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<sst xmlns="http://schemas.openxmlformats.org/spreadsheetml/2006/main" count="1433" uniqueCount="616">
  <si>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2017/07/28</t>
  </si>
  <si>
    <t>Main appropriation</t>
  </si>
  <si>
    <t>Adjusted Budget</t>
  </si>
  <si>
    <t>First Quarter 2016/17</t>
  </si>
  <si>
    <t>Second Quarter 2016/17</t>
  </si>
  <si>
    <t>Third Quarter 2016/17</t>
  </si>
  <si>
    <t>Fourth Quarter 2016/17</t>
  </si>
  <si>
    <t>Year to date: 30 June 2017</t>
  </si>
  <si>
    <t>Fourth Quarter 2015/16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</si>
  <si>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</si>
  <si>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</si>
  <si>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</si>
  <si>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</si>
  <si>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</si>
  <si>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</si>
  <si>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</si>
  <si>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</si>
  <si>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</si>
  <si>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</si>
  <si>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Q4 of 2015/16 to Q4 of 2016/17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</si>
  <si>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</si>
  <si>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</si>
  <si>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</si>
  <si>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</si>
  <si>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</si>
  <si>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</si>
  <si>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</si>
  <si>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</si>
  <si>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</si>
  <si>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</si>
  <si>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</si>
  <si>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</si>
  <si>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</si>
  <si>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</si>
  <si>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</si>
  <si>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</si>
  <si>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</si>
  <si>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</si>
  <si>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</si>
  <si>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</si>
  <si>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</si>
  <si>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</si>
  <si>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</si>
  <si>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</si>
  <si>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</si>
  <si>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</si>
  <si>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</si>
  <si>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</si>
  <si>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</si>
  <si>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</si>
  <si>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</si>
  <si>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</si>
  <si>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</si>
  <si>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</si>
  <si>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</si>
  <si>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</si>
  <si>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</si>
  <si>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</si>
  <si>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</si>
  <si>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</si>
  <si>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</si>
  <si>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</si>
  <si>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</si>
  <si>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</si>
  <si>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</si>
  <si>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</si>
  <si>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</si>
  <si>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</si>
  <si>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</si>
  <si>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</si>
  <si>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</si>
  <si>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</si>
  <si>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</si>
  <si>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</si>
  <si>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</si>
  <si>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</si>
  <si>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</si>
  <si>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</si>
  <si>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</si>
  <si>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</si>
  <si>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</si>
  <si>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</si>
  <si>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</si>
  <si>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</si>
  <si>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</si>
  <si>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</si>
  <si>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</si>
  <si>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</si>
  <si>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</si>
  <si>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</si>
  <si>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</si>
  <si>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Tlokwe-Ventersdorp</t>
  </si>
  <si>
    <t>NW405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</si>
  <si>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</si>
  <si>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</si>
  <si>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</si>
  <si>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</si>
  <si>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</si>
  <si>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</si>
  <si>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</si>
  <si>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</si>
  <si>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</si>
  <si>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</si>
  <si>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</si>
  <si>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</si>
  <si>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</si>
  <si>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</si>
  <si>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</si>
  <si>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</si>
  <si>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</si>
  <si>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</si>
  <si>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</si>
  <si>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</si>
  <si>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</si>
  <si>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</si>
  <si>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</si>
  <si>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</si>
  <si>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</si>
  <si>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</si>
  <si>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</si>
  <si>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</si>
  <si>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</si>
  <si>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</si>
  <si>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</si>
  <si>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</si>
  <si>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</si>
  <si>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</si>
  <si>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</si>
  <si>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</si>
  <si>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</si>
  <si>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</si>
  <si>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</si>
  <si>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</si>
  <si>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</si>
  <si>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</si>
  <si>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</si>
  <si>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</si>
  <si>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</si>
  <si>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</si>
  <si>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</si>
  <si>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</si>
  <si>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</si>
  <si>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</si>
  <si>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</si>
  <si>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</si>
  <si>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</si>
  <si>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</si>
  <si>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</si>
  <si>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</si>
  <si>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</si>
  <si>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</si>
  <si>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</si>
  <si>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</si>
  <si>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</si>
  <si>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</si>
  <si>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</si>
  <si>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</si>
  <si>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</si>
  <si>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</si>
  <si>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</si>
  <si>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</si>
  <si>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</si>
  <si>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</si>
  <si>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</si>
  <si>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</si>
  <si>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</si>
  <si>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</si>
  <si>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</si>
  <si>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</si>
  <si>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</si>
  <si>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</si>
  <si>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</si>
  <si>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</si>
  <si>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</si>
  <si>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</si>
  <si>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</si>
  <si>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</si>
  <si>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</si>
  <si>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</si>
  <si>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</si>
  <si>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</si>
  <si>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</si>
  <si>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</si>
  <si>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</si>
  <si>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</si>
  <si>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</si>
  <si>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</si>
  <si>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</si>
  <si>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</si>
  <si>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</si>
  <si>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</si>
  <si>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</si>
  <si>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</si>
  <si>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</si>
  <si>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</si>
  <si>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</si>
  <si>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</si>
  <si>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</si>
  <si>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</si>
  <si>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</si>
  <si>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</si>
  <si>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</si>
  <si>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</si>
  <si>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</si>
  <si>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</si>
  <si>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</si>
  <si>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</si>
  <si>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</si>
  <si>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</si>
  <si>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</si>
  <si>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</si>
  <si>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</si>
  <si>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</si>
  <si>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</si>
  <si>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</si>
  <si>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</si>
  <si>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</si>
  <si>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</si>
  <si>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</si>
  <si>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</si>
  <si>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</si>
  <si>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</si>
  <si>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</si>
  <si>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</si>
  <si>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</si>
  <si>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</si>
  <si>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</si>
  <si>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</si>
  <si>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</si>
  <si>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</si>
  <si>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</si>
  <si>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</si>
  <si>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</si>
  <si>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</si>
  <si>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</si>
  <si>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</si>
  <si>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</si>
  <si>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</si>
  <si>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</si>
  <si>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</si>
  <si>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</si>
  <si>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</si>
  <si>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</si>
  <si>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</si>
  <si>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</si>
  <si>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</si>
  <si>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</si>
  <si>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</si>
  <si>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</si>
  <si>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</si>
  <si>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</si>
  <si>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</si>
  <si>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</si>
  <si>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</si>
  <si>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</si>
  <si>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</si>
  <si>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</si>
  <si>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</si>
  <si>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</si>
  <si>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</si>
  <si>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</si>
  <si>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</si>
  <si>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</si>
  <si>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</si>
  <si>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</si>
  <si>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</si>
  <si>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</si>
  <si>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</si>
  <si>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</si>
  <si>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</si>
  <si>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</si>
  <si>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</si>
  <si>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</si>
  <si>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</si>
  <si>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</si>
  <si>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</si>
  <si>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</si>
  <si>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</si>
  <si>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</si>
  <si>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</si>
  <si>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</si>
  <si>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</si>
  <si>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</si>
  <si>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</si>
  <si>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</si>
  <si>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</si>
  <si>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</si>
  <si>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</si>
  <si>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</si>
  <si>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</si>
  <si>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</si>
  <si>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</si>
  <si>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</si>
  <si>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</si>
  <si>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</si>
  <si>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</si>
  <si>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</si>
  <si>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</si>
  <si>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</si>
  <si>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</si>
  <si>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</si>
  <si>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</si>
  <si>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</si>
  <si>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</si>
  <si>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</si>
  <si>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</si>
  <si>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</si>
  <si>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</si>
  <si>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</si>
  <si>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</si>
  <si>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</si>
  <si>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</si>
  <si>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</si>
  <si>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</si>
  <si>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</si>
  <si>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</si>
  <si>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</si>
  <si>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</si>
  <si>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</si>
  <si>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</si>
  <si>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</si>
  <si>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</si>
  <si>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</si>
  <si>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</si>
  <si>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</si>
  <si>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</si>
  <si>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</si>
  <si>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</si>
  <si>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</si>
  <si>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</si>
  <si>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</si>
  <si>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</si>
  <si>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</si>
  <si>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</si>
  <si>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</si>
  <si>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</si>
  <si>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</si>
  <si>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</si>
  <si>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</si>
  <si>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</si>
  <si>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</si>
  <si>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</si>
  <si>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</si>
  <si>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</si>
  <si>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</si>
  <si>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</si>
  <si>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</si>
  <si>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</si>
  <si>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</si>
  <si>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</si>
  <si>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</si>
  <si>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</si>
  <si>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</si>
  <si>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</si>
  <si>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</si>
  <si>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</si>
  <si>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</si>
  <si>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</si>
  <si>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</si>
  <si>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</si>
  <si>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</si>
  <si>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</si>
  <si>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</si>
  <si>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</si>
  <si>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</si>
  <si>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</si>
  <si>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</si>
  <si>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</si>
  <si>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</si>
  <si>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</si>
  <si>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</si>
  <si>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</si>
  <si>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</si>
  <si>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</si>
  <si>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</si>
  <si>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</si>
  <si>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</si>
  <si>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</si>
  <si>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</si>
  <si>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</si>
  <si>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</si>
  <si>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</si>
  <si>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</si>
  <si>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</si>
  <si>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</si>
  <si>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</si>
  <si>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</si>
  <si>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</si>
  <si>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</si>
  <si>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</si>
  <si>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</si>
  <si>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</si>
  <si>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</si>
  <si>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</si>
  <si>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</si>
  <si>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</si>
  <si>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</si>
  <si>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</si>
  <si>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</si>
  <si>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</si>
  <si>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</si>
  <si>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</si>
  <si>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</si>
  <si>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</si>
  <si>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</si>
  <si>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</si>
  <si>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</si>
  <si>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</si>
  <si>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</si>
  <si>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</si>
  <si>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</si>
  <si>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</si>
  <si>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</si>
  <si>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</si>
  <si>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</si>
  <si>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</si>
  <si>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</si>
  <si>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</si>
  <si>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</si>
  <si>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</si>
  <si>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</si>
  <si>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</si>
  <si>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</si>
  <si>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</si>
  <si>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</si>
  <si>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</si>
  <si>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</si>
  <si>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</si>
  <si>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</si>
  <si>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</si>
  <si>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</si>
  <si>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</si>
  <si>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</si>
  <si>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</si>
  <si>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</si>
  <si>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</si>
  <si>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</si>
  <si>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</si>
  <si>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</si>
  <si>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</si>
  <si>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</si>
  <si>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</si>
  <si>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</si>
  <si>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</si>
  <si>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</si>
  <si>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</si>
  <si>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</si>
  <si>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</si>
  <si>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</si>
  <si>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</si>
  <si>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</si>
  <si>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</si>
  <si>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</si>
  <si>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</si>
  <si>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</si>
  <si>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</si>
  <si>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</si>
  <si>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</si>
  <si>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</si>
  <si>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</si>
  <si>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</si>
  <si>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</si>
  <si>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</si>
  <si>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</si>
  <si>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</si>
  <si>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</si>
  <si>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</si>
  <si>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</si>
  <si>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</si>
  <si>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</si>
  <si>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</si>
  <si>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</si>
  <si>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</si>
  <si>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</si>
  <si>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</si>
  <si>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</si>
  <si>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</si>
  <si>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</si>
  <si>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</si>
  <si>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</si>
  <si>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</si>
  <si>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</si>
  <si>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</si>
  <si>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</si>
  <si>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</si>
  <si>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</si>
  <si>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</si>
  <si>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</si>
  <si>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</si>
  <si>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</si>
  <si>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</si>
  <si>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</si>
  <si>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</si>
  <si>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</si>
  <si>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</si>
  <si>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</si>
  <si>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</si>
  <si>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</si>
  <si>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</si>
  <si>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</si>
  <si>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</si>
  <si>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</si>
  <si>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</si>
  <si>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</si>
  <si>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</si>
  <si>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</si>
  <si>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</si>
  <si>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</si>
  <si>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</si>
  <si>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</si>
  <si>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</si>
  <si>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</si>
  <si>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</si>
  <si>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</si>
  <si>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</si>
  <si>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</si>
  <si>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</si>
  <si>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</si>
  <si>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</si>
  <si>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</si>
  <si>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</si>
  <si>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</si>
  <si>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</si>
  <si>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</si>
  <si>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</si>
  <si>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</si>
  <si>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</si>
  <si>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</si>
  <si>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</si>
  <si>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</si>
  <si>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</si>
  <si>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</si>
  <si>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</si>
  <si>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</si>
  <si>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</si>
  <si>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</si>
  <si>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</si>
  <si>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</si>
  <si>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</si>
  <si>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</si>
  <si>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</si>
  <si>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</si>
  <si>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</si>
  <si>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</si>
  <si>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</si>
  <si>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</si>
  <si>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</si>
  <si>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</si>
  <si>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</si>
  <si>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</si>
  <si>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</si>
  <si>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</si>
  <si>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</si>
  <si>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</si>
  <si>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</si>
  <si>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</si>
  <si>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</si>
  <si>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</si>
  <si>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</si>
  <si>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</si>
  <si>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</si>
  <si>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</si>
  <si>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</si>
  <si>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</si>
  <si>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</si>
  <si>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</si>
  <si>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</si>
  <si>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</si>
  <si>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</si>
  <si>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</si>
  <si>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</si>
  <si>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</si>
  <si>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</si>
  <si>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</si>
  <si>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</si>
  <si>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</si>
  <si>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</si>
  <si>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</si>
  <si>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</si>
  <si>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</si>
  <si>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</si>
  <si>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</si>
  <si>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</si>
  <si>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</si>
  <si>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</si>
  <si>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</si>
  <si>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</si>
  <si>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</si>
  <si>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</si>
  <si>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</si>
  <si>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</si>
  <si>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</si>
  <si>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</si>
  <si>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</si>
  <si>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</si>
  <si>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</si>
  <si>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</si>
  <si>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</si>
  <si>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</si>
  <si>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</si>
  <si>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</si>
  <si>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</si>
  <si>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</si>
  <si>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</si>
  <si>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</si>
  <si>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</si>
  <si>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</si>
  <si>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</si>
  <si>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</si>
  <si>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</si>
  <si>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</si>
  <si>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</si>
  <si>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</si>
  <si>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</si>
  <si>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</si>
  <si>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REVENUE AS AT 30 JUNE 2017 (Preliminary results)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</si>
</sst>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  <numFmt numFmtId="175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0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2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48" fillId="0" borderId="27" xfId="0" applyNumberFormat="1" applyFont="1" applyBorder="1" applyAlignment="1" applyProtection="1">
      <alignment horizontal="right"/>
      <protection/>
    </xf>
    <xf numFmtId="174" fontId="48" fillId="0" borderId="28" xfId="0" applyNumberFormat="1" applyFont="1" applyBorder="1" applyAlignment="1" applyProtection="1">
      <alignment horizontal="right"/>
      <protection/>
    </xf>
    <xf numFmtId="174" fontId="48" fillId="0" borderId="30" xfId="0" applyNumberFormat="1" applyFont="1" applyBorder="1" applyAlignment="1" applyProtection="1">
      <alignment horizontal="right"/>
      <protection/>
    </xf>
    <xf numFmtId="174" fontId="47" fillId="0" borderId="27" xfId="0" applyNumberFormat="1" applyFont="1" applyBorder="1" applyAlignment="1" applyProtection="1">
      <alignment horizontal="right"/>
      <protection/>
    </xf>
    <xf numFmtId="174" fontId="47" fillId="0" borderId="28" xfId="0" applyNumberFormat="1" applyFont="1" applyBorder="1" applyAlignment="1" applyProtection="1">
      <alignment horizontal="right"/>
      <protection/>
    </xf>
    <xf numFmtId="174" fontId="47" fillId="0" borderId="30" xfId="0" applyNumberFormat="1" applyFont="1" applyBorder="1" applyAlignment="1" applyProtection="1">
      <alignment horizontal="right"/>
      <protection/>
    </xf>
    <xf numFmtId="174" fontId="47" fillId="0" borderId="32" xfId="0" applyNumberFormat="1" applyFont="1" applyBorder="1" applyAlignment="1" applyProtection="1">
      <alignment horizontal="right"/>
      <protection/>
    </xf>
    <xf numFmtId="174" fontId="47" fillId="0" borderId="31" xfId="0" applyNumberFormat="1" applyFont="1" applyBorder="1" applyAlignment="1" applyProtection="1">
      <alignment horizontal="right"/>
      <protection/>
    </xf>
    <xf numFmtId="174" fontId="47" fillId="0" borderId="33" xfId="0" applyNumberFormat="1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5" fontId="5" fillId="0" borderId="25" xfId="0" applyNumberFormat="1" applyFont="1" applyFill="1" applyBorder="1" applyAlignment="1" applyProtection="1">
      <alignment/>
      <protection/>
    </xf>
    <xf numFmtId="175" fontId="7" fillId="0" borderId="25" xfId="0" applyNumberFormat="1" applyFont="1" applyFill="1" applyBorder="1" applyAlignment="1" applyProtection="1">
      <alignment/>
      <protection/>
    </xf>
    <xf numFmtId="175" fontId="7" fillId="0" borderId="34" xfId="0" applyNumberFormat="1" applyFont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48" fillId="0" borderId="30" xfId="0" applyNumberFormat="1" applyFont="1" applyBorder="1" applyAlignment="1" applyProtection="1">
      <alignment horizontal="right" wrapText="1"/>
      <protection/>
    </xf>
    <xf numFmtId="175" fontId="47" fillId="0" borderId="30" xfId="0" applyNumberFormat="1" applyFont="1" applyBorder="1" applyAlignment="1" applyProtection="1">
      <alignment horizontal="right"/>
      <protection/>
    </xf>
    <xf numFmtId="175" fontId="47" fillId="0" borderId="33" xfId="0" applyNumberFormat="1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14" xfId="0" applyNumberFormat="1" applyFont="1" applyFill="1" applyBorder="1" applyAlignment="1" applyProtection="1">
      <alignment/>
      <protection/>
    </xf>
    <xf numFmtId="175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2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6" fillId="0" borderId="26" xfId="0" applyNumberFormat="1" applyFont="1" applyBorder="1" applyAlignment="1" applyProtection="1">
      <alignment horizontal="right" wrapText="1"/>
      <protection/>
    </xf>
    <xf numFmtId="175" fontId="6" fillId="0" borderId="26" xfId="0" applyNumberFormat="1" applyFont="1" applyBorder="1" applyAlignment="1" applyProtection="1">
      <alignment horizontal="right" wrapText="1"/>
      <protection/>
    </xf>
    <xf numFmtId="175" fontId="48" fillId="0" borderId="27" xfId="0" applyNumberFormat="1" applyFont="1" applyBorder="1" applyAlignment="1" applyProtection="1">
      <alignment horizontal="right" wrapText="1"/>
      <protection/>
    </xf>
    <xf numFmtId="175" fontId="48" fillId="0" borderId="29" xfId="0" applyNumberFormat="1" applyFont="1" applyBorder="1" applyAlignment="1" applyProtection="1">
      <alignment horizontal="right" wrapText="1"/>
      <protection/>
    </xf>
    <xf numFmtId="175" fontId="47" fillId="0" borderId="27" xfId="0" applyNumberFormat="1" applyFont="1" applyBorder="1" applyAlignment="1" applyProtection="1">
      <alignment horizontal="right"/>
      <protection/>
    </xf>
    <xf numFmtId="175" fontId="47" fillId="0" borderId="29" xfId="0" applyNumberFormat="1" applyFont="1" applyBorder="1" applyAlignment="1" applyProtection="1">
      <alignment horizontal="right"/>
      <protection/>
    </xf>
    <xf numFmtId="175" fontId="47" fillId="0" borderId="32" xfId="0" applyNumberFormat="1" applyFont="1" applyBorder="1" applyAlignment="1" applyProtection="1">
      <alignment horizontal="right"/>
      <protection/>
    </xf>
    <xf numFmtId="175" fontId="47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21</v>
      </c>
      <c r="C9" s="39" t="s">
        <v>22</v>
      </c>
      <c r="D9" s="72">
        <v>28779737869</v>
      </c>
      <c r="E9" s="73">
        <v>9339274417</v>
      </c>
      <c r="F9" s="74">
        <f>$D9+$E9</f>
        <v>38119012286</v>
      </c>
      <c r="G9" s="72">
        <v>28757072959</v>
      </c>
      <c r="H9" s="73">
        <v>8721314372</v>
      </c>
      <c r="I9" s="75">
        <f>$G9+$H9</f>
        <v>37478387331</v>
      </c>
      <c r="J9" s="72">
        <v>7689536165</v>
      </c>
      <c r="K9" s="73">
        <v>1257411373</v>
      </c>
      <c r="L9" s="73">
        <f>$J9+$K9</f>
        <v>8946947538</v>
      </c>
      <c r="M9" s="99">
        <f>IF($F9=0,0,$L9/$F9)</f>
        <v>0.2347108962549366</v>
      </c>
      <c r="N9" s="110">
        <v>6684983645</v>
      </c>
      <c r="O9" s="111">
        <v>1903077158</v>
      </c>
      <c r="P9" s="112">
        <f>$N9+$O9</f>
        <v>8588060803</v>
      </c>
      <c r="Q9" s="99">
        <f>IF($F9=0,0,$P9/$F9)</f>
        <v>0.2252959950421943</v>
      </c>
      <c r="R9" s="110">
        <v>6400698731</v>
      </c>
      <c r="S9" s="112">
        <v>1297158913</v>
      </c>
      <c r="T9" s="112">
        <f>$R9+$S9</f>
        <v>7697857644</v>
      </c>
      <c r="U9" s="99">
        <f>IF($I9=0,0,$T9/$I9)</f>
        <v>0.20539458050887818</v>
      </c>
      <c r="V9" s="110">
        <v>3783135919</v>
      </c>
      <c r="W9" s="112">
        <v>2258263881</v>
      </c>
      <c r="X9" s="112">
        <f>$V9+$W9</f>
        <v>6041399800</v>
      </c>
      <c r="Y9" s="99">
        <f>IF($I9=0,0,$X9/$I9)</f>
        <v>0.16119689853898533</v>
      </c>
      <c r="Z9" s="72">
        <f>$J9+$N9+$R9+$V9</f>
        <v>24558354460</v>
      </c>
      <c r="AA9" s="73">
        <f>$K9+$O9+$S9+$W9</f>
        <v>6715911325</v>
      </c>
      <c r="AB9" s="73">
        <f>$Z9+$AA9</f>
        <v>31274265785</v>
      </c>
      <c r="AC9" s="99">
        <f>IF($I9=0,0,$AB9/$I9)</f>
        <v>0.8344613525868467</v>
      </c>
      <c r="AD9" s="72">
        <v>5622213340</v>
      </c>
      <c r="AE9" s="73">
        <v>2059771214</v>
      </c>
      <c r="AF9" s="73">
        <f>$AD9+$AE9</f>
        <v>7681984554</v>
      </c>
      <c r="AG9" s="73">
        <v>34951611697</v>
      </c>
      <c r="AH9" s="73">
        <v>35328296258</v>
      </c>
      <c r="AI9" s="73">
        <v>33035772289</v>
      </c>
      <c r="AJ9" s="99">
        <f>IF($AH9=0,0,$AI9/$AH9)</f>
        <v>0.9351079952382118</v>
      </c>
      <c r="AK9" s="99">
        <f>IF($AF9=0,0,(($X9/$AF9)-1))</f>
        <v>-0.2135626207612914</v>
      </c>
      <c r="AL9" s="12"/>
      <c r="AM9" s="12"/>
      <c r="AN9" s="12"/>
      <c r="AO9" s="12"/>
    </row>
    <row r="10" spans="1:41" s="13" customFormat="1" ht="12.75">
      <c r="A10" s="29"/>
      <c r="B10" s="38" t="s">
        <v>23</v>
      </c>
      <c r="C10" s="39" t="s">
        <v>24</v>
      </c>
      <c r="D10" s="72">
        <v>16392420767</v>
      </c>
      <c r="E10" s="73">
        <v>3276144717</v>
      </c>
      <c r="F10" s="75">
        <f aca="true" t="shared" si="0" ref="F10:F18">$D10+$E10</f>
        <v>19668565484</v>
      </c>
      <c r="G10" s="72">
        <v>16461618299</v>
      </c>
      <c r="H10" s="73">
        <v>1615665441</v>
      </c>
      <c r="I10" s="75">
        <f aca="true" t="shared" si="1" ref="I10:I18">$G10+$H10</f>
        <v>18077283740</v>
      </c>
      <c r="J10" s="72">
        <v>4609372169</v>
      </c>
      <c r="K10" s="73">
        <v>399577547</v>
      </c>
      <c r="L10" s="73">
        <f aca="true" t="shared" si="2" ref="L10:L18">$J10+$K10</f>
        <v>5008949716</v>
      </c>
      <c r="M10" s="99">
        <f aca="true" t="shared" si="3" ref="M10:M18">IF($F10=0,0,$L10/$F10)</f>
        <v>0.2546677702588267</v>
      </c>
      <c r="N10" s="110">
        <v>3663048630</v>
      </c>
      <c r="O10" s="111">
        <v>764971263</v>
      </c>
      <c r="P10" s="112">
        <f aca="true" t="shared" si="4" ref="P10:P18">$N10+$O10</f>
        <v>4428019893</v>
      </c>
      <c r="Q10" s="99">
        <f aca="true" t="shared" si="5" ref="Q10:Q18">IF($F10=0,0,$P10/$F10)</f>
        <v>0.2251318173967547</v>
      </c>
      <c r="R10" s="110">
        <v>3694688561</v>
      </c>
      <c r="S10" s="112">
        <v>522509758</v>
      </c>
      <c r="T10" s="112">
        <f aca="true" t="shared" si="6" ref="T10:T18">$R10+$S10</f>
        <v>4217198319</v>
      </c>
      <c r="U10" s="99">
        <f aca="true" t="shared" si="7" ref="U10:U18">IF($I10=0,0,$T10/$I10)</f>
        <v>0.23328716745583372</v>
      </c>
      <c r="V10" s="110">
        <v>2765994747</v>
      </c>
      <c r="W10" s="112">
        <v>529240268</v>
      </c>
      <c r="X10" s="112">
        <f aca="true" t="shared" si="8" ref="X10:X18">$V10+$W10</f>
        <v>3295235015</v>
      </c>
      <c r="Y10" s="99">
        <f aca="true" t="shared" si="9" ref="Y10:Y18">IF($I10=0,0,$X10/$I10)</f>
        <v>0.182285959682569</v>
      </c>
      <c r="Z10" s="72">
        <f aca="true" t="shared" si="10" ref="Z10:Z18">$J10+$N10+$R10+$V10</f>
        <v>14733104107</v>
      </c>
      <c r="AA10" s="73">
        <f aca="true" t="shared" si="11" ref="AA10:AA18">$K10+$O10+$S10+$W10</f>
        <v>2216298836</v>
      </c>
      <c r="AB10" s="73">
        <f aca="true" t="shared" si="12" ref="AB10:AB18">$Z10+$AA10</f>
        <v>16949402943</v>
      </c>
      <c r="AC10" s="99">
        <f aca="true" t="shared" si="13" ref="AC10:AC18">IF($I10=0,0,$AB10/$I10)</f>
        <v>0.9376078390303565</v>
      </c>
      <c r="AD10" s="72">
        <v>2606347218</v>
      </c>
      <c r="AE10" s="73">
        <v>739557058</v>
      </c>
      <c r="AF10" s="73">
        <f aca="true" t="shared" si="14" ref="AF10:AF18">$AD10+$AE10</f>
        <v>3345904276</v>
      </c>
      <c r="AG10" s="73">
        <v>20003308372</v>
      </c>
      <c r="AH10" s="73">
        <v>18765756160</v>
      </c>
      <c r="AI10" s="73">
        <v>16379814151</v>
      </c>
      <c r="AJ10" s="99">
        <f aca="true" t="shared" si="15" ref="AJ10:AJ18">IF($AH10=0,0,$AI10/$AH10)</f>
        <v>0.8728566017453783</v>
      </c>
      <c r="AK10" s="99">
        <f aca="true" t="shared" si="16" ref="AK10:AK18">IF($AF10=0,0,(($X10/$AF10)-1))</f>
        <v>-0.015143667248178061</v>
      </c>
      <c r="AL10" s="12"/>
      <c r="AM10" s="12"/>
      <c r="AN10" s="12"/>
      <c r="AO10" s="12"/>
    </row>
    <row r="11" spans="1:41" s="13" customFormat="1" ht="12.75">
      <c r="A11" s="29"/>
      <c r="B11" s="38" t="s">
        <v>25</v>
      </c>
      <c r="C11" s="39" t="s">
        <v>26</v>
      </c>
      <c r="D11" s="72">
        <v>122355124835</v>
      </c>
      <c r="E11" s="73">
        <v>20472866867</v>
      </c>
      <c r="F11" s="75">
        <f t="shared" si="0"/>
        <v>142827991702</v>
      </c>
      <c r="G11" s="72">
        <v>121034450254</v>
      </c>
      <c r="H11" s="73">
        <v>20698361576</v>
      </c>
      <c r="I11" s="75">
        <f t="shared" si="1"/>
        <v>141732811830</v>
      </c>
      <c r="J11" s="72">
        <v>32520155964</v>
      </c>
      <c r="K11" s="73">
        <v>2122665189</v>
      </c>
      <c r="L11" s="73">
        <f t="shared" si="2"/>
        <v>34642821153</v>
      </c>
      <c r="M11" s="99">
        <f t="shared" si="3"/>
        <v>0.24254924220512514</v>
      </c>
      <c r="N11" s="110">
        <v>28900392421</v>
      </c>
      <c r="O11" s="111">
        <v>3088287149</v>
      </c>
      <c r="P11" s="112">
        <f t="shared" si="4"/>
        <v>31988679570</v>
      </c>
      <c r="Q11" s="99">
        <f t="shared" si="5"/>
        <v>0.22396645915698377</v>
      </c>
      <c r="R11" s="110">
        <v>26949315912</v>
      </c>
      <c r="S11" s="112">
        <v>2732416782</v>
      </c>
      <c r="T11" s="112">
        <f t="shared" si="6"/>
        <v>29681732694</v>
      </c>
      <c r="U11" s="99">
        <f t="shared" si="7"/>
        <v>0.2094203333071629</v>
      </c>
      <c r="V11" s="110">
        <v>26676296370</v>
      </c>
      <c r="W11" s="112">
        <v>7578544533</v>
      </c>
      <c r="X11" s="112">
        <f t="shared" si="8"/>
        <v>34254840903</v>
      </c>
      <c r="Y11" s="99">
        <f t="shared" si="9"/>
        <v>0.24168603205365477</v>
      </c>
      <c r="Z11" s="72">
        <f t="shared" si="10"/>
        <v>115046160667</v>
      </c>
      <c r="AA11" s="73">
        <f t="shared" si="11"/>
        <v>15521913653</v>
      </c>
      <c r="AB11" s="73">
        <f t="shared" si="12"/>
        <v>130568074320</v>
      </c>
      <c r="AC11" s="99">
        <f t="shared" si="13"/>
        <v>0.9212268678942782</v>
      </c>
      <c r="AD11" s="72">
        <v>23356498265</v>
      </c>
      <c r="AE11" s="73">
        <v>8699631326</v>
      </c>
      <c r="AF11" s="73">
        <f t="shared" si="14"/>
        <v>32056129591</v>
      </c>
      <c r="AG11" s="73">
        <v>129660721141</v>
      </c>
      <c r="AH11" s="73">
        <v>130832084434</v>
      </c>
      <c r="AI11" s="73">
        <v>123215427908</v>
      </c>
      <c r="AJ11" s="99">
        <f t="shared" si="15"/>
        <v>0.941782961274745</v>
      </c>
      <c r="AK11" s="99">
        <f t="shared" si="16"/>
        <v>0.06858941924845796</v>
      </c>
      <c r="AL11" s="12"/>
      <c r="AM11" s="12"/>
      <c r="AN11" s="12"/>
      <c r="AO11" s="12"/>
    </row>
    <row r="12" spans="1:41" s="13" customFormat="1" ht="12.75">
      <c r="A12" s="29"/>
      <c r="B12" s="38" t="s">
        <v>27</v>
      </c>
      <c r="C12" s="39" t="s">
        <v>28</v>
      </c>
      <c r="D12" s="72">
        <v>54946914641</v>
      </c>
      <c r="E12" s="73">
        <v>13816619210</v>
      </c>
      <c r="F12" s="75">
        <f t="shared" si="0"/>
        <v>68763533851</v>
      </c>
      <c r="G12" s="72">
        <v>55538892335</v>
      </c>
      <c r="H12" s="73">
        <v>14222152576</v>
      </c>
      <c r="I12" s="75">
        <f t="shared" si="1"/>
        <v>69761044911</v>
      </c>
      <c r="J12" s="72">
        <v>16197047468</v>
      </c>
      <c r="K12" s="73">
        <v>2270000742</v>
      </c>
      <c r="L12" s="73">
        <f t="shared" si="2"/>
        <v>18467048210</v>
      </c>
      <c r="M12" s="99">
        <f t="shared" si="3"/>
        <v>0.2685587429234695</v>
      </c>
      <c r="N12" s="110">
        <v>14201544153</v>
      </c>
      <c r="O12" s="111">
        <v>3065709078</v>
      </c>
      <c r="P12" s="112">
        <f t="shared" si="4"/>
        <v>17267253231</v>
      </c>
      <c r="Q12" s="99">
        <f t="shared" si="5"/>
        <v>0.25111061436161036</v>
      </c>
      <c r="R12" s="110">
        <v>13478161385</v>
      </c>
      <c r="S12" s="112">
        <v>2499578347</v>
      </c>
      <c r="T12" s="112">
        <f t="shared" si="6"/>
        <v>15977739732</v>
      </c>
      <c r="U12" s="99">
        <f t="shared" si="7"/>
        <v>0.2290352696463211</v>
      </c>
      <c r="V12" s="110">
        <v>9423124257</v>
      </c>
      <c r="W12" s="112">
        <v>4278695440</v>
      </c>
      <c r="X12" s="112">
        <f t="shared" si="8"/>
        <v>13701819697</v>
      </c>
      <c r="Y12" s="99">
        <f t="shared" si="9"/>
        <v>0.19641075781592088</v>
      </c>
      <c r="Z12" s="72">
        <f t="shared" si="10"/>
        <v>53299877263</v>
      </c>
      <c r="AA12" s="73">
        <f t="shared" si="11"/>
        <v>12113983607</v>
      </c>
      <c r="AB12" s="73">
        <f t="shared" si="12"/>
        <v>65413860870</v>
      </c>
      <c r="AC12" s="99">
        <f t="shared" si="13"/>
        <v>0.9376846484087779</v>
      </c>
      <c r="AD12" s="72">
        <v>11703689616</v>
      </c>
      <c r="AE12" s="73">
        <v>4164006191</v>
      </c>
      <c r="AF12" s="73">
        <f t="shared" si="14"/>
        <v>15867695807</v>
      </c>
      <c r="AG12" s="73">
        <v>63719191646</v>
      </c>
      <c r="AH12" s="73">
        <v>63848630598</v>
      </c>
      <c r="AI12" s="73">
        <v>60922636990</v>
      </c>
      <c r="AJ12" s="99">
        <f t="shared" si="15"/>
        <v>0.9541729621983207</v>
      </c>
      <c r="AK12" s="99">
        <f t="shared" si="16"/>
        <v>-0.1364959434781028</v>
      </c>
      <c r="AL12" s="12"/>
      <c r="AM12" s="12"/>
      <c r="AN12" s="12"/>
      <c r="AO12" s="12"/>
    </row>
    <row r="13" spans="1:41" s="13" customFormat="1" ht="12.75">
      <c r="A13" s="29"/>
      <c r="B13" s="38" t="s">
        <v>29</v>
      </c>
      <c r="C13" s="39" t="s">
        <v>30</v>
      </c>
      <c r="D13" s="72">
        <v>14961159051</v>
      </c>
      <c r="E13" s="73">
        <v>5816357219</v>
      </c>
      <c r="F13" s="75">
        <f t="shared" si="0"/>
        <v>20777516270</v>
      </c>
      <c r="G13" s="72">
        <v>14344047025</v>
      </c>
      <c r="H13" s="73">
        <v>6040175982</v>
      </c>
      <c r="I13" s="75">
        <f t="shared" si="1"/>
        <v>20384223007</v>
      </c>
      <c r="J13" s="72">
        <v>4161421404</v>
      </c>
      <c r="K13" s="73">
        <v>746528832</v>
      </c>
      <c r="L13" s="73">
        <f t="shared" si="2"/>
        <v>4907950236</v>
      </c>
      <c r="M13" s="99">
        <f t="shared" si="3"/>
        <v>0.23621448166480005</v>
      </c>
      <c r="N13" s="110">
        <v>3336416704</v>
      </c>
      <c r="O13" s="111">
        <v>1174126731</v>
      </c>
      <c r="P13" s="112">
        <f t="shared" si="4"/>
        <v>4510543435</v>
      </c>
      <c r="Q13" s="99">
        <f t="shared" si="5"/>
        <v>0.21708771040707264</v>
      </c>
      <c r="R13" s="110">
        <v>3512766285</v>
      </c>
      <c r="S13" s="112">
        <v>878203456</v>
      </c>
      <c r="T13" s="112">
        <f t="shared" si="6"/>
        <v>4390969741</v>
      </c>
      <c r="U13" s="99">
        <f t="shared" si="7"/>
        <v>0.21541020913537537</v>
      </c>
      <c r="V13" s="110">
        <v>1658535653</v>
      </c>
      <c r="W13" s="112">
        <v>1381210312</v>
      </c>
      <c r="X13" s="112">
        <f t="shared" si="8"/>
        <v>3039745965</v>
      </c>
      <c r="Y13" s="99">
        <f t="shared" si="9"/>
        <v>0.14912248379328183</v>
      </c>
      <c r="Z13" s="72">
        <f t="shared" si="10"/>
        <v>12669140046</v>
      </c>
      <c r="AA13" s="73">
        <f t="shared" si="11"/>
        <v>4180069331</v>
      </c>
      <c r="AB13" s="73">
        <f t="shared" si="12"/>
        <v>16849209377</v>
      </c>
      <c r="AC13" s="99">
        <f t="shared" si="13"/>
        <v>0.8265808989243266</v>
      </c>
      <c r="AD13" s="72">
        <v>1867377540</v>
      </c>
      <c r="AE13" s="73">
        <v>1276626444</v>
      </c>
      <c r="AF13" s="73">
        <f t="shared" si="14"/>
        <v>3144003984</v>
      </c>
      <c r="AG13" s="73">
        <v>18365567360</v>
      </c>
      <c r="AH13" s="73">
        <v>18585441430</v>
      </c>
      <c r="AI13" s="73">
        <v>15536193149</v>
      </c>
      <c r="AJ13" s="99">
        <f t="shared" si="15"/>
        <v>0.8359335024414322</v>
      </c>
      <c r="AK13" s="99">
        <f t="shared" si="16"/>
        <v>-0.033160905498394566</v>
      </c>
      <c r="AL13" s="12"/>
      <c r="AM13" s="12"/>
      <c r="AN13" s="12"/>
      <c r="AO13" s="12"/>
    </row>
    <row r="14" spans="1:41" s="13" customFormat="1" ht="12.75">
      <c r="A14" s="29"/>
      <c r="B14" s="38" t="s">
        <v>31</v>
      </c>
      <c r="C14" s="39" t="s">
        <v>32</v>
      </c>
      <c r="D14" s="72">
        <v>15594478189</v>
      </c>
      <c r="E14" s="73">
        <v>3362958166</v>
      </c>
      <c r="F14" s="75">
        <f t="shared" si="0"/>
        <v>18957436355</v>
      </c>
      <c r="G14" s="72">
        <v>15305930692</v>
      </c>
      <c r="H14" s="73">
        <v>3429255817</v>
      </c>
      <c r="I14" s="75">
        <f t="shared" si="1"/>
        <v>18735186509</v>
      </c>
      <c r="J14" s="72">
        <v>4638175457</v>
      </c>
      <c r="K14" s="73">
        <v>458898731</v>
      </c>
      <c r="L14" s="73">
        <f t="shared" si="2"/>
        <v>5097074188</v>
      </c>
      <c r="M14" s="99">
        <f t="shared" si="3"/>
        <v>0.2688693815213919</v>
      </c>
      <c r="N14" s="110">
        <v>3517327196</v>
      </c>
      <c r="O14" s="111">
        <v>727307470</v>
      </c>
      <c r="P14" s="112">
        <f t="shared" si="4"/>
        <v>4244634666</v>
      </c>
      <c r="Q14" s="99">
        <f t="shared" si="5"/>
        <v>0.22390341112132933</v>
      </c>
      <c r="R14" s="110">
        <v>3139427218</v>
      </c>
      <c r="S14" s="112">
        <v>425979375</v>
      </c>
      <c r="T14" s="112">
        <f t="shared" si="6"/>
        <v>3565406593</v>
      </c>
      <c r="U14" s="99">
        <f t="shared" si="7"/>
        <v>0.1903053695935854</v>
      </c>
      <c r="V14" s="110">
        <v>2443484563</v>
      </c>
      <c r="W14" s="112">
        <v>814214122</v>
      </c>
      <c r="X14" s="112">
        <f t="shared" si="8"/>
        <v>3257698685</v>
      </c>
      <c r="Y14" s="99">
        <f t="shared" si="9"/>
        <v>0.17388130528805082</v>
      </c>
      <c r="Z14" s="72">
        <f t="shared" si="10"/>
        <v>13738414434</v>
      </c>
      <c r="AA14" s="73">
        <f t="shared" si="11"/>
        <v>2426399698</v>
      </c>
      <c r="AB14" s="73">
        <f t="shared" si="12"/>
        <v>16164814132</v>
      </c>
      <c r="AC14" s="99">
        <f t="shared" si="13"/>
        <v>0.8628050819902302</v>
      </c>
      <c r="AD14" s="72">
        <v>1991153637</v>
      </c>
      <c r="AE14" s="73">
        <v>645140696</v>
      </c>
      <c r="AF14" s="73">
        <f t="shared" si="14"/>
        <v>2636294333</v>
      </c>
      <c r="AG14" s="73">
        <v>14796283200</v>
      </c>
      <c r="AH14" s="73">
        <v>15334033287</v>
      </c>
      <c r="AI14" s="73">
        <v>13128039574</v>
      </c>
      <c r="AJ14" s="99">
        <f t="shared" si="15"/>
        <v>0.8561374120095191</v>
      </c>
      <c r="AK14" s="99">
        <f t="shared" si="16"/>
        <v>0.2357112952910938</v>
      </c>
      <c r="AL14" s="12"/>
      <c r="AM14" s="12"/>
      <c r="AN14" s="12"/>
      <c r="AO14" s="12"/>
    </row>
    <row r="15" spans="1:41" s="13" customFormat="1" ht="12.75">
      <c r="A15" s="29"/>
      <c r="B15" s="38" t="s">
        <v>33</v>
      </c>
      <c r="C15" s="39" t="s">
        <v>34</v>
      </c>
      <c r="D15" s="72">
        <v>13616194946</v>
      </c>
      <c r="E15" s="73">
        <v>2427559450</v>
      </c>
      <c r="F15" s="75">
        <f t="shared" si="0"/>
        <v>16043754396</v>
      </c>
      <c r="G15" s="72">
        <v>15537286856</v>
      </c>
      <c r="H15" s="73">
        <v>2990915609</v>
      </c>
      <c r="I15" s="75">
        <f t="shared" si="1"/>
        <v>18528202465</v>
      </c>
      <c r="J15" s="72">
        <v>4473070979</v>
      </c>
      <c r="K15" s="73">
        <v>407992840</v>
      </c>
      <c r="L15" s="73">
        <f t="shared" si="2"/>
        <v>4881063819</v>
      </c>
      <c r="M15" s="99">
        <f t="shared" si="3"/>
        <v>0.304234513850258</v>
      </c>
      <c r="N15" s="110">
        <v>3711108198</v>
      </c>
      <c r="O15" s="111">
        <v>658182851</v>
      </c>
      <c r="P15" s="112">
        <f t="shared" si="4"/>
        <v>4369291049</v>
      </c>
      <c r="Q15" s="99">
        <f t="shared" si="5"/>
        <v>0.2723359471327574</v>
      </c>
      <c r="R15" s="110">
        <v>3252280200</v>
      </c>
      <c r="S15" s="112">
        <v>421721340</v>
      </c>
      <c r="T15" s="112">
        <f t="shared" si="6"/>
        <v>3674001540</v>
      </c>
      <c r="U15" s="99">
        <f t="shared" si="7"/>
        <v>0.1982923895040673</v>
      </c>
      <c r="V15" s="110">
        <v>2691740100</v>
      </c>
      <c r="W15" s="112">
        <v>647395413</v>
      </c>
      <c r="X15" s="112">
        <f t="shared" si="8"/>
        <v>3339135513</v>
      </c>
      <c r="Y15" s="99">
        <f t="shared" si="9"/>
        <v>0.1802190751805345</v>
      </c>
      <c r="Z15" s="72">
        <f t="shared" si="10"/>
        <v>14128199477</v>
      </c>
      <c r="AA15" s="73">
        <f t="shared" si="11"/>
        <v>2135292444</v>
      </c>
      <c r="AB15" s="73">
        <f t="shared" si="12"/>
        <v>16263491921</v>
      </c>
      <c r="AC15" s="99">
        <f t="shared" si="13"/>
        <v>0.8777695489738918</v>
      </c>
      <c r="AD15" s="72">
        <v>2223862037</v>
      </c>
      <c r="AE15" s="73">
        <v>760214125</v>
      </c>
      <c r="AF15" s="73">
        <f t="shared" si="14"/>
        <v>2984076162</v>
      </c>
      <c r="AG15" s="73">
        <v>15636281143</v>
      </c>
      <c r="AH15" s="73">
        <v>16502470226</v>
      </c>
      <c r="AI15" s="73">
        <v>14487569541</v>
      </c>
      <c r="AJ15" s="99">
        <f t="shared" si="15"/>
        <v>0.8779030861800629</v>
      </c>
      <c r="AK15" s="99">
        <f t="shared" si="16"/>
        <v>0.11898468126297113</v>
      </c>
      <c r="AL15" s="12"/>
      <c r="AM15" s="12"/>
      <c r="AN15" s="12"/>
      <c r="AO15" s="12"/>
    </row>
    <row r="16" spans="1:41" s="13" customFormat="1" ht="12.75">
      <c r="A16" s="29"/>
      <c r="B16" s="38" t="s">
        <v>35</v>
      </c>
      <c r="C16" s="39" t="s">
        <v>36</v>
      </c>
      <c r="D16" s="72">
        <v>6477282441</v>
      </c>
      <c r="E16" s="73">
        <v>1255436069</v>
      </c>
      <c r="F16" s="75">
        <f t="shared" si="0"/>
        <v>7732718510</v>
      </c>
      <c r="G16" s="72">
        <v>6298513204</v>
      </c>
      <c r="H16" s="73">
        <v>1086955311</v>
      </c>
      <c r="I16" s="75">
        <f t="shared" si="1"/>
        <v>7385468515</v>
      </c>
      <c r="J16" s="72">
        <v>1835864417</v>
      </c>
      <c r="K16" s="73">
        <v>157224076</v>
      </c>
      <c r="L16" s="73">
        <f t="shared" si="2"/>
        <v>1993088493</v>
      </c>
      <c r="M16" s="99">
        <f t="shared" si="3"/>
        <v>0.25774745200184457</v>
      </c>
      <c r="N16" s="110">
        <v>2028639126</v>
      </c>
      <c r="O16" s="111">
        <v>198414131</v>
      </c>
      <c r="P16" s="112">
        <f t="shared" si="4"/>
        <v>2227053257</v>
      </c>
      <c r="Q16" s="99">
        <f t="shared" si="5"/>
        <v>0.28800392179282885</v>
      </c>
      <c r="R16" s="110">
        <v>1413286203</v>
      </c>
      <c r="S16" s="112">
        <v>139642725</v>
      </c>
      <c r="T16" s="112">
        <f t="shared" si="6"/>
        <v>1552928928</v>
      </c>
      <c r="U16" s="99">
        <f t="shared" si="7"/>
        <v>0.21026816712385646</v>
      </c>
      <c r="V16" s="110">
        <v>1208724432</v>
      </c>
      <c r="W16" s="112">
        <v>263757565</v>
      </c>
      <c r="X16" s="112">
        <f t="shared" si="8"/>
        <v>1472481997</v>
      </c>
      <c r="Y16" s="99">
        <f t="shared" si="9"/>
        <v>0.19937557028499497</v>
      </c>
      <c r="Z16" s="72">
        <f t="shared" si="10"/>
        <v>6486514178</v>
      </c>
      <c r="AA16" s="73">
        <f t="shared" si="11"/>
        <v>759038497</v>
      </c>
      <c r="AB16" s="73">
        <f t="shared" si="12"/>
        <v>7245552675</v>
      </c>
      <c r="AC16" s="99">
        <f t="shared" si="13"/>
        <v>0.9810552519835636</v>
      </c>
      <c r="AD16" s="72">
        <v>958873635</v>
      </c>
      <c r="AE16" s="73">
        <v>254012074</v>
      </c>
      <c r="AF16" s="73">
        <f t="shared" si="14"/>
        <v>1212885709</v>
      </c>
      <c r="AG16" s="73">
        <v>6969657608</v>
      </c>
      <c r="AH16" s="73">
        <v>6674425379</v>
      </c>
      <c r="AI16" s="73">
        <v>5761652926</v>
      </c>
      <c r="AJ16" s="99">
        <f t="shared" si="15"/>
        <v>0.8632432904453632</v>
      </c>
      <c r="AK16" s="99">
        <f t="shared" si="16"/>
        <v>0.21403194552768867</v>
      </c>
      <c r="AL16" s="12"/>
      <c r="AM16" s="12"/>
      <c r="AN16" s="12"/>
      <c r="AO16" s="12"/>
    </row>
    <row r="17" spans="1:41" s="13" customFormat="1" ht="12.75">
      <c r="A17" s="29"/>
      <c r="B17" s="40" t="s">
        <v>37</v>
      </c>
      <c r="C17" s="39" t="s">
        <v>38</v>
      </c>
      <c r="D17" s="72">
        <v>50409048372</v>
      </c>
      <c r="E17" s="73">
        <v>9657949185</v>
      </c>
      <c r="F17" s="75">
        <f t="shared" si="0"/>
        <v>60066997557</v>
      </c>
      <c r="G17" s="72">
        <v>52000844707</v>
      </c>
      <c r="H17" s="73">
        <v>10044209297</v>
      </c>
      <c r="I17" s="75">
        <f t="shared" si="1"/>
        <v>62045054004</v>
      </c>
      <c r="J17" s="72">
        <v>14425545885</v>
      </c>
      <c r="K17" s="73">
        <v>1140087198</v>
      </c>
      <c r="L17" s="73">
        <f t="shared" si="2"/>
        <v>15565633083</v>
      </c>
      <c r="M17" s="99">
        <f t="shared" si="3"/>
        <v>0.25913785799313743</v>
      </c>
      <c r="N17" s="110">
        <v>12410009865</v>
      </c>
      <c r="O17" s="111">
        <v>2061898258</v>
      </c>
      <c r="P17" s="112">
        <f t="shared" si="4"/>
        <v>14471908123</v>
      </c>
      <c r="Q17" s="99">
        <f t="shared" si="5"/>
        <v>0.24092944065111666</v>
      </c>
      <c r="R17" s="110">
        <v>12702190558</v>
      </c>
      <c r="S17" s="112">
        <v>1785130703</v>
      </c>
      <c r="T17" s="112">
        <f t="shared" si="6"/>
        <v>14487321261</v>
      </c>
      <c r="U17" s="99">
        <f t="shared" si="7"/>
        <v>0.23349679508806637</v>
      </c>
      <c r="V17" s="110">
        <v>10759851729</v>
      </c>
      <c r="W17" s="112">
        <v>3354654231</v>
      </c>
      <c r="X17" s="112">
        <f t="shared" si="8"/>
        <v>14114505960</v>
      </c>
      <c r="Y17" s="99">
        <f t="shared" si="9"/>
        <v>0.22748801151966194</v>
      </c>
      <c r="Z17" s="72">
        <f t="shared" si="10"/>
        <v>50297598037</v>
      </c>
      <c r="AA17" s="73">
        <f t="shared" si="11"/>
        <v>8341770390</v>
      </c>
      <c r="AB17" s="73">
        <f t="shared" si="12"/>
        <v>58639368427</v>
      </c>
      <c r="AC17" s="99">
        <f t="shared" si="13"/>
        <v>0.9451094751762092</v>
      </c>
      <c r="AD17" s="72">
        <v>10105630805</v>
      </c>
      <c r="AE17" s="73">
        <v>3252137567</v>
      </c>
      <c r="AF17" s="73">
        <f t="shared" si="14"/>
        <v>13357768372</v>
      </c>
      <c r="AG17" s="73">
        <v>55062743154</v>
      </c>
      <c r="AH17" s="73">
        <v>57153624881</v>
      </c>
      <c r="AI17" s="73">
        <v>53183371200</v>
      </c>
      <c r="AJ17" s="99">
        <f t="shared" si="15"/>
        <v>0.9305336505030697</v>
      </c>
      <c r="AK17" s="99">
        <f t="shared" si="16"/>
        <v>0.056651497984217425</v>
      </c>
      <c r="AL17" s="12"/>
      <c r="AM17" s="12"/>
      <c r="AN17" s="12"/>
      <c r="AO17" s="12"/>
    </row>
    <row r="18" spans="1:41" s="13" customFormat="1" ht="12.75">
      <c r="A18" s="41"/>
      <c r="B18" s="42" t="s">
        <v>612</v>
      </c>
      <c r="C18" s="41"/>
      <c r="D18" s="76">
        <f>SUM(D9:D17)</f>
        <v>323532361111</v>
      </c>
      <c r="E18" s="77">
        <f>SUM(E9:E17)</f>
        <v>69425165300</v>
      </c>
      <c r="F18" s="78">
        <f t="shared" si="0"/>
        <v>392957526411</v>
      </c>
      <c r="G18" s="76">
        <f>SUM(G9:G17)</f>
        <v>325278656331</v>
      </c>
      <c r="H18" s="77">
        <f>SUM(H9:H17)</f>
        <v>68849005981</v>
      </c>
      <c r="I18" s="78">
        <f t="shared" si="1"/>
        <v>394127662312</v>
      </c>
      <c r="J18" s="76">
        <f>SUM(J9:J17)</f>
        <v>90550189908</v>
      </c>
      <c r="K18" s="77">
        <f>SUM(K9:K17)</f>
        <v>8960386528</v>
      </c>
      <c r="L18" s="77">
        <f t="shared" si="2"/>
        <v>99510576436</v>
      </c>
      <c r="M18" s="100">
        <f t="shared" si="3"/>
        <v>0.2532349420683202</v>
      </c>
      <c r="N18" s="113">
        <f>SUM(N9:N17)</f>
        <v>78453469938</v>
      </c>
      <c r="O18" s="114">
        <f>SUM(O9:O17)</f>
        <v>13641974089</v>
      </c>
      <c r="P18" s="115">
        <f t="shared" si="4"/>
        <v>92095444027</v>
      </c>
      <c r="Q18" s="100">
        <f t="shared" si="5"/>
        <v>0.23436488128408065</v>
      </c>
      <c r="R18" s="113">
        <f>SUM(R9:R17)</f>
        <v>74542815053</v>
      </c>
      <c r="S18" s="115">
        <f>SUM(S9:S17)</f>
        <v>10702341399</v>
      </c>
      <c r="T18" s="115">
        <f t="shared" si="6"/>
        <v>85245156452</v>
      </c>
      <c r="U18" s="100">
        <f t="shared" si="7"/>
        <v>0.21628818426989296</v>
      </c>
      <c r="V18" s="113">
        <f>SUM(V9:V17)</f>
        <v>61410887770</v>
      </c>
      <c r="W18" s="115">
        <f>SUM(W9:W17)</f>
        <v>21105975765</v>
      </c>
      <c r="X18" s="115">
        <f t="shared" si="8"/>
        <v>82516863535</v>
      </c>
      <c r="Y18" s="100">
        <f t="shared" si="9"/>
        <v>0.2093658259127162</v>
      </c>
      <c r="Z18" s="76">
        <f t="shared" si="10"/>
        <v>304957362669</v>
      </c>
      <c r="AA18" s="77">
        <f t="shared" si="11"/>
        <v>54410677781</v>
      </c>
      <c r="AB18" s="77">
        <f t="shared" si="12"/>
        <v>359368040450</v>
      </c>
      <c r="AC18" s="100">
        <f t="shared" si="13"/>
        <v>0.9118061856960359</v>
      </c>
      <c r="AD18" s="76">
        <f>SUM(AD9:AD17)</f>
        <v>60435646093</v>
      </c>
      <c r="AE18" s="77">
        <f>SUM(AE9:AE17)</f>
        <v>21851096695</v>
      </c>
      <c r="AF18" s="77">
        <f t="shared" si="14"/>
        <v>82286742788</v>
      </c>
      <c r="AG18" s="77">
        <f>SUM(AG9:AG17)</f>
        <v>359165365321</v>
      </c>
      <c r="AH18" s="77">
        <f>SUM(AH9:AH17)</f>
        <v>363024762653</v>
      </c>
      <c r="AI18" s="77">
        <f>SUM(AI9:AI17)</f>
        <v>335650477728</v>
      </c>
      <c r="AJ18" s="100">
        <f t="shared" si="15"/>
        <v>0.9245938907171302</v>
      </c>
      <c r="AK18" s="100">
        <f t="shared" si="16"/>
        <v>0.002796571345555332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447</v>
      </c>
      <c r="C9" s="64" t="s">
        <v>448</v>
      </c>
      <c r="D9" s="85">
        <v>161507895</v>
      </c>
      <c r="E9" s="86">
        <v>137325764</v>
      </c>
      <c r="F9" s="87">
        <f>$D9+$E9</f>
        <v>298833659</v>
      </c>
      <c r="G9" s="85">
        <v>161507895</v>
      </c>
      <c r="H9" s="86">
        <v>137325764</v>
      </c>
      <c r="I9" s="87">
        <f>$G9+$H9</f>
        <v>298833659</v>
      </c>
      <c r="J9" s="85">
        <v>65765650</v>
      </c>
      <c r="K9" s="86">
        <v>32933181</v>
      </c>
      <c r="L9" s="86">
        <f>$J9+$K9</f>
        <v>98698831</v>
      </c>
      <c r="M9" s="104">
        <f>IF($F9=0,0,$L9/$F9)</f>
        <v>0.3302801676701352</v>
      </c>
      <c r="N9" s="85">
        <v>46852089</v>
      </c>
      <c r="O9" s="86">
        <v>48577415</v>
      </c>
      <c r="P9" s="86">
        <f>$N9+$O9</f>
        <v>95429504</v>
      </c>
      <c r="Q9" s="104">
        <f>IF($F9=0,0,$P9/$F9)</f>
        <v>0.3193398773061237</v>
      </c>
      <c r="R9" s="85">
        <v>40492777</v>
      </c>
      <c r="S9" s="86">
        <v>26113117</v>
      </c>
      <c r="T9" s="86">
        <f>$R9+$S9</f>
        <v>66605894</v>
      </c>
      <c r="U9" s="104">
        <f>IF($I9=0,0,$T9/$I9)</f>
        <v>0.22288618431700827</v>
      </c>
      <c r="V9" s="85">
        <v>5661513</v>
      </c>
      <c r="W9" s="86">
        <v>30297631</v>
      </c>
      <c r="X9" s="86">
        <f>$V9+$W9</f>
        <v>35959144</v>
      </c>
      <c r="Y9" s="104">
        <f>IF($I9=0,0,$X9/$I9)</f>
        <v>0.12033163908085735</v>
      </c>
      <c r="Z9" s="85">
        <f>$J9+$N9+$R9+$V9</f>
        <v>158772029</v>
      </c>
      <c r="AA9" s="86">
        <f>$K9+$O9+$S9+$W9</f>
        <v>137921344</v>
      </c>
      <c r="AB9" s="86">
        <f>$Z9+$AA9</f>
        <v>296693373</v>
      </c>
      <c r="AC9" s="104">
        <f>IF($I9=0,0,$AB9/$I9)</f>
        <v>0.9928378683741245</v>
      </c>
      <c r="AD9" s="85">
        <v>7411972</v>
      </c>
      <c r="AE9" s="86">
        <v>50102307</v>
      </c>
      <c r="AF9" s="86">
        <f>$AD9+$AE9</f>
        <v>57514279</v>
      </c>
      <c r="AG9" s="86">
        <v>300752243</v>
      </c>
      <c r="AH9" s="86">
        <v>334975467</v>
      </c>
      <c r="AI9" s="87">
        <v>365375773</v>
      </c>
      <c r="AJ9" s="124">
        <f>IF($AH9=0,0,$AI9/$AH9)</f>
        <v>1.0907538282497566</v>
      </c>
      <c r="AK9" s="125">
        <f>IF($AF9=0,0,(($X9/$AF9)-1))</f>
        <v>-0.3747788440501879</v>
      </c>
    </row>
    <row r="10" spans="1:37" ht="12.75">
      <c r="A10" s="62" t="s">
        <v>97</v>
      </c>
      <c r="B10" s="63" t="s">
        <v>449</v>
      </c>
      <c r="C10" s="64" t="s">
        <v>450</v>
      </c>
      <c r="D10" s="85">
        <v>319288091</v>
      </c>
      <c r="E10" s="86">
        <v>127434800</v>
      </c>
      <c r="F10" s="87">
        <f aca="true" t="shared" si="0" ref="F10:F45">$D10+$E10</f>
        <v>446722891</v>
      </c>
      <c r="G10" s="85">
        <v>319147691</v>
      </c>
      <c r="H10" s="86">
        <v>144230949</v>
      </c>
      <c r="I10" s="87">
        <f aca="true" t="shared" si="1" ref="I10:I45">$G10+$H10</f>
        <v>463378640</v>
      </c>
      <c r="J10" s="85">
        <v>115640413</v>
      </c>
      <c r="K10" s="86">
        <v>20143415</v>
      </c>
      <c r="L10" s="86">
        <f aca="true" t="shared" si="2" ref="L10:L45">$J10+$K10</f>
        <v>135783828</v>
      </c>
      <c r="M10" s="104">
        <f aca="true" t="shared" si="3" ref="M10:M45">IF($F10=0,0,$L10/$F10)</f>
        <v>0.3039553842787071</v>
      </c>
      <c r="N10" s="85">
        <v>68255719</v>
      </c>
      <c r="O10" s="86">
        <v>43568778</v>
      </c>
      <c r="P10" s="86">
        <f aca="true" t="shared" si="4" ref="P10:P45">$N10+$O10</f>
        <v>111824497</v>
      </c>
      <c r="Q10" s="104">
        <f aca="true" t="shared" si="5" ref="Q10:Q45">IF($F10=0,0,$P10/$F10)</f>
        <v>0.2503218421372546</v>
      </c>
      <c r="R10" s="85">
        <v>75183279</v>
      </c>
      <c r="S10" s="86">
        <v>30244938</v>
      </c>
      <c r="T10" s="86">
        <f aca="true" t="shared" si="6" ref="T10:T45">$R10+$S10</f>
        <v>105428217</v>
      </c>
      <c r="U10" s="104">
        <f aca="true" t="shared" si="7" ref="U10:U45">IF($I10=0,0,$T10/$I10)</f>
        <v>0.22752066646835511</v>
      </c>
      <c r="V10" s="85">
        <v>41292875</v>
      </c>
      <c r="W10" s="86">
        <v>40317013</v>
      </c>
      <c r="X10" s="86">
        <f aca="true" t="shared" si="8" ref="X10:X45">$V10+$W10</f>
        <v>81609888</v>
      </c>
      <c r="Y10" s="104">
        <f aca="true" t="shared" si="9" ref="Y10:Y45">IF($I10=0,0,$X10/$I10)</f>
        <v>0.17611922724793702</v>
      </c>
      <c r="Z10" s="85">
        <f aca="true" t="shared" si="10" ref="Z10:Z45">$J10+$N10+$R10+$V10</f>
        <v>300372286</v>
      </c>
      <c r="AA10" s="86">
        <f aca="true" t="shared" si="11" ref="AA10:AA45">$K10+$O10+$S10+$W10</f>
        <v>134274144</v>
      </c>
      <c r="AB10" s="86">
        <f aca="true" t="shared" si="12" ref="AB10:AB45">$Z10+$AA10</f>
        <v>434646430</v>
      </c>
      <c r="AC10" s="104">
        <f aca="true" t="shared" si="13" ref="AC10:AC45">IF($I10=0,0,$AB10/$I10)</f>
        <v>0.9379940991669361</v>
      </c>
      <c r="AD10" s="85">
        <v>34868745</v>
      </c>
      <c r="AE10" s="86">
        <v>5677412</v>
      </c>
      <c r="AF10" s="86">
        <f aca="true" t="shared" si="14" ref="AF10:AF45">$AD10+$AE10</f>
        <v>40546157</v>
      </c>
      <c r="AG10" s="86">
        <v>463110997</v>
      </c>
      <c r="AH10" s="86">
        <v>461993497</v>
      </c>
      <c r="AI10" s="87">
        <v>379635729</v>
      </c>
      <c r="AJ10" s="124">
        <f aca="true" t="shared" si="15" ref="AJ10:AJ45">IF($AH10=0,0,$AI10/$AH10)</f>
        <v>0.8217339236703585</v>
      </c>
      <c r="AK10" s="125">
        <f aca="true" t="shared" si="16" ref="AK10:AK45">IF($AF10=0,0,(($X10/$AF10)-1))</f>
        <v>1.0127650568708644</v>
      </c>
    </row>
    <row r="11" spans="1:37" ht="12.75">
      <c r="A11" s="62" t="s">
        <v>97</v>
      </c>
      <c r="B11" s="63" t="s">
        <v>451</v>
      </c>
      <c r="C11" s="64" t="s">
        <v>452</v>
      </c>
      <c r="D11" s="85">
        <v>624090782</v>
      </c>
      <c r="E11" s="86">
        <v>278844024</v>
      </c>
      <c r="F11" s="87">
        <f t="shared" si="0"/>
        <v>902934806</v>
      </c>
      <c r="G11" s="85">
        <v>410219921</v>
      </c>
      <c r="H11" s="86">
        <v>80392806</v>
      </c>
      <c r="I11" s="87">
        <f t="shared" si="1"/>
        <v>490612727</v>
      </c>
      <c r="J11" s="85">
        <v>7758475</v>
      </c>
      <c r="K11" s="86">
        <v>5751286</v>
      </c>
      <c r="L11" s="86">
        <f t="shared" si="2"/>
        <v>13509761</v>
      </c>
      <c r="M11" s="104">
        <f t="shared" si="3"/>
        <v>0.014962055854118885</v>
      </c>
      <c r="N11" s="85">
        <v>401596010</v>
      </c>
      <c r="O11" s="86">
        <v>5762880</v>
      </c>
      <c r="P11" s="86">
        <f t="shared" si="4"/>
        <v>407358890</v>
      </c>
      <c r="Q11" s="104">
        <f t="shared" si="5"/>
        <v>0.45114983639250694</v>
      </c>
      <c r="R11" s="85">
        <v>6351378</v>
      </c>
      <c r="S11" s="86">
        <v>1136669</v>
      </c>
      <c r="T11" s="86">
        <f t="shared" si="6"/>
        <v>7488047</v>
      </c>
      <c r="U11" s="104">
        <f t="shared" si="7"/>
        <v>0.015262643196779524</v>
      </c>
      <c r="V11" s="85">
        <v>274697423</v>
      </c>
      <c r="W11" s="86">
        <v>16239668</v>
      </c>
      <c r="X11" s="86">
        <f t="shared" si="8"/>
        <v>290937091</v>
      </c>
      <c r="Y11" s="104">
        <f t="shared" si="9"/>
        <v>0.5930076310474514</v>
      </c>
      <c r="Z11" s="85">
        <f t="shared" si="10"/>
        <v>690403286</v>
      </c>
      <c r="AA11" s="86">
        <f t="shared" si="11"/>
        <v>28890503</v>
      </c>
      <c r="AB11" s="86">
        <f t="shared" si="12"/>
        <v>719293789</v>
      </c>
      <c r="AC11" s="104">
        <f t="shared" si="13"/>
        <v>1.4661131874795412</v>
      </c>
      <c r="AD11" s="85">
        <v>127613276</v>
      </c>
      <c r="AE11" s="86">
        <v>21692517</v>
      </c>
      <c r="AF11" s="86">
        <f t="shared" si="14"/>
        <v>149305793</v>
      </c>
      <c r="AG11" s="86">
        <v>1021301258</v>
      </c>
      <c r="AH11" s="86">
        <v>654306263</v>
      </c>
      <c r="AI11" s="87">
        <v>355565825</v>
      </c>
      <c r="AJ11" s="124">
        <f t="shared" si="15"/>
        <v>0.5434241502896939</v>
      </c>
      <c r="AK11" s="125">
        <f t="shared" si="16"/>
        <v>0.9485988129074134</v>
      </c>
    </row>
    <row r="12" spans="1:37" ht="12.75">
      <c r="A12" s="62" t="s">
        <v>112</v>
      </c>
      <c r="B12" s="63" t="s">
        <v>453</v>
      </c>
      <c r="C12" s="64" t="s">
        <v>454</v>
      </c>
      <c r="D12" s="85">
        <v>81006844</v>
      </c>
      <c r="E12" s="86">
        <v>4100000</v>
      </c>
      <c r="F12" s="87">
        <f t="shared" si="0"/>
        <v>85106844</v>
      </c>
      <c r="G12" s="85">
        <v>76956705</v>
      </c>
      <c r="H12" s="86">
        <v>2150000</v>
      </c>
      <c r="I12" s="87">
        <f t="shared" si="1"/>
        <v>79106705</v>
      </c>
      <c r="J12" s="85">
        <v>30057588</v>
      </c>
      <c r="K12" s="86">
        <v>74200</v>
      </c>
      <c r="L12" s="86">
        <f t="shared" si="2"/>
        <v>30131788</v>
      </c>
      <c r="M12" s="104">
        <f t="shared" si="3"/>
        <v>0.35404659112961584</v>
      </c>
      <c r="N12" s="85">
        <v>20231525</v>
      </c>
      <c r="O12" s="86">
        <v>0</v>
      </c>
      <c r="P12" s="86">
        <f t="shared" si="4"/>
        <v>20231525</v>
      </c>
      <c r="Q12" s="104">
        <f t="shared" si="5"/>
        <v>0.23771913102546724</v>
      </c>
      <c r="R12" s="85">
        <v>17616560</v>
      </c>
      <c r="S12" s="86">
        <v>301085</v>
      </c>
      <c r="T12" s="86">
        <f t="shared" si="6"/>
        <v>17917645</v>
      </c>
      <c r="U12" s="104">
        <f t="shared" si="7"/>
        <v>0.22649970062588248</v>
      </c>
      <c r="V12" s="85">
        <v>16956839</v>
      </c>
      <c r="W12" s="86">
        <v>37000</v>
      </c>
      <c r="X12" s="86">
        <f t="shared" si="8"/>
        <v>16993839</v>
      </c>
      <c r="Y12" s="104">
        <f t="shared" si="9"/>
        <v>0.21482172718481954</v>
      </c>
      <c r="Z12" s="85">
        <f t="shared" si="10"/>
        <v>84862512</v>
      </c>
      <c r="AA12" s="86">
        <f t="shared" si="11"/>
        <v>412285</v>
      </c>
      <c r="AB12" s="86">
        <f t="shared" si="12"/>
        <v>85274797</v>
      </c>
      <c r="AC12" s="104">
        <f t="shared" si="13"/>
        <v>1.0779717977129752</v>
      </c>
      <c r="AD12" s="85">
        <v>11813635</v>
      </c>
      <c r="AE12" s="86">
        <v>450248</v>
      </c>
      <c r="AF12" s="86">
        <f t="shared" si="14"/>
        <v>12263883</v>
      </c>
      <c r="AG12" s="86">
        <v>109757000</v>
      </c>
      <c r="AH12" s="86">
        <v>91408406</v>
      </c>
      <c r="AI12" s="87">
        <v>88169645</v>
      </c>
      <c r="AJ12" s="124">
        <f t="shared" si="15"/>
        <v>0.9645682367549435</v>
      </c>
      <c r="AK12" s="125">
        <f t="shared" si="16"/>
        <v>0.3856817616410724</v>
      </c>
    </row>
    <row r="13" spans="1:37" ht="16.5">
      <c r="A13" s="65"/>
      <c r="B13" s="66" t="s">
        <v>455</v>
      </c>
      <c r="C13" s="67"/>
      <c r="D13" s="88">
        <f>SUM(D9:D12)</f>
        <v>1185893612</v>
      </c>
      <c r="E13" s="89">
        <f>SUM(E9:E12)</f>
        <v>547704588</v>
      </c>
      <c r="F13" s="90">
        <f t="shared" si="0"/>
        <v>1733598200</v>
      </c>
      <c r="G13" s="88">
        <f>SUM(G9:G12)</f>
        <v>967832212</v>
      </c>
      <c r="H13" s="89">
        <f>SUM(H9:H12)</f>
        <v>364099519</v>
      </c>
      <c r="I13" s="90">
        <f t="shared" si="1"/>
        <v>1331931731</v>
      </c>
      <c r="J13" s="88">
        <f>SUM(J9:J12)</f>
        <v>219222126</v>
      </c>
      <c r="K13" s="89">
        <f>SUM(K9:K12)</f>
        <v>58902082</v>
      </c>
      <c r="L13" s="89">
        <f t="shared" si="2"/>
        <v>278124208</v>
      </c>
      <c r="M13" s="105">
        <f t="shared" si="3"/>
        <v>0.1604317586393433</v>
      </c>
      <c r="N13" s="88">
        <f>SUM(N9:N12)</f>
        <v>536935343</v>
      </c>
      <c r="O13" s="89">
        <f>SUM(O9:O12)</f>
        <v>97909073</v>
      </c>
      <c r="P13" s="89">
        <f t="shared" si="4"/>
        <v>634844416</v>
      </c>
      <c r="Q13" s="105">
        <f t="shared" si="5"/>
        <v>0.36620043560266735</v>
      </c>
      <c r="R13" s="88">
        <f>SUM(R9:R12)</f>
        <v>139643994</v>
      </c>
      <c r="S13" s="89">
        <f>SUM(S9:S12)</f>
        <v>57795809</v>
      </c>
      <c r="T13" s="89">
        <f t="shared" si="6"/>
        <v>197439803</v>
      </c>
      <c r="U13" s="105">
        <f t="shared" si="7"/>
        <v>0.14823567785397254</v>
      </c>
      <c r="V13" s="88">
        <f>SUM(V9:V12)</f>
        <v>338608650</v>
      </c>
      <c r="W13" s="89">
        <f>SUM(W9:W12)</f>
        <v>86891312</v>
      </c>
      <c r="X13" s="89">
        <f t="shared" si="8"/>
        <v>425499962</v>
      </c>
      <c r="Y13" s="105">
        <f t="shared" si="9"/>
        <v>0.3194607892407062</v>
      </c>
      <c r="Z13" s="88">
        <f t="shared" si="10"/>
        <v>1234410113</v>
      </c>
      <c r="AA13" s="89">
        <f t="shared" si="11"/>
        <v>301498276</v>
      </c>
      <c r="AB13" s="89">
        <f t="shared" si="12"/>
        <v>1535908389</v>
      </c>
      <c r="AC13" s="105">
        <f t="shared" si="13"/>
        <v>1.153143478192277</v>
      </c>
      <c r="AD13" s="88">
        <f>SUM(AD9:AD12)</f>
        <v>181707628</v>
      </c>
      <c r="AE13" s="89">
        <f>SUM(AE9:AE12)</f>
        <v>77922484</v>
      </c>
      <c r="AF13" s="89">
        <f t="shared" si="14"/>
        <v>259630112</v>
      </c>
      <c r="AG13" s="89">
        <f>SUM(AG9:AG12)</f>
        <v>1894921498</v>
      </c>
      <c r="AH13" s="89">
        <f>SUM(AH9:AH12)</f>
        <v>1542683633</v>
      </c>
      <c r="AI13" s="90">
        <f>SUM(AI9:AI12)</f>
        <v>1188746972</v>
      </c>
      <c r="AJ13" s="126">
        <f t="shared" si="15"/>
        <v>0.770570806982821</v>
      </c>
      <c r="AK13" s="127">
        <f t="shared" si="16"/>
        <v>0.6388698472694878</v>
      </c>
    </row>
    <row r="14" spans="1:37" ht="12.75">
      <c r="A14" s="62" t="s">
        <v>97</v>
      </c>
      <c r="B14" s="63" t="s">
        <v>456</v>
      </c>
      <c r="C14" s="64" t="s">
        <v>457</v>
      </c>
      <c r="D14" s="85">
        <v>64314243</v>
      </c>
      <c r="E14" s="86">
        <v>28280000</v>
      </c>
      <c r="F14" s="87">
        <f t="shared" si="0"/>
        <v>92594243</v>
      </c>
      <c r="G14" s="85">
        <v>64425020</v>
      </c>
      <c r="H14" s="86">
        <v>8601000</v>
      </c>
      <c r="I14" s="87">
        <f t="shared" si="1"/>
        <v>73026020</v>
      </c>
      <c r="J14" s="85">
        <v>22496064</v>
      </c>
      <c r="K14" s="86">
        <v>1321450</v>
      </c>
      <c r="L14" s="86">
        <f t="shared" si="2"/>
        <v>23817514</v>
      </c>
      <c r="M14" s="104">
        <f t="shared" si="3"/>
        <v>0.25722456632644</v>
      </c>
      <c r="N14" s="85">
        <v>13844062</v>
      </c>
      <c r="O14" s="86">
        <v>4153909</v>
      </c>
      <c r="P14" s="86">
        <f t="shared" si="4"/>
        <v>17997971</v>
      </c>
      <c r="Q14" s="104">
        <f t="shared" si="5"/>
        <v>0.19437462218898424</v>
      </c>
      <c r="R14" s="85">
        <v>11357265</v>
      </c>
      <c r="S14" s="86">
        <v>1240138</v>
      </c>
      <c r="T14" s="86">
        <f t="shared" si="6"/>
        <v>12597403</v>
      </c>
      <c r="U14" s="104">
        <f t="shared" si="7"/>
        <v>0.1725056767437141</v>
      </c>
      <c r="V14" s="85">
        <v>5103780</v>
      </c>
      <c r="W14" s="86">
        <v>933348</v>
      </c>
      <c r="X14" s="86">
        <f t="shared" si="8"/>
        <v>6037128</v>
      </c>
      <c r="Y14" s="104">
        <f t="shared" si="9"/>
        <v>0.0826709164760725</v>
      </c>
      <c r="Z14" s="85">
        <f t="shared" si="10"/>
        <v>52801171</v>
      </c>
      <c r="AA14" s="86">
        <f t="shared" si="11"/>
        <v>7648845</v>
      </c>
      <c r="AB14" s="86">
        <f t="shared" si="12"/>
        <v>60450016</v>
      </c>
      <c r="AC14" s="104">
        <f t="shared" si="13"/>
        <v>0.827787355794551</v>
      </c>
      <c r="AD14" s="85">
        <v>10141507</v>
      </c>
      <c r="AE14" s="86">
        <v>2153978</v>
      </c>
      <c r="AF14" s="86">
        <f t="shared" si="14"/>
        <v>12295485</v>
      </c>
      <c r="AG14" s="86">
        <v>76471687</v>
      </c>
      <c r="AH14" s="86">
        <v>70115571</v>
      </c>
      <c r="AI14" s="87">
        <v>71653857</v>
      </c>
      <c r="AJ14" s="124">
        <f t="shared" si="15"/>
        <v>1.021939292200872</v>
      </c>
      <c r="AK14" s="125">
        <f t="shared" si="16"/>
        <v>-0.5089963510996109</v>
      </c>
    </row>
    <row r="15" spans="1:37" ht="12.75">
      <c r="A15" s="62" t="s">
        <v>97</v>
      </c>
      <c r="B15" s="63" t="s">
        <v>458</v>
      </c>
      <c r="C15" s="64" t="s">
        <v>459</v>
      </c>
      <c r="D15" s="85">
        <v>235741212</v>
      </c>
      <c r="E15" s="86">
        <v>14160000</v>
      </c>
      <c r="F15" s="87">
        <f t="shared" si="0"/>
        <v>249901212</v>
      </c>
      <c r="G15" s="85">
        <v>246223866</v>
      </c>
      <c r="H15" s="86">
        <v>18154730</v>
      </c>
      <c r="I15" s="87">
        <f t="shared" si="1"/>
        <v>264378596</v>
      </c>
      <c r="J15" s="85">
        <v>88839313</v>
      </c>
      <c r="K15" s="86">
        <v>2564964</v>
      </c>
      <c r="L15" s="86">
        <f t="shared" si="2"/>
        <v>91404277</v>
      </c>
      <c r="M15" s="104">
        <f t="shared" si="3"/>
        <v>0.36576163944334933</v>
      </c>
      <c r="N15" s="85">
        <v>46594899</v>
      </c>
      <c r="O15" s="86">
        <v>4470606</v>
      </c>
      <c r="P15" s="86">
        <f t="shared" si="4"/>
        <v>51065505</v>
      </c>
      <c r="Q15" s="104">
        <f t="shared" si="5"/>
        <v>0.20434276645284938</v>
      </c>
      <c r="R15" s="85">
        <v>49166129</v>
      </c>
      <c r="S15" s="86">
        <v>5116145</v>
      </c>
      <c r="T15" s="86">
        <f t="shared" si="6"/>
        <v>54282274</v>
      </c>
      <c r="U15" s="104">
        <f t="shared" si="7"/>
        <v>0.2053202294787888</v>
      </c>
      <c r="V15" s="85">
        <v>38084357</v>
      </c>
      <c r="W15" s="86">
        <v>4568974</v>
      </c>
      <c r="X15" s="86">
        <f t="shared" si="8"/>
        <v>42653331</v>
      </c>
      <c r="Y15" s="104">
        <f t="shared" si="9"/>
        <v>0.16133428214438358</v>
      </c>
      <c r="Z15" s="85">
        <f t="shared" si="10"/>
        <v>222684698</v>
      </c>
      <c r="AA15" s="86">
        <f t="shared" si="11"/>
        <v>16720689</v>
      </c>
      <c r="AB15" s="86">
        <f t="shared" si="12"/>
        <v>239405387</v>
      </c>
      <c r="AC15" s="104">
        <f t="shared" si="13"/>
        <v>0.9055399741967008</v>
      </c>
      <c r="AD15" s="85">
        <v>34469451</v>
      </c>
      <c r="AE15" s="86">
        <v>6221931</v>
      </c>
      <c r="AF15" s="86">
        <f t="shared" si="14"/>
        <v>40691382</v>
      </c>
      <c r="AG15" s="86">
        <v>275329698</v>
      </c>
      <c r="AH15" s="86">
        <v>252202515</v>
      </c>
      <c r="AI15" s="87">
        <v>219617885</v>
      </c>
      <c r="AJ15" s="124">
        <f t="shared" si="15"/>
        <v>0.8707997420247772</v>
      </c>
      <c r="AK15" s="125">
        <f t="shared" si="16"/>
        <v>0.04821534446777953</v>
      </c>
    </row>
    <row r="16" spans="1:37" ht="12.75">
      <c r="A16" s="62" t="s">
        <v>97</v>
      </c>
      <c r="B16" s="63" t="s">
        <v>460</v>
      </c>
      <c r="C16" s="64" t="s">
        <v>461</v>
      </c>
      <c r="D16" s="85">
        <v>46434000</v>
      </c>
      <c r="E16" s="86">
        <v>9606000</v>
      </c>
      <c r="F16" s="87">
        <f t="shared" si="0"/>
        <v>56040000</v>
      </c>
      <c r="G16" s="85">
        <v>72616000</v>
      </c>
      <c r="H16" s="86">
        <v>7206000</v>
      </c>
      <c r="I16" s="87">
        <f t="shared" si="1"/>
        <v>79822000</v>
      </c>
      <c r="J16" s="85">
        <v>40656773</v>
      </c>
      <c r="K16" s="86">
        <v>2364620</v>
      </c>
      <c r="L16" s="86">
        <f t="shared" si="2"/>
        <v>43021393</v>
      </c>
      <c r="M16" s="104">
        <f t="shared" si="3"/>
        <v>0.7676908101356175</v>
      </c>
      <c r="N16" s="85">
        <v>10802156</v>
      </c>
      <c r="O16" s="86">
        <v>0</v>
      </c>
      <c r="P16" s="86">
        <f t="shared" si="4"/>
        <v>10802156</v>
      </c>
      <c r="Q16" s="104">
        <f t="shared" si="5"/>
        <v>0.19275795860099929</v>
      </c>
      <c r="R16" s="85">
        <v>10074931</v>
      </c>
      <c r="S16" s="86">
        <v>4101951</v>
      </c>
      <c r="T16" s="86">
        <f t="shared" si="6"/>
        <v>14176882</v>
      </c>
      <c r="U16" s="104">
        <f t="shared" si="7"/>
        <v>0.1776061987923129</v>
      </c>
      <c r="V16" s="85">
        <v>4371816</v>
      </c>
      <c r="W16" s="86">
        <v>1161177</v>
      </c>
      <c r="X16" s="86">
        <f t="shared" si="8"/>
        <v>5532993</v>
      </c>
      <c r="Y16" s="104">
        <f t="shared" si="9"/>
        <v>0.06931664202851344</v>
      </c>
      <c r="Z16" s="85">
        <f t="shared" si="10"/>
        <v>65905676</v>
      </c>
      <c r="AA16" s="86">
        <f t="shared" si="11"/>
        <v>7627748</v>
      </c>
      <c r="AB16" s="86">
        <f t="shared" si="12"/>
        <v>73533424</v>
      </c>
      <c r="AC16" s="104">
        <f t="shared" si="13"/>
        <v>0.9212175089574303</v>
      </c>
      <c r="AD16" s="85">
        <v>6197471</v>
      </c>
      <c r="AE16" s="86">
        <v>3248781</v>
      </c>
      <c r="AF16" s="86">
        <f t="shared" si="14"/>
        <v>9446252</v>
      </c>
      <c r="AG16" s="86">
        <v>52889000</v>
      </c>
      <c r="AH16" s="86">
        <v>56169000</v>
      </c>
      <c r="AI16" s="87">
        <v>43106544</v>
      </c>
      <c r="AJ16" s="124">
        <f t="shared" si="15"/>
        <v>0.7674436788976126</v>
      </c>
      <c r="AK16" s="125">
        <f t="shared" si="16"/>
        <v>-0.4142657849907032</v>
      </c>
    </row>
    <row r="17" spans="1:37" ht="12.75">
      <c r="A17" s="62" t="s">
        <v>97</v>
      </c>
      <c r="B17" s="63" t="s">
        <v>462</v>
      </c>
      <c r="C17" s="64" t="s">
        <v>463</v>
      </c>
      <c r="D17" s="85">
        <v>90658771</v>
      </c>
      <c r="E17" s="86">
        <v>33937000</v>
      </c>
      <c r="F17" s="87">
        <f t="shared" si="0"/>
        <v>124595771</v>
      </c>
      <c r="G17" s="85">
        <v>90658771</v>
      </c>
      <c r="H17" s="86">
        <v>30007500</v>
      </c>
      <c r="I17" s="87">
        <f t="shared" si="1"/>
        <v>120666271</v>
      </c>
      <c r="J17" s="85">
        <v>19927149</v>
      </c>
      <c r="K17" s="86">
        <v>4467185</v>
      </c>
      <c r="L17" s="86">
        <f t="shared" si="2"/>
        <v>24394334</v>
      </c>
      <c r="M17" s="104">
        <f t="shared" si="3"/>
        <v>0.1957878169075257</v>
      </c>
      <c r="N17" s="85">
        <v>11608879</v>
      </c>
      <c r="O17" s="86">
        <v>3172948</v>
      </c>
      <c r="P17" s="86">
        <f t="shared" si="4"/>
        <v>14781827</v>
      </c>
      <c r="Q17" s="104">
        <f t="shared" si="5"/>
        <v>0.1186382722411983</v>
      </c>
      <c r="R17" s="85">
        <v>13123336</v>
      </c>
      <c r="S17" s="86">
        <v>9566014</v>
      </c>
      <c r="T17" s="86">
        <f t="shared" si="6"/>
        <v>22689350</v>
      </c>
      <c r="U17" s="104">
        <f t="shared" si="7"/>
        <v>0.18803390385702728</v>
      </c>
      <c r="V17" s="85">
        <v>12854838</v>
      </c>
      <c r="W17" s="86">
        <v>16556769</v>
      </c>
      <c r="X17" s="86">
        <f t="shared" si="8"/>
        <v>29411607</v>
      </c>
      <c r="Y17" s="104">
        <f t="shared" si="9"/>
        <v>0.24374339868346476</v>
      </c>
      <c r="Z17" s="85">
        <f t="shared" si="10"/>
        <v>57514202</v>
      </c>
      <c r="AA17" s="86">
        <f t="shared" si="11"/>
        <v>33762916</v>
      </c>
      <c r="AB17" s="86">
        <f t="shared" si="12"/>
        <v>91277118</v>
      </c>
      <c r="AC17" s="104">
        <f t="shared" si="13"/>
        <v>0.7564426847996322</v>
      </c>
      <c r="AD17" s="85">
        <v>11282685</v>
      </c>
      <c r="AE17" s="86">
        <v>6044908</v>
      </c>
      <c r="AF17" s="86">
        <f t="shared" si="14"/>
        <v>17327593</v>
      </c>
      <c r="AG17" s="86">
        <v>112393601</v>
      </c>
      <c r="AH17" s="86">
        <v>113961740</v>
      </c>
      <c r="AI17" s="87">
        <v>70380605</v>
      </c>
      <c r="AJ17" s="124">
        <f t="shared" si="15"/>
        <v>0.6175809969205455</v>
      </c>
      <c r="AK17" s="125">
        <f t="shared" si="16"/>
        <v>0.6973856091841493</v>
      </c>
    </row>
    <row r="18" spans="1:37" ht="12.75">
      <c r="A18" s="62" t="s">
        <v>97</v>
      </c>
      <c r="B18" s="63" t="s">
        <v>464</v>
      </c>
      <c r="C18" s="64" t="s">
        <v>465</v>
      </c>
      <c r="D18" s="85">
        <v>51694500</v>
      </c>
      <c r="E18" s="86">
        <v>9344000</v>
      </c>
      <c r="F18" s="87">
        <f t="shared" si="0"/>
        <v>61038500</v>
      </c>
      <c r="G18" s="85">
        <v>53154500</v>
      </c>
      <c r="H18" s="86">
        <v>9344000</v>
      </c>
      <c r="I18" s="87">
        <f t="shared" si="1"/>
        <v>62498500</v>
      </c>
      <c r="J18" s="85">
        <v>17646420</v>
      </c>
      <c r="K18" s="86">
        <v>1874241</v>
      </c>
      <c r="L18" s="86">
        <f t="shared" si="2"/>
        <v>19520661</v>
      </c>
      <c r="M18" s="104">
        <f t="shared" si="3"/>
        <v>0.31980898940832425</v>
      </c>
      <c r="N18" s="85">
        <v>11509808</v>
      </c>
      <c r="O18" s="86">
        <v>1357590</v>
      </c>
      <c r="P18" s="86">
        <f t="shared" si="4"/>
        <v>12867398</v>
      </c>
      <c r="Q18" s="104">
        <f t="shared" si="5"/>
        <v>0.21080789993201013</v>
      </c>
      <c r="R18" s="85">
        <v>11933149</v>
      </c>
      <c r="S18" s="86">
        <v>814480</v>
      </c>
      <c r="T18" s="86">
        <f t="shared" si="6"/>
        <v>12747629</v>
      </c>
      <c r="U18" s="104">
        <f t="shared" si="7"/>
        <v>0.20396695920702096</v>
      </c>
      <c r="V18" s="85">
        <v>6790485</v>
      </c>
      <c r="W18" s="86">
        <v>5148103</v>
      </c>
      <c r="X18" s="86">
        <f t="shared" si="8"/>
        <v>11938588</v>
      </c>
      <c r="Y18" s="104">
        <f t="shared" si="9"/>
        <v>0.19102199252782068</v>
      </c>
      <c r="Z18" s="85">
        <f t="shared" si="10"/>
        <v>47879862</v>
      </c>
      <c r="AA18" s="86">
        <f t="shared" si="11"/>
        <v>9194414</v>
      </c>
      <c r="AB18" s="86">
        <f t="shared" si="12"/>
        <v>57074276</v>
      </c>
      <c r="AC18" s="104">
        <f t="shared" si="13"/>
        <v>0.9132103330479932</v>
      </c>
      <c r="AD18" s="85">
        <v>38378744</v>
      </c>
      <c r="AE18" s="86">
        <v>1402999</v>
      </c>
      <c r="AF18" s="86">
        <f t="shared" si="14"/>
        <v>39781743</v>
      </c>
      <c r="AG18" s="86">
        <v>55978900</v>
      </c>
      <c r="AH18" s="86">
        <v>58978900</v>
      </c>
      <c r="AI18" s="87">
        <v>80416762</v>
      </c>
      <c r="AJ18" s="124">
        <f t="shared" si="15"/>
        <v>1.363483584807448</v>
      </c>
      <c r="AK18" s="125">
        <f t="shared" si="16"/>
        <v>-0.6998978149348559</v>
      </c>
    </row>
    <row r="19" spans="1:37" ht="12.75">
      <c r="A19" s="62" t="s">
        <v>97</v>
      </c>
      <c r="B19" s="63" t="s">
        <v>466</v>
      </c>
      <c r="C19" s="64" t="s">
        <v>467</v>
      </c>
      <c r="D19" s="85">
        <v>52807102</v>
      </c>
      <c r="E19" s="86">
        <v>16367488</v>
      </c>
      <c r="F19" s="87">
        <f t="shared" si="0"/>
        <v>69174590</v>
      </c>
      <c r="G19" s="85">
        <v>47332802</v>
      </c>
      <c r="H19" s="86">
        <v>13885088</v>
      </c>
      <c r="I19" s="87">
        <f t="shared" si="1"/>
        <v>61217890</v>
      </c>
      <c r="J19" s="85">
        <v>14990722</v>
      </c>
      <c r="K19" s="86">
        <v>3049945</v>
      </c>
      <c r="L19" s="86">
        <f t="shared" si="2"/>
        <v>18040667</v>
      </c>
      <c r="M19" s="104">
        <f t="shared" si="3"/>
        <v>0.26079904485158495</v>
      </c>
      <c r="N19" s="85">
        <v>11422098</v>
      </c>
      <c r="O19" s="86">
        <v>1252116</v>
      </c>
      <c r="P19" s="86">
        <f t="shared" si="4"/>
        <v>12674214</v>
      </c>
      <c r="Q19" s="104">
        <f t="shared" si="5"/>
        <v>0.18322065949360886</v>
      </c>
      <c r="R19" s="85">
        <v>11008101</v>
      </c>
      <c r="S19" s="86">
        <v>491327</v>
      </c>
      <c r="T19" s="86">
        <f t="shared" si="6"/>
        <v>11499428</v>
      </c>
      <c r="U19" s="104">
        <f t="shared" si="7"/>
        <v>0.18784423964955344</v>
      </c>
      <c r="V19" s="85">
        <v>7826797</v>
      </c>
      <c r="W19" s="86">
        <v>1340120</v>
      </c>
      <c r="X19" s="86">
        <f t="shared" si="8"/>
        <v>9166917</v>
      </c>
      <c r="Y19" s="104">
        <f t="shared" si="9"/>
        <v>0.14974245273726358</v>
      </c>
      <c r="Z19" s="85">
        <f t="shared" si="10"/>
        <v>45247718</v>
      </c>
      <c r="AA19" s="86">
        <f t="shared" si="11"/>
        <v>6133508</v>
      </c>
      <c r="AB19" s="86">
        <f t="shared" si="12"/>
        <v>51381226</v>
      </c>
      <c r="AC19" s="104">
        <f t="shared" si="13"/>
        <v>0.8393171669262041</v>
      </c>
      <c r="AD19" s="85">
        <v>5946311</v>
      </c>
      <c r="AE19" s="86">
        <v>4189903</v>
      </c>
      <c r="AF19" s="86">
        <f t="shared" si="14"/>
        <v>10136214</v>
      </c>
      <c r="AG19" s="86">
        <v>64637796</v>
      </c>
      <c r="AH19" s="86">
        <v>67216366</v>
      </c>
      <c r="AI19" s="87">
        <v>46634052</v>
      </c>
      <c r="AJ19" s="124">
        <f t="shared" si="15"/>
        <v>0.6937901403357629</v>
      </c>
      <c r="AK19" s="125">
        <f t="shared" si="16"/>
        <v>-0.09562712468383161</v>
      </c>
    </row>
    <row r="20" spans="1:37" ht="12.75">
      <c r="A20" s="62" t="s">
        <v>112</v>
      </c>
      <c r="B20" s="63" t="s">
        <v>468</v>
      </c>
      <c r="C20" s="64" t="s">
        <v>469</v>
      </c>
      <c r="D20" s="85">
        <v>92883444</v>
      </c>
      <c r="E20" s="86">
        <v>93000</v>
      </c>
      <c r="F20" s="87">
        <f t="shared" si="0"/>
        <v>92976444</v>
      </c>
      <c r="G20" s="85">
        <v>95779597</v>
      </c>
      <c r="H20" s="86">
        <v>774200</v>
      </c>
      <c r="I20" s="87">
        <f t="shared" si="1"/>
        <v>96553797</v>
      </c>
      <c r="J20" s="85">
        <v>15591272</v>
      </c>
      <c r="K20" s="86">
        <v>25588</v>
      </c>
      <c r="L20" s="86">
        <f t="shared" si="2"/>
        <v>15616860</v>
      </c>
      <c r="M20" s="104">
        <f t="shared" si="3"/>
        <v>0.16796576991049475</v>
      </c>
      <c r="N20" s="85">
        <v>13622039</v>
      </c>
      <c r="O20" s="86">
        <v>35019</v>
      </c>
      <c r="P20" s="86">
        <f t="shared" si="4"/>
        <v>13657058</v>
      </c>
      <c r="Q20" s="104">
        <f t="shared" si="5"/>
        <v>0.14688729115086396</v>
      </c>
      <c r="R20" s="85">
        <v>15840924</v>
      </c>
      <c r="S20" s="86">
        <v>111904</v>
      </c>
      <c r="T20" s="86">
        <f t="shared" si="6"/>
        <v>15952828</v>
      </c>
      <c r="U20" s="104">
        <f t="shared" si="7"/>
        <v>0.16522217142843176</v>
      </c>
      <c r="V20" s="85">
        <v>4691306</v>
      </c>
      <c r="W20" s="86">
        <v>111845</v>
      </c>
      <c r="X20" s="86">
        <f t="shared" si="8"/>
        <v>4803151</v>
      </c>
      <c r="Y20" s="104">
        <f t="shared" si="9"/>
        <v>0.049745853081262045</v>
      </c>
      <c r="Z20" s="85">
        <f t="shared" si="10"/>
        <v>49745541</v>
      </c>
      <c r="AA20" s="86">
        <f t="shared" si="11"/>
        <v>284356</v>
      </c>
      <c r="AB20" s="86">
        <f t="shared" si="12"/>
        <v>50029897</v>
      </c>
      <c r="AC20" s="104">
        <f t="shared" si="13"/>
        <v>0.5181556661101583</v>
      </c>
      <c r="AD20" s="85">
        <v>6723380</v>
      </c>
      <c r="AE20" s="86">
        <v>173104</v>
      </c>
      <c r="AF20" s="86">
        <f t="shared" si="14"/>
        <v>6896484</v>
      </c>
      <c r="AG20" s="86">
        <v>98598705</v>
      </c>
      <c r="AH20" s="86">
        <v>100742505</v>
      </c>
      <c r="AI20" s="87">
        <v>55871425</v>
      </c>
      <c r="AJ20" s="124">
        <f t="shared" si="15"/>
        <v>0.5545963444129168</v>
      </c>
      <c r="AK20" s="125">
        <f t="shared" si="16"/>
        <v>-0.30353626572612946</v>
      </c>
    </row>
    <row r="21" spans="1:37" ht="16.5">
      <c r="A21" s="65"/>
      <c r="B21" s="66" t="s">
        <v>470</v>
      </c>
      <c r="C21" s="67"/>
      <c r="D21" s="88">
        <f>SUM(D14:D20)</f>
        <v>634533272</v>
      </c>
      <c r="E21" s="89">
        <f>SUM(E14:E20)</f>
        <v>111787488</v>
      </c>
      <c r="F21" s="90">
        <f t="shared" si="0"/>
        <v>746320760</v>
      </c>
      <c r="G21" s="88">
        <f>SUM(G14:G20)</f>
        <v>670190556</v>
      </c>
      <c r="H21" s="89">
        <f>SUM(H14:H20)</f>
        <v>87972518</v>
      </c>
      <c r="I21" s="90">
        <f t="shared" si="1"/>
        <v>758163074</v>
      </c>
      <c r="J21" s="88">
        <f>SUM(J14:J20)</f>
        <v>220147713</v>
      </c>
      <c r="K21" s="89">
        <f>SUM(K14:K20)</f>
        <v>15667993</v>
      </c>
      <c r="L21" s="89">
        <f t="shared" si="2"/>
        <v>235815706</v>
      </c>
      <c r="M21" s="105">
        <f t="shared" si="3"/>
        <v>0.3159709854513494</v>
      </c>
      <c r="N21" s="88">
        <f>SUM(N14:N20)</f>
        <v>119403941</v>
      </c>
      <c r="O21" s="89">
        <f>SUM(O14:O20)</f>
        <v>14442188</v>
      </c>
      <c r="P21" s="89">
        <f t="shared" si="4"/>
        <v>133846129</v>
      </c>
      <c r="Q21" s="105">
        <f t="shared" si="5"/>
        <v>0.17934129153797088</v>
      </c>
      <c r="R21" s="88">
        <f>SUM(R14:R20)</f>
        <v>122503835</v>
      </c>
      <c r="S21" s="89">
        <f>SUM(S14:S20)</f>
        <v>21441959</v>
      </c>
      <c r="T21" s="89">
        <f t="shared" si="6"/>
        <v>143945794</v>
      </c>
      <c r="U21" s="105">
        <f t="shared" si="7"/>
        <v>0.18986125668262235</v>
      </c>
      <c r="V21" s="88">
        <f>SUM(V14:V20)</f>
        <v>79723379</v>
      </c>
      <c r="W21" s="89">
        <f>SUM(W14:W20)</f>
        <v>29820336</v>
      </c>
      <c r="X21" s="89">
        <f t="shared" si="8"/>
        <v>109543715</v>
      </c>
      <c r="Y21" s="105">
        <f t="shared" si="9"/>
        <v>0.1444856901590541</v>
      </c>
      <c r="Z21" s="88">
        <f t="shared" si="10"/>
        <v>541778868</v>
      </c>
      <c r="AA21" s="89">
        <f t="shared" si="11"/>
        <v>81372476</v>
      </c>
      <c r="AB21" s="89">
        <f t="shared" si="12"/>
        <v>623151344</v>
      </c>
      <c r="AC21" s="105">
        <f t="shared" si="13"/>
        <v>0.8219225722934641</v>
      </c>
      <c r="AD21" s="88">
        <f>SUM(AD14:AD20)</f>
        <v>113139549</v>
      </c>
      <c r="AE21" s="89">
        <f>SUM(AE14:AE20)</f>
        <v>23435604</v>
      </c>
      <c r="AF21" s="89">
        <f t="shared" si="14"/>
        <v>136575153</v>
      </c>
      <c r="AG21" s="89">
        <f>SUM(AG14:AG20)</f>
        <v>736299387</v>
      </c>
      <c r="AH21" s="89">
        <f>SUM(AH14:AH20)</f>
        <v>719386597</v>
      </c>
      <c r="AI21" s="90">
        <f>SUM(AI14:AI20)</f>
        <v>587681130</v>
      </c>
      <c r="AJ21" s="126">
        <f t="shared" si="15"/>
        <v>0.8169197653261254</v>
      </c>
      <c r="AK21" s="127">
        <f t="shared" si="16"/>
        <v>-0.1979235417733708</v>
      </c>
    </row>
    <row r="22" spans="1:37" ht="12.75">
      <c r="A22" s="62" t="s">
        <v>97</v>
      </c>
      <c r="B22" s="63" t="s">
        <v>471</v>
      </c>
      <c r="C22" s="64" t="s">
        <v>472</v>
      </c>
      <c r="D22" s="85">
        <v>126451939</v>
      </c>
      <c r="E22" s="86">
        <v>9514000</v>
      </c>
      <c r="F22" s="87">
        <f t="shared" si="0"/>
        <v>135965939</v>
      </c>
      <c r="G22" s="85">
        <v>126451939</v>
      </c>
      <c r="H22" s="86">
        <v>9514000</v>
      </c>
      <c r="I22" s="87">
        <f t="shared" si="1"/>
        <v>135965939</v>
      </c>
      <c r="J22" s="85">
        <v>15978376</v>
      </c>
      <c r="K22" s="86">
        <v>1091638</v>
      </c>
      <c r="L22" s="86">
        <f t="shared" si="2"/>
        <v>17070014</v>
      </c>
      <c r="M22" s="104">
        <f t="shared" si="3"/>
        <v>0.12554625169764025</v>
      </c>
      <c r="N22" s="85">
        <v>36592281</v>
      </c>
      <c r="O22" s="86">
        <v>2552130</v>
      </c>
      <c r="P22" s="86">
        <f t="shared" si="4"/>
        <v>39144411</v>
      </c>
      <c r="Q22" s="104">
        <f t="shared" si="5"/>
        <v>0.2878986552654191</v>
      </c>
      <c r="R22" s="85">
        <v>100023726</v>
      </c>
      <c r="S22" s="86">
        <v>0</v>
      </c>
      <c r="T22" s="86">
        <f t="shared" si="6"/>
        <v>100023726</v>
      </c>
      <c r="U22" s="104">
        <f t="shared" si="7"/>
        <v>0.7356528166955107</v>
      </c>
      <c r="V22" s="85">
        <v>10718584</v>
      </c>
      <c r="W22" s="86">
        <v>764452</v>
      </c>
      <c r="X22" s="86">
        <f t="shared" si="8"/>
        <v>11483036</v>
      </c>
      <c r="Y22" s="104">
        <f t="shared" si="9"/>
        <v>0.08445523992593469</v>
      </c>
      <c r="Z22" s="85">
        <f t="shared" si="10"/>
        <v>163312967</v>
      </c>
      <c r="AA22" s="86">
        <f t="shared" si="11"/>
        <v>4408220</v>
      </c>
      <c r="AB22" s="86">
        <f t="shared" si="12"/>
        <v>167721187</v>
      </c>
      <c r="AC22" s="104">
        <f t="shared" si="13"/>
        <v>1.2335529635845048</v>
      </c>
      <c r="AD22" s="85">
        <v>7742286</v>
      </c>
      <c r="AE22" s="86">
        <v>52573</v>
      </c>
      <c r="AF22" s="86">
        <f t="shared" si="14"/>
        <v>7794859</v>
      </c>
      <c r="AG22" s="86">
        <v>127746622</v>
      </c>
      <c r="AH22" s="86">
        <v>126277122</v>
      </c>
      <c r="AI22" s="87">
        <v>54813575</v>
      </c>
      <c r="AJ22" s="124">
        <f t="shared" si="15"/>
        <v>0.4340736796329584</v>
      </c>
      <c r="AK22" s="125">
        <f t="shared" si="16"/>
        <v>0.4731550628433432</v>
      </c>
    </row>
    <row r="23" spans="1:37" ht="12.75">
      <c r="A23" s="62" t="s">
        <v>97</v>
      </c>
      <c r="B23" s="63" t="s">
        <v>473</v>
      </c>
      <c r="C23" s="64" t="s">
        <v>474</v>
      </c>
      <c r="D23" s="85">
        <v>132237062</v>
      </c>
      <c r="E23" s="86">
        <v>29640800</v>
      </c>
      <c r="F23" s="87">
        <f t="shared" si="0"/>
        <v>161877862</v>
      </c>
      <c r="G23" s="85">
        <v>132774174</v>
      </c>
      <c r="H23" s="86">
        <v>31748010</v>
      </c>
      <c r="I23" s="87">
        <f t="shared" si="1"/>
        <v>164522184</v>
      </c>
      <c r="J23" s="85">
        <v>37879063</v>
      </c>
      <c r="K23" s="86">
        <v>5706990</v>
      </c>
      <c r="L23" s="86">
        <f t="shared" si="2"/>
        <v>43586053</v>
      </c>
      <c r="M23" s="104">
        <f t="shared" si="3"/>
        <v>0.26925270979919413</v>
      </c>
      <c r="N23" s="85">
        <v>30988728</v>
      </c>
      <c r="O23" s="86">
        <v>7117283</v>
      </c>
      <c r="P23" s="86">
        <f t="shared" si="4"/>
        <v>38106011</v>
      </c>
      <c r="Q23" s="104">
        <f t="shared" si="5"/>
        <v>0.23539976701693774</v>
      </c>
      <c r="R23" s="85">
        <v>31259112</v>
      </c>
      <c r="S23" s="86">
        <v>4612308</v>
      </c>
      <c r="T23" s="86">
        <f t="shared" si="6"/>
        <v>35871420</v>
      </c>
      <c r="U23" s="104">
        <f t="shared" si="7"/>
        <v>0.21803394003084714</v>
      </c>
      <c r="V23" s="85">
        <v>25257012</v>
      </c>
      <c r="W23" s="86">
        <v>4551664</v>
      </c>
      <c r="X23" s="86">
        <f t="shared" si="8"/>
        <v>29808676</v>
      </c>
      <c r="Y23" s="104">
        <f t="shared" si="9"/>
        <v>0.18118332297363618</v>
      </c>
      <c r="Z23" s="85">
        <f t="shared" si="10"/>
        <v>125383915</v>
      </c>
      <c r="AA23" s="86">
        <f t="shared" si="11"/>
        <v>21988245</v>
      </c>
      <c r="AB23" s="86">
        <f t="shared" si="12"/>
        <v>147372160</v>
      </c>
      <c r="AC23" s="104">
        <f t="shared" si="13"/>
        <v>0.8957585926527696</v>
      </c>
      <c r="AD23" s="85">
        <v>33489263</v>
      </c>
      <c r="AE23" s="86">
        <v>15868548</v>
      </c>
      <c r="AF23" s="86">
        <f t="shared" si="14"/>
        <v>49357811</v>
      </c>
      <c r="AG23" s="86">
        <v>175366045</v>
      </c>
      <c r="AH23" s="86">
        <v>204548794</v>
      </c>
      <c r="AI23" s="87">
        <v>185432450</v>
      </c>
      <c r="AJ23" s="124">
        <f t="shared" si="15"/>
        <v>0.906543844008193</v>
      </c>
      <c r="AK23" s="125">
        <f t="shared" si="16"/>
        <v>-0.39606973250900446</v>
      </c>
    </row>
    <row r="24" spans="1:37" ht="12.75">
      <c r="A24" s="62" t="s">
        <v>97</v>
      </c>
      <c r="B24" s="63" t="s">
        <v>475</v>
      </c>
      <c r="C24" s="64" t="s">
        <v>476</v>
      </c>
      <c r="D24" s="85">
        <v>217579600</v>
      </c>
      <c r="E24" s="86">
        <v>20739247</v>
      </c>
      <c r="F24" s="87">
        <f t="shared" si="0"/>
        <v>238318847</v>
      </c>
      <c r="G24" s="85">
        <v>217001454</v>
      </c>
      <c r="H24" s="86">
        <v>18339247</v>
      </c>
      <c r="I24" s="87">
        <f t="shared" si="1"/>
        <v>235340701</v>
      </c>
      <c r="J24" s="85">
        <v>80586275</v>
      </c>
      <c r="K24" s="86">
        <v>3446604</v>
      </c>
      <c r="L24" s="86">
        <f t="shared" si="2"/>
        <v>84032879</v>
      </c>
      <c r="M24" s="104">
        <f t="shared" si="3"/>
        <v>0.35260693838452484</v>
      </c>
      <c r="N24" s="85">
        <v>33035411</v>
      </c>
      <c r="O24" s="86">
        <v>2632595</v>
      </c>
      <c r="P24" s="86">
        <f t="shared" si="4"/>
        <v>35668006</v>
      </c>
      <c r="Q24" s="104">
        <f t="shared" si="5"/>
        <v>0.14966506614560787</v>
      </c>
      <c r="R24" s="85">
        <v>50623073</v>
      </c>
      <c r="S24" s="86">
        <v>2512519</v>
      </c>
      <c r="T24" s="86">
        <f t="shared" si="6"/>
        <v>53135592</v>
      </c>
      <c r="U24" s="104">
        <f t="shared" si="7"/>
        <v>0.2257815659349124</v>
      </c>
      <c r="V24" s="85">
        <v>36832545</v>
      </c>
      <c r="W24" s="86">
        <v>6048967</v>
      </c>
      <c r="X24" s="86">
        <f t="shared" si="8"/>
        <v>42881512</v>
      </c>
      <c r="Y24" s="104">
        <f t="shared" si="9"/>
        <v>0.18221035213114284</v>
      </c>
      <c r="Z24" s="85">
        <f t="shared" si="10"/>
        <v>201077304</v>
      </c>
      <c r="AA24" s="86">
        <f t="shared" si="11"/>
        <v>14640685</v>
      </c>
      <c r="AB24" s="86">
        <f t="shared" si="12"/>
        <v>215717989</v>
      </c>
      <c r="AC24" s="104">
        <f t="shared" si="13"/>
        <v>0.916619981513525</v>
      </c>
      <c r="AD24" s="85">
        <v>40572251</v>
      </c>
      <c r="AE24" s="86">
        <v>3191518</v>
      </c>
      <c r="AF24" s="86">
        <f t="shared" si="14"/>
        <v>43763769</v>
      </c>
      <c r="AG24" s="86">
        <v>279041647</v>
      </c>
      <c r="AH24" s="86">
        <v>226618747</v>
      </c>
      <c r="AI24" s="87">
        <v>220552675</v>
      </c>
      <c r="AJ24" s="124">
        <f t="shared" si="15"/>
        <v>0.9732322586709916</v>
      </c>
      <c r="AK24" s="125">
        <f t="shared" si="16"/>
        <v>-0.02015952967853385</v>
      </c>
    </row>
    <row r="25" spans="1:37" ht="12.75">
      <c r="A25" s="62" t="s">
        <v>97</v>
      </c>
      <c r="B25" s="63" t="s">
        <v>477</v>
      </c>
      <c r="C25" s="64" t="s">
        <v>478</v>
      </c>
      <c r="D25" s="85">
        <v>60148771</v>
      </c>
      <c r="E25" s="86">
        <v>23669000</v>
      </c>
      <c r="F25" s="87">
        <f t="shared" si="0"/>
        <v>83817771</v>
      </c>
      <c r="G25" s="85">
        <v>60148771</v>
      </c>
      <c r="H25" s="86">
        <v>23669000</v>
      </c>
      <c r="I25" s="87">
        <f t="shared" si="1"/>
        <v>83817771</v>
      </c>
      <c r="J25" s="85">
        <v>19272558</v>
      </c>
      <c r="K25" s="86">
        <v>1469011</v>
      </c>
      <c r="L25" s="86">
        <f t="shared" si="2"/>
        <v>20741569</v>
      </c>
      <c r="M25" s="104">
        <f t="shared" si="3"/>
        <v>0.247460279037962</v>
      </c>
      <c r="N25" s="85">
        <v>14123402</v>
      </c>
      <c r="O25" s="86">
        <v>4304993</v>
      </c>
      <c r="P25" s="86">
        <f t="shared" si="4"/>
        <v>18428395</v>
      </c>
      <c r="Q25" s="104">
        <f t="shared" si="5"/>
        <v>0.2198626231661541</v>
      </c>
      <c r="R25" s="85">
        <v>11563529</v>
      </c>
      <c r="S25" s="86">
        <v>669887</v>
      </c>
      <c r="T25" s="86">
        <f t="shared" si="6"/>
        <v>12233416</v>
      </c>
      <c r="U25" s="104">
        <f t="shared" si="7"/>
        <v>0.14595253314479098</v>
      </c>
      <c r="V25" s="85">
        <v>2622670</v>
      </c>
      <c r="W25" s="86">
        <v>1291510</v>
      </c>
      <c r="X25" s="86">
        <f t="shared" si="8"/>
        <v>3914180</v>
      </c>
      <c r="Y25" s="104">
        <f t="shared" si="9"/>
        <v>0.04669868875420226</v>
      </c>
      <c r="Z25" s="85">
        <f t="shared" si="10"/>
        <v>47582159</v>
      </c>
      <c r="AA25" s="86">
        <f t="shared" si="11"/>
        <v>7735401</v>
      </c>
      <c r="AB25" s="86">
        <f t="shared" si="12"/>
        <v>55317560</v>
      </c>
      <c r="AC25" s="104">
        <f t="shared" si="13"/>
        <v>0.6599741241031094</v>
      </c>
      <c r="AD25" s="85">
        <v>9334918</v>
      </c>
      <c r="AE25" s="86">
        <v>3494372</v>
      </c>
      <c r="AF25" s="86">
        <f t="shared" si="14"/>
        <v>12829290</v>
      </c>
      <c r="AG25" s="86">
        <v>65283751</v>
      </c>
      <c r="AH25" s="86">
        <v>68456961</v>
      </c>
      <c r="AI25" s="87">
        <v>58328598</v>
      </c>
      <c r="AJ25" s="124">
        <f t="shared" si="15"/>
        <v>0.8520477267461523</v>
      </c>
      <c r="AK25" s="125">
        <f t="shared" si="16"/>
        <v>-0.6949028356206775</v>
      </c>
    </row>
    <row r="26" spans="1:37" ht="12.75">
      <c r="A26" s="62" t="s">
        <v>97</v>
      </c>
      <c r="B26" s="63" t="s">
        <v>479</v>
      </c>
      <c r="C26" s="64" t="s">
        <v>480</v>
      </c>
      <c r="D26" s="85">
        <v>50848154</v>
      </c>
      <c r="E26" s="86">
        <v>9137000</v>
      </c>
      <c r="F26" s="87">
        <f t="shared" si="0"/>
        <v>59985154</v>
      </c>
      <c r="G26" s="85">
        <v>50848154</v>
      </c>
      <c r="H26" s="86">
        <v>9137000</v>
      </c>
      <c r="I26" s="87">
        <f t="shared" si="1"/>
        <v>59985154</v>
      </c>
      <c r="J26" s="85">
        <v>10738878</v>
      </c>
      <c r="K26" s="86">
        <v>2730759</v>
      </c>
      <c r="L26" s="86">
        <f t="shared" si="2"/>
        <v>13469637</v>
      </c>
      <c r="M26" s="104">
        <f t="shared" si="3"/>
        <v>0.22454951103401352</v>
      </c>
      <c r="N26" s="85">
        <v>10561971</v>
      </c>
      <c r="O26" s="86">
        <v>1866161</v>
      </c>
      <c r="P26" s="86">
        <f t="shared" si="4"/>
        <v>12428132</v>
      </c>
      <c r="Q26" s="104">
        <f t="shared" si="5"/>
        <v>0.20718679825344785</v>
      </c>
      <c r="R26" s="85">
        <v>3346982</v>
      </c>
      <c r="S26" s="86">
        <v>235843</v>
      </c>
      <c r="T26" s="86">
        <f t="shared" si="6"/>
        <v>3582825</v>
      </c>
      <c r="U26" s="104">
        <f t="shared" si="7"/>
        <v>0.05972852882898325</v>
      </c>
      <c r="V26" s="85">
        <v>4130844</v>
      </c>
      <c r="W26" s="86">
        <v>0</v>
      </c>
      <c r="X26" s="86">
        <f t="shared" si="8"/>
        <v>4130844</v>
      </c>
      <c r="Y26" s="104">
        <f t="shared" si="9"/>
        <v>0.06886443935777843</v>
      </c>
      <c r="Z26" s="85">
        <f t="shared" si="10"/>
        <v>28778675</v>
      </c>
      <c r="AA26" s="86">
        <f t="shared" si="11"/>
        <v>4832763</v>
      </c>
      <c r="AB26" s="86">
        <f t="shared" si="12"/>
        <v>33611438</v>
      </c>
      <c r="AC26" s="104">
        <f t="shared" si="13"/>
        <v>0.560329277474223</v>
      </c>
      <c r="AD26" s="85">
        <v>3967153</v>
      </c>
      <c r="AE26" s="86">
        <v>5697976</v>
      </c>
      <c r="AF26" s="86">
        <f t="shared" si="14"/>
        <v>9665129</v>
      </c>
      <c r="AG26" s="86">
        <v>61183800</v>
      </c>
      <c r="AH26" s="86">
        <v>61183800</v>
      </c>
      <c r="AI26" s="87">
        <v>39426400</v>
      </c>
      <c r="AJ26" s="124">
        <f t="shared" si="15"/>
        <v>0.6443927967860774</v>
      </c>
      <c r="AK26" s="125">
        <f t="shared" si="16"/>
        <v>-0.5726033247978377</v>
      </c>
    </row>
    <row r="27" spans="1:37" ht="12.75">
      <c r="A27" s="62" t="s">
        <v>97</v>
      </c>
      <c r="B27" s="63" t="s">
        <v>481</v>
      </c>
      <c r="C27" s="64" t="s">
        <v>482</v>
      </c>
      <c r="D27" s="85">
        <v>58038666</v>
      </c>
      <c r="E27" s="86">
        <v>14323000</v>
      </c>
      <c r="F27" s="87">
        <f t="shared" si="0"/>
        <v>72361666</v>
      </c>
      <c r="G27" s="85">
        <v>58038666</v>
      </c>
      <c r="H27" s="86">
        <v>14323000</v>
      </c>
      <c r="I27" s="87">
        <f t="shared" si="1"/>
        <v>72361666</v>
      </c>
      <c r="J27" s="85">
        <v>18089521</v>
      </c>
      <c r="K27" s="86">
        <v>2242830</v>
      </c>
      <c r="L27" s="86">
        <f t="shared" si="2"/>
        <v>20332351</v>
      </c>
      <c r="M27" s="104">
        <f t="shared" si="3"/>
        <v>0.28098235051691595</v>
      </c>
      <c r="N27" s="85">
        <v>13921051</v>
      </c>
      <c r="O27" s="86">
        <v>1211622</v>
      </c>
      <c r="P27" s="86">
        <f t="shared" si="4"/>
        <v>15132673</v>
      </c>
      <c r="Q27" s="104">
        <f t="shared" si="5"/>
        <v>0.209125547219988</v>
      </c>
      <c r="R27" s="85">
        <v>16508942</v>
      </c>
      <c r="S27" s="86">
        <v>2768959</v>
      </c>
      <c r="T27" s="86">
        <f t="shared" si="6"/>
        <v>19277901</v>
      </c>
      <c r="U27" s="104">
        <f t="shared" si="7"/>
        <v>0.2664104085165756</v>
      </c>
      <c r="V27" s="85">
        <v>6646302</v>
      </c>
      <c r="W27" s="86">
        <v>1069679</v>
      </c>
      <c r="X27" s="86">
        <f t="shared" si="8"/>
        <v>7715981</v>
      </c>
      <c r="Y27" s="104">
        <f t="shared" si="9"/>
        <v>0.10663078155221026</v>
      </c>
      <c r="Z27" s="85">
        <f t="shared" si="10"/>
        <v>55165816</v>
      </c>
      <c r="AA27" s="86">
        <f t="shared" si="11"/>
        <v>7293090</v>
      </c>
      <c r="AB27" s="86">
        <f t="shared" si="12"/>
        <v>62458906</v>
      </c>
      <c r="AC27" s="104">
        <f t="shared" si="13"/>
        <v>0.8631490878056898</v>
      </c>
      <c r="AD27" s="85">
        <v>15579992</v>
      </c>
      <c r="AE27" s="86">
        <v>12546202</v>
      </c>
      <c r="AF27" s="86">
        <f t="shared" si="14"/>
        <v>28126194</v>
      </c>
      <c r="AG27" s="86">
        <v>73914860</v>
      </c>
      <c r="AH27" s="86">
        <v>79360380</v>
      </c>
      <c r="AI27" s="87">
        <v>87838855</v>
      </c>
      <c r="AJ27" s="124">
        <f t="shared" si="15"/>
        <v>1.1068351109205878</v>
      </c>
      <c r="AK27" s="125">
        <f t="shared" si="16"/>
        <v>-0.7256656552962694</v>
      </c>
    </row>
    <row r="28" spans="1:37" ht="12.75">
      <c r="A28" s="62" t="s">
        <v>97</v>
      </c>
      <c r="B28" s="63" t="s">
        <v>483</v>
      </c>
      <c r="C28" s="64" t="s">
        <v>484</v>
      </c>
      <c r="D28" s="85">
        <v>95321402</v>
      </c>
      <c r="E28" s="86">
        <v>25579000</v>
      </c>
      <c r="F28" s="87">
        <f t="shared" si="0"/>
        <v>120900402</v>
      </c>
      <c r="G28" s="85">
        <v>95321402</v>
      </c>
      <c r="H28" s="86">
        <v>25579000</v>
      </c>
      <c r="I28" s="87">
        <f t="shared" si="1"/>
        <v>120900402</v>
      </c>
      <c r="J28" s="85">
        <v>5884154</v>
      </c>
      <c r="K28" s="86">
        <v>0</v>
      </c>
      <c r="L28" s="86">
        <f t="shared" si="2"/>
        <v>5884154</v>
      </c>
      <c r="M28" s="104">
        <f t="shared" si="3"/>
        <v>0.04866943287748539</v>
      </c>
      <c r="N28" s="85">
        <v>27967664</v>
      </c>
      <c r="O28" s="86">
        <v>0</v>
      </c>
      <c r="P28" s="86">
        <f t="shared" si="4"/>
        <v>27967664</v>
      </c>
      <c r="Q28" s="104">
        <f t="shared" si="5"/>
        <v>0.23132813073690192</v>
      </c>
      <c r="R28" s="85">
        <v>19015004</v>
      </c>
      <c r="S28" s="86">
        <v>0</v>
      </c>
      <c r="T28" s="86">
        <f t="shared" si="6"/>
        <v>19015004</v>
      </c>
      <c r="U28" s="104">
        <f t="shared" si="7"/>
        <v>0.15727825288786054</v>
      </c>
      <c r="V28" s="85">
        <v>22452140</v>
      </c>
      <c r="W28" s="86">
        <v>0</v>
      </c>
      <c r="X28" s="86">
        <f t="shared" si="8"/>
        <v>22452140</v>
      </c>
      <c r="Y28" s="104">
        <f t="shared" si="9"/>
        <v>0.18570773652183556</v>
      </c>
      <c r="Z28" s="85">
        <f t="shared" si="10"/>
        <v>75318962</v>
      </c>
      <c r="AA28" s="86">
        <f t="shared" si="11"/>
        <v>0</v>
      </c>
      <c r="AB28" s="86">
        <f t="shared" si="12"/>
        <v>75318962</v>
      </c>
      <c r="AC28" s="104">
        <f t="shared" si="13"/>
        <v>0.6229835530240834</v>
      </c>
      <c r="AD28" s="85">
        <v>3759786</v>
      </c>
      <c r="AE28" s="86">
        <v>0</v>
      </c>
      <c r="AF28" s="86">
        <f t="shared" si="14"/>
        <v>3759786</v>
      </c>
      <c r="AG28" s="86">
        <v>98954860</v>
      </c>
      <c r="AH28" s="86">
        <v>95308374</v>
      </c>
      <c r="AI28" s="87">
        <v>69748867</v>
      </c>
      <c r="AJ28" s="124">
        <f t="shared" si="15"/>
        <v>0.73182307149632</v>
      </c>
      <c r="AK28" s="125">
        <f t="shared" si="16"/>
        <v>4.971653705822619</v>
      </c>
    </row>
    <row r="29" spans="1:37" ht="12.75">
      <c r="A29" s="62" t="s">
        <v>97</v>
      </c>
      <c r="B29" s="63" t="s">
        <v>485</v>
      </c>
      <c r="C29" s="64" t="s">
        <v>486</v>
      </c>
      <c r="D29" s="85">
        <v>119417148</v>
      </c>
      <c r="E29" s="86">
        <v>20631000</v>
      </c>
      <c r="F29" s="87">
        <f t="shared" si="0"/>
        <v>140048148</v>
      </c>
      <c r="G29" s="85">
        <v>119417148</v>
      </c>
      <c r="H29" s="86">
        <v>20631000</v>
      </c>
      <c r="I29" s="87">
        <f t="shared" si="1"/>
        <v>140048148</v>
      </c>
      <c r="J29" s="85">
        <v>40269310</v>
      </c>
      <c r="K29" s="86">
        <v>6119688</v>
      </c>
      <c r="L29" s="86">
        <f t="shared" si="2"/>
        <v>46388998</v>
      </c>
      <c r="M29" s="104">
        <f t="shared" si="3"/>
        <v>0.33123606889824775</v>
      </c>
      <c r="N29" s="85">
        <v>25299308</v>
      </c>
      <c r="O29" s="86">
        <v>7065978</v>
      </c>
      <c r="P29" s="86">
        <f t="shared" si="4"/>
        <v>32365286</v>
      </c>
      <c r="Q29" s="104">
        <f t="shared" si="5"/>
        <v>0.2311011353038385</v>
      </c>
      <c r="R29" s="85">
        <v>10045553</v>
      </c>
      <c r="S29" s="86">
        <v>2528515</v>
      </c>
      <c r="T29" s="86">
        <f t="shared" si="6"/>
        <v>12574068</v>
      </c>
      <c r="U29" s="104">
        <f t="shared" si="7"/>
        <v>0.08978389346498176</v>
      </c>
      <c r="V29" s="85">
        <v>9513182</v>
      </c>
      <c r="W29" s="86">
        <v>5794943</v>
      </c>
      <c r="X29" s="86">
        <f t="shared" si="8"/>
        <v>15308125</v>
      </c>
      <c r="Y29" s="104">
        <f t="shared" si="9"/>
        <v>0.10930615805072981</v>
      </c>
      <c r="Z29" s="85">
        <f t="shared" si="10"/>
        <v>85127353</v>
      </c>
      <c r="AA29" s="86">
        <f t="shared" si="11"/>
        <v>21509124</v>
      </c>
      <c r="AB29" s="86">
        <f t="shared" si="12"/>
        <v>106636477</v>
      </c>
      <c r="AC29" s="104">
        <f t="shared" si="13"/>
        <v>0.7614272557177979</v>
      </c>
      <c r="AD29" s="85">
        <v>10312398</v>
      </c>
      <c r="AE29" s="86">
        <v>8141000</v>
      </c>
      <c r="AF29" s="86">
        <f t="shared" si="14"/>
        <v>18453398</v>
      </c>
      <c r="AG29" s="86">
        <v>162853921</v>
      </c>
      <c r="AH29" s="86">
        <v>142078344</v>
      </c>
      <c r="AI29" s="87">
        <v>131855687</v>
      </c>
      <c r="AJ29" s="124">
        <f t="shared" si="15"/>
        <v>0.9280491543454363</v>
      </c>
      <c r="AK29" s="125">
        <f t="shared" si="16"/>
        <v>-0.1704441100766374</v>
      </c>
    </row>
    <row r="30" spans="1:37" ht="12.75">
      <c r="A30" s="62" t="s">
        <v>112</v>
      </c>
      <c r="B30" s="63" t="s">
        <v>487</v>
      </c>
      <c r="C30" s="64" t="s">
        <v>488</v>
      </c>
      <c r="D30" s="85">
        <v>46863738</v>
      </c>
      <c r="E30" s="86">
        <v>1</v>
      </c>
      <c r="F30" s="87">
        <f t="shared" si="0"/>
        <v>46863739</v>
      </c>
      <c r="G30" s="85">
        <v>52878322</v>
      </c>
      <c r="H30" s="86">
        <v>1</v>
      </c>
      <c r="I30" s="87">
        <f t="shared" si="1"/>
        <v>52878323</v>
      </c>
      <c r="J30" s="85">
        <v>14784072</v>
      </c>
      <c r="K30" s="86">
        <v>0</v>
      </c>
      <c r="L30" s="86">
        <f t="shared" si="2"/>
        <v>14784072</v>
      </c>
      <c r="M30" s="104">
        <f t="shared" si="3"/>
        <v>0.3154693226675746</v>
      </c>
      <c r="N30" s="85">
        <v>15057806</v>
      </c>
      <c r="O30" s="86">
        <v>982</v>
      </c>
      <c r="P30" s="86">
        <f t="shared" si="4"/>
        <v>15058788</v>
      </c>
      <c r="Q30" s="104">
        <f t="shared" si="5"/>
        <v>0.3213313389270967</v>
      </c>
      <c r="R30" s="85">
        <v>11575770</v>
      </c>
      <c r="S30" s="86">
        <v>0</v>
      </c>
      <c r="T30" s="86">
        <f t="shared" si="6"/>
        <v>11575770</v>
      </c>
      <c r="U30" s="104">
        <f t="shared" si="7"/>
        <v>0.21891333429768564</v>
      </c>
      <c r="V30" s="85">
        <v>8025315</v>
      </c>
      <c r="W30" s="86">
        <v>0</v>
      </c>
      <c r="X30" s="86">
        <f t="shared" si="8"/>
        <v>8025315</v>
      </c>
      <c r="Y30" s="104">
        <f t="shared" si="9"/>
        <v>0.15176946893720514</v>
      </c>
      <c r="Z30" s="85">
        <f t="shared" si="10"/>
        <v>49442963</v>
      </c>
      <c r="AA30" s="86">
        <f t="shared" si="11"/>
        <v>982</v>
      </c>
      <c r="AB30" s="86">
        <f t="shared" si="12"/>
        <v>49443945</v>
      </c>
      <c r="AC30" s="104">
        <f t="shared" si="13"/>
        <v>0.9350513063736912</v>
      </c>
      <c r="AD30" s="85">
        <v>11412744</v>
      </c>
      <c r="AE30" s="86">
        <v>654386</v>
      </c>
      <c r="AF30" s="86">
        <f t="shared" si="14"/>
        <v>12067130</v>
      </c>
      <c r="AG30" s="86">
        <v>46734875</v>
      </c>
      <c r="AH30" s="86">
        <v>29423000</v>
      </c>
      <c r="AI30" s="87">
        <v>54882488</v>
      </c>
      <c r="AJ30" s="124">
        <f t="shared" si="15"/>
        <v>1.8652920504367332</v>
      </c>
      <c r="AK30" s="125">
        <f t="shared" si="16"/>
        <v>-0.33494418308247276</v>
      </c>
    </row>
    <row r="31" spans="1:37" ht="16.5">
      <c r="A31" s="65"/>
      <c r="B31" s="66" t="s">
        <v>489</v>
      </c>
      <c r="C31" s="67"/>
      <c r="D31" s="88">
        <f>SUM(D22:D30)</f>
        <v>906906480</v>
      </c>
      <c r="E31" s="89">
        <f>SUM(E22:E30)</f>
        <v>153233048</v>
      </c>
      <c r="F31" s="90">
        <f t="shared" si="0"/>
        <v>1060139528</v>
      </c>
      <c r="G31" s="88">
        <f>SUM(G22:G30)</f>
        <v>912880030</v>
      </c>
      <c r="H31" s="89">
        <f>SUM(H22:H30)</f>
        <v>152940258</v>
      </c>
      <c r="I31" s="90">
        <f t="shared" si="1"/>
        <v>1065820288</v>
      </c>
      <c r="J31" s="88">
        <f>SUM(J22:J30)</f>
        <v>243482207</v>
      </c>
      <c r="K31" s="89">
        <f>SUM(K22:K30)</f>
        <v>22807520</v>
      </c>
      <c r="L31" s="89">
        <f t="shared" si="2"/>
        <v>266289727</v>
      </c>
      <c r="M31" s="105">
        <f t="shared" si="3"/>
        <v>0.25118366023231614</v>
      </c>
      <c r="N31" s="88">
        <f>SUM(N22:N30)</f>
        <v>207547622</v>
      </c>
      <c r="O31" s="89">
        <f>SUM(O22:O30)</f>
        <v>26751744</v>
      </c>
      <c r="P31" s="89">
        <f t="shared" si="4"/>
        <v>234299366</v>
      </c>
      <c r="Q31" s="105">
        <f t="shared" si="5"/>
        <v>0.22100804640500113</v>
      </c>
      <c r="R31" s="88">
        <f>SUM(R22:R30)</f>
        <v>253961691</v>
      </c>
      <c r="S31" s="89">
        <f>SUM(S22:S30)</f>
        <v>13328031</v>
      </c>
      <c r="T31" s="89">
        <f t="shared" si="6"/>
        <v>267289722</v>
      </c>
      <c r="U31" s="105">
        <f t="shared" si="7"/>
        <v>0.2507831057537535</v>
      </c>
      <c r="V31" s="88">
        <f>SUM(V22:V30)</f>
        <v>126198594</v>
      </c>
      <c r="W31" s="89">
        <f>SUM(W22:W30)</f>
        <v>19521215</v>
      </c>
      <c r="X31" s="89">
        <f t="shared" si="8"/>
        <v>145719809</v>
      </c>
      <c r="Y31" s="105">
        <f t="shared" si="9"/>
        <v>0.13672080616277404</v>
      </c>
      <c r="Z31" s="88">
        <f t="shared" si="10"/>
        <v>831190114</v>
      </c>
      <c r="AA31" s="89">
        <f t="shared" si="11"/>
        <v>82408510</v>
      </c>
      <c r="AB31" s="89">
        <f t="shared" si="12"/>
        <v>913598624</v>
      </c>
      <c r="AC31" s="105">
        <f t="shared" si="13"/>
        <v>0.857178864285233</v>
      </c>
      <c r="AD31" s="88">
        <f>SUM(AD22:AD30)</f>
        <v>136170791</v>
      </c>
      <c r="AE31" s="89">
        <f>SUM(AE22:AE30)</f>
        <v>49646575</v>
      </c>
      <c r="AF31" s="89">
        <f t="shared" si="14"/>
        <v>185817366</v>
      </c>
      <c r="AG31" s="89">
        <f>SUM(AG22:AG30)</f>
        <v>1091080381</v>
      </c>
      <c r="AH31" s="89">
        <f>SUM(AH22:AH30)</f>
        <v>1033255522</v>
      </c>
      <c r="AI31" s="90">
        <f>SUM(AI22:AI30)</f>
        <v>902879595</v>
      </c>
      <c r="AJ31" s="126">
        <f t="shared" si="15"/>
        <v>0.87382024656627</v>
      </c>
      <c r="AK31" s="127">
        <f t="shared" si="16"/>
        <v>-0.21579014848375366</v>
      </c>
    </row>
    <row r="32" spans="1:37" ht="12.75">
      <c r="A32" s="62" t="s">
        <v>97</v>
      </c>
      <c r="B32" s="63" t="s">
        <v>490</v>
      </c>
      <c r="C32" s="64" t="s">
        <v>491</v>
      </c>
      <c r="D32" s="85">
        <v>179518800</v>
      </c>
      <c r="E32" s="86">
        <v>23395000</v>
      </c>
      <c r="F32" s="87">
        <f t="shared" si="0"/>
        <v>202913800</v>
      </c>
      <c r="G32" s="85">
        <v>179518800</v>
      </c>
      <c r="H32" s="86">
        <v>23395000</v>
      </c>
      <c r="I32" s="87">
        <f t="shared" si="1"/>
        <v>202913800</v>
      </c>
      <c r="J32" s="85">
        <v>66592322</v>
      </c>
      <c r="K32" s="86">
        <v>8187318</v>
      </c>
      <c r="L32" s="86">
        <f t="shared" si="2"/>
        <v>74779640</v>
      </c>
      <c r="M32" s="104">
        <f t="shared" si="3"/>
        <v>0.36852909954867535</v>
      </c>
      <c r="N32" s="85">
        <v>49031634</v>
      </c>
      <c r="O32" s="86">
        <v>6781430</v>
      </c>
      <c r="P32" s="86">
        <f t="shared" si="4"/>
        <v>55813064</v>
      </c>
      <c r="Q32" s="104">
        <f t="shared" si="5"/>
        <v>0.2750579999980287</v>
      </c>
      <c r="R32" s="85">
        <v>54173649</v>
      </c>
      <c r="S32" s="86">
        <v>7503580</v>
      </c>
      <c r="T32" s="86">
        <f t="shared" si="6"/>
        <v>61677229</v>
      </c>
      <c r="U32" s="104">
        <f t="shared" si="7"/>
        <v>0.30395778404425916</v>
      </c>
      <c r="V32" s="85">
        <v>46239858</v>
      </c>
      <c r="W32" s="86">
        <v>8039328</v>
      </c>
      <c r="X32" s="86">
        <f t="shared" si="8"/>
        <v>54279186</v>
      </c>
      <c r="Y32" s="104">
        <f t="shared" si="9"/>
        <v>0.26749874084463454</v>
      </c>
      <c r="Z32" s="85">
        <f t="shared" si="10"/>
        <v>216037463</v>
      </c>
      <c r="AA32" s="86">
        <f t="shared" si="11"/>
        <v>30511656</v>
      </c>
      <c r="AB32" s="86">
        <f t="shared" si="12"/>
        <v>246549119</v>
      </c>
      <c r="AC32" s="104">
        <f t="shared" si="13"/>
        <v>1.2150436244355978</v>
      </c>
      <c r="AD32" s="85">
        <v>22687240</v>
      </c>
      <c r="AE32" s="86">
        <v>871507</v>
      </c>
      <c r="AF32" s="86">
        <f t="shared" si="14"/>
        <v>23558747</v>
      </c>
      <c r="AG32" s="86">
        <v>199366587</v>
      </c>
      <c r="AH32" s="86">
        <v>191671621</v>
      </c>
      <c r="AI32" s="87">
        <v>221014566</v>
      </c>
      <c r="AJ32" s="124">
        <f t="shared" si="15"/>
        <v>1.1530896689186971</v>
      </c>
      <c r="AK32" s="125">
        <f t="shared" si="16"/>
        <v>1.3039929076024288</v>
      </c>
    </row>
    <row r="33" spans="1:37" ht="12.75">
      <c r="A33" s="62" t="s">
        <v>97</v>
      </c>
      <c r="B33" s="63" t="s">
        <v>492</v>
      </c>
      <c r="C33" s="64" t="s">
        <v>493</v>
      </c>
      <c r="D33" s="85">
        <v>44059465</v>
      </c>
      <c r="E33" s="86">
        <v>15949880</v>
      </c>
      <c r="F33" s="87">
        <f t="shared" si="0"/>
        <v>60009345</v>
      </c>
      <c r="G33" s="85">
        <v>43311000</v>
      </c>
      <c r="H33" s="86">
        <v>15950000</v>
      </c>
      <c r="I33" s="87">
        <f t="shared" si="1"/>
        <v>59261000</v>
      </c>
      <c r="J33" s="85">
        <v>17835848</v>
      </c>
      <c r="K33" s="86">
        <v>328991</v>
      </c>
      <c r="L33" s="86">
        <f t="shared" si="2"/>
        <v>18164839</v>
      </c>
      <c r="M33" s="104">
        <f t="shared" si="3"/>
        <v>0.3027001711150155</v>
      </c>
      <c r="N33" s="85">
        <v>10144068</v>
      </c>
      <c r="O33" s="86">
        <v>3108215</v>
      </c>
      <c r="P33" s="86">
        <f t="shared" si="4"/>
        <v>13252283</v>
      </c>
      <c r="Q33" s="104">
        <f t="shared" si="5"/>
        <v>0.22083698797245663</v>
      </c>
      <c r="R33" s="85">
        <v>9517167</v>
      </c>
      <c r="S33" s="86">
        <v>2807408</v>
      </c>
      <c r="T33" s="86">
        <f t="shared" si="6"/>
        <v>12324575</v>
      </c>
      <c r="U33" s="104">
        <f t="shared" si="7"/>
        <v>0.2079710939741145</v>
      </c>
      <c r="V33" s="85">
        <v>8976739</v>
      </c>
      <c r="W33" s="86">
        <v>2699602</v>
      </c>
      <c r="X33" s="86">
        <f t="shared" si="8"/>
        <v>11676341</v>
      </c>
      <c r="Y33" s="104">
        <f t="shared" si="9"/>
        <v>0.1970324665462952</v>
      </c>
      <c r="Z33" s="85">
        <f t="shared" si="10"/>
        <v>46473822</v>
      </c>
      <c r="AA33" s="86">
        <f t="shared" si="11"/>
        <v>8944216</v>
      </c>
      <c r="AB33" s="86">
        <f t="shared" si="12"/>
        <v>55418038</v>
      </c>
      <c r="AC33" s="104">
        <f t="shared" si="13"/>
        <v>0.9351519211623158</v>
      </c>
      <c r="AD33" s="85">
        <v>3001718</v>
      </c>
      <c r="AE33" s="86">
        <v>4110942</v>
      </c>
      <c r="AF33" s="86">
        <f t="shared" si="14"/>
        <v>7112660</v>
      </c>
      <c r="AG33" s="86">
        <v>55473710</v>
      </c>
      <c r="AH33" s="86">
        <v>58356265</v>
      </c>
      <c r="AI33" s="87">
        <v>53583375</v>
      </c>
      <c r="AJ33" s="124">
        <f t="shared" si="15"/>
        <v>0.9182111809246188</v>
      </c>
      <c r="AK33" s="125">
        <f t="shared" si="16"/>
        <v>0.6416278860510696</v>
      </c>
    </row>
    <row r="34" spans="1:37" ht="12.75">
      <c r="A34" s="62" t="s">
        <v>97</v>
      </c>
      <c r="B34" s="63" t="s">
        <v>494</v>
      </c>
      <c r="C34" s="64" t="s">
        <v>495</v>
      </c>
      <c r="D34" s="85">
        <v>212882166</v>
      </c>
      <c r="E34" s="86">
        <v>18218000</v>
      </c>
      <c r="F34" s="87">
        <f t="shared" si="0"/>
        <v>231100166</v>
      </c>
      <c r="G34" s="85">
        <v>193837183</v>
      </c>
      <c r="H34" s="86">
        <v>16780000</v>
      </c>
      <c r="I34" s="87">
        <f t="shared" si="1"/>
        <v>210617183</v>
      </c>
      <c r="J34" s="85">
        <v>120313748</v>
      </c>
      <c r="K34" s="86">
        <v>5191130</v>
      </c>
      <c r="L34" s="86">
        <f t="shared" si="2"/>
        <v>125504878</v>
      </c>
      <c r="M34" s="104">
        <f t="shared" si="3"/>
        <v>0.5430756722173882</v>
      </c>
      <c r="N34" s="85">
        <v>241352347</v>
      </c>
      <c r="O34" s="86">
        <v>1767721</v>
      </c>
      <c r="P34" s="86">
        <f t="shared" si="4"/>
        <v>243120068</v>
      </c>
      <c r="Q34" s="104">
        <f t="shared" si="5"/>
        <v>1.0520116545480975</v>
      </c>
      <c r="R34" s="85">
        <v>30664299</v>
      </c>
      <c r="S34" s="86">
        <v>5180041</v>
      </c>
      <c r="T34" s="86">
        <f t="shared" si="6"/>
        <v>35844340</v>
      </c>
      <c r="U34" s="104">
        <f t="shared" si="7"/>
        <v>0.17018715894609607</v>
      </c>
      <c r="V34" s="85">
        <v>18645733</v>
      </c>
      <c r="W34" s="86">
        <v>10845918</v>
      </c>
      <c r="X34" s="86">
        <f t="shared" si="8"/>
        <v>29491651</v>
      </c>
      <c r="Y34" s="104">
        <f t="shared" si="9"/>
        <v>0.14002490480560648</v>
      </c>
      <c r="Z34" s="85">
        <f t="shared" si="10"/>
        <v>410976127</v>
      </c>
      <c r="AA34" s="86">
        <f t="shared" si="11"/>
        <v>22984810</v>
      </c>
      <c r="AB34" s="86">
        <f t="shared" si="12"/>
        <v>433960937</v>
      </c>
      <c r="AC34" s="104">
        <f t="shared" si="13"/>
        <v>2.0604251316000175</v>
      </c>
      <c r="AD34" s="85">
        <v>15793566</v>
      </c>
      <c r="AE34" s="86">
        <v>0</v>
      </c>
      <c r="AF34" s="86">
        <f t="shared" si="14"/>
        <v>15793566</v>
      </c>
      <c r="AG34" s="86">
        <v>242405000</v>
      </c>
      <c r="AH34" s="86">
        <v>195005100</v>
      </c>
      <c r="AI34" s="87">
        <v>149451416</v>
      </c>
      <c r="AJ34" s="124">
        <f t="shared" si="15"/>
        <v>0.7663974737070979</v>
      </c>
      <c r="AK34" s="125">
        <f t="shared" si="16"/>
        <v>0.8673205911825106</v>
      </c>
    </row>
    <row r="35" spans="1:37" ht="12.75">
      <c r="A35" s="62" t="s">
        <v>97</v>
      </c>
      <c r="B35" s="63" t="s">
        <v>496</v>
      </c>
      <c r="C35" s="64" t="s">
        <v>497</v>
      </c>
      <c r="D35" s="85">
        <v>83799143</v>
      </c>
      <c r="E35" s="86">
        <v>12073000</v>
      </c>
      <c r="F35" s="87">
        <f t="shared" si="0"/>
        <v>95872143</v>
      </c>
      <c r="G35" s="85">
        <v>84174099</v>
      </c>
      <c r="H35" s="86">
        <v>21173000</v>
      </c>
      <c r="I35" s="87">
        <f t="shared" si="1"/>
        <v>105347099</v>
      </c>
      <c r="J35" s="85">
        <v>28145327</v>
      </c>
      <c r="K35" s="86">
        <v>3452940</v>
      </c>
      <c r="L35" s="86">
        <f t="shared" si="2"/>
        <v>31598267</v>
      </c>
      <c r="M35" s="104">
        <f t="shared" si="3"/>
        <v>0.32958757373348796</v>
      </c>
      <c r="N35" s="85">
        <v>11034590</v>
      </c>
      <c r="O35" s="86">
        <v>609191</v>
      </c>
      <c r="P35" s="86">
        <f t="shared" si="4"/>
        <v>11643781</v>
      </c>
      <c r="Q35" s="104">
        <f t="shared" si="5"/>
        <v>0.1214511393575504</v>
      </c>
      <c r="R35" s="85">
        <v>15817671</v>
      </c>
      <c r="S35" s="86">
        <v>0</v>
      </c>
      <c r="T35" s="86">
        <f t="shared" si="6"/>
        <v>15817671</v>
      </c>
      <c r="U35" s="104">
        <f t="shared" si="7"/>
        <v>0.15014814029193152</v>
      </c>
      <c r="V35" s="85">
        <v>10843844</v>
      </c>
      <c r="W35" s="86">
        <v>0</v>
      </c>
      <c r="X35" s="86">
        <f t="shared" si="8"/>
        <v>10843844</v>
      </c>
      <c r="Y35" s="104">
        <f t="shared" si="9"/>
        <v>0.10293443391355275</v>
      </c>
      <c r="Z35" s="85">
        <f t="shared" si="10"/>
        <v>65841432</v>
      </c>
      <c r="AA35" s="86">
        <f t="shared" si="11"/>
        <v>4062131</v>
      </c>
      <c r="AB35" s="86">
        <f t="shared" si="12"/>
        <v>69903563</v>
      </c>
      <c r="AC35" s="104">
        <f t="shared" si="13"/>
        <v>0.663554703105778</v>
      </c>
      <c r="AD35" s="85">
        <v>7595297</v>
      </c>
      <c r="AE35" s="86">
        <v>8351038</v>
      </c>
      <c r="AF35" s="86">
        <f t="shared" si="14"/>
        <v>15946335</v>
      </c>
      <c r="AG35" s="86">
        <v>88070945</v>
      </c>
      <c r="AH35" s="86">
        <v>88072000</v>
      </c>
      <c r="AI35" s="87">
        <v>62439040</v>
      </c>
      <c r="AJ35" s="124">
        <f t="shared" si="15"/>
        <v>0.7089544917794531</v>
      </c>
      <c r="AK35" s="125">
        <f t="shared" si="16"/>
        <v>-0.3199789167855811</v>
      </c>
    </row>
    <row r="36" spans="1:37" ht="12.75">
      <c r="A36" s="62" t="s">
        <v>97</v>
      </c>
      <c r="B36" s="63" t="s">
        <v>498</v>
      </c>
      <c r="C36" s="64" t="s">
        <v>499</v>
      </c>
      <c r="D36" s="85">
        <v>605938219</v>
      </c>
      <c r="E36" s="86">
        <v>77674756</v>
      </c>
      <c r="F36" s="87">
        <f t="shared" si="0"/>
        <v>683612975</v>
      </c>
      <c r="G36" s="85">
        <v>613112069</v>
      </c>
      <c r="H36" s="86">
        <v>89880514</v>
      </c>
      <c r="I36" s="87">
        <f t="shared" si="1"/>
        <v>702992583</v>
      </c>
      <c r="J36" s="85">
        <v>96262271</v>
      </c>
      <c r="K36" s="86">
        <v>8504815</v>
      </c>
      <c r="L36" s="86">
        <f t="shared" si="2"/>
        <v>104767086</v>
      </c>
      <c r="M36" s="104">
        <f t="shared" si="3"/>
        <v>0.15325497003622554</v>
      </c>
      <c r="N36" s="85">
        <v>155876722</v>
      </c>
      <c r="O36" s="86">
        <v>8566652</v>
      </c>
      <c r="P36" s="86">
        <f t="shared" si="4"/>
        <v>164443374</v>
      </c>
      <c r="Q36" s="104">
        <f t="shared" si="5"/>
        <v>0.24055039914946028</v>
      </c>
      <c r="R36" s="85">
        <v>150947838</v>
      </c>
      <c r="S36" s="86">
        <v>5092721</v>
      </c>
      <c r="T36" s="86">
        <f t="shared" si="6"/>
        <v>156040559</v>
      </c>
      <c r="U36" s="104">
        <f t="shared" si="7"/>
        <v>0.2219661526642309</v>
      </c>
      <c r="V36" s="85">
        <v>128420712</v>
      </c>
      <c r="W36" s="86">
        <v>17319441</v>
      </c>
      <c r="X36" s="86">
        <f t="shared" si="8"/>
        <v>145740153</v>
      </c>
      <c r="Y36" s="104">
        <f t="shared" si="9"/>
        <v>0.20731392695219944</v>
      </c>
      <c r="Z36" s="85">
        <f t="shared" si="10"/>
        <v>531507543</v>
      </c>
      <c r="AA36" s="86">
        <f t="shared" si="11"/>
        <v>39483629</v>
      </c>
      <c r="AB36" s="86">
        <f t="shared" si="12"/>
        <v>570991172</v>
      </c>
      <c r="AC36" s="104">
        <f t="shared" si="13"/>
        <v>0.8122292977307273</v>
      </c>
      <c r="AD36" s="85">
        <v>0</v>
      </c>
      <c r="AE36" s="86">
        <v>0</v>
      </c>
      <c r="AF36" s="86">
        <f t="shared" si="14"/>
        <v>0</v>
      </c>
      <c r="AG36" s="86">
        <v>0</v>
      </c>
      <c r="AH36" s="86">
        <v>0</v>
      </c>
      <c r="AI36" s="87">
        <v>0</v>
      </c>
      <c r="AJ36" s="124">
        <f t="shared" si="15"/>
        <v>0</v>
      </c>
      <c r="AK36" s="125">
        <f t="shared" si="16"/>
        <v>0</v>
      </c>
    </row>
    <row r="37" spans="1:37" ht="12.75">
      <c r="A37" s="62" t="s">
        <v>112</v>
      </c>
      <c r="B37" s="63" t="s">
        <v>500</v>
      </c>
      <c r="C37" s="64" t="s">
        <v>501</v>
      </c>
      <c r="D37" s="85">
        <v>63898000</v>
      </c>
      <c r="E37" s="86">
        <v>775000</v>
      </c>
      <c r="F37" s="87">
        <f t="shared" si="0"/>
        <v>64673000</v>
      </c>
      <c r="G37" s="85">
        <v>65908770</v>
      </c>
      <c r="H37" s="86">
        <v>1666200</v>
      </c>
      <c r="I37" s="87">
        <f t="shared" si="1"/>
        <v>67574970</v>
      </c>
      <c r="J37" s="85">
        <v>22106879</v>
      </c>
      <c r="K37" s="86">
        <v>17539</v>
      </c>
      <c r="L37" s="86">
        <f t="shared" si="2"/>
        <v>22124418</v>
      </c>
      <c r="M37" s="104">
        <f t="shared" si="3"/>
        <v>0.3420966709445982</v>
      </c>
      <c r="N37" s="85">
        <v>21793503</v>
      </c>
      <c r="O37" s="86">
        <v>200000</v>
      </c>
      <c r="P37" s="86">
        <f t="shared" si="4"/>
        <v>21993503</v>
      </c>
      <c r="Q37" s="104">
        <f t="shared" si="5"/>
        <v>0.34007241043402964</v>
      </c>
      <c r="R37" s="85">
        <v>13158343</v>
      </c>
      <c r="S37" s="86">
        <v>830704</v>
      </c>
      <c r="T37" s="86">
        <f t="shared" si="6"/>
        <v>13989047</v>
      </c>
      <c r="U37" s="104">
        <f t="shared" si="7"/>
        <v>0.20701521584101332</v>
      </c>
      <c r="V37" s="85">
        <v>1645029</v>
      </c>
      <c r="W37" s="86">
        <v>533902</v>
      </c>
      <c r="X37" s="86">
        <f t="shared" si="8"/>
        <v>2178931</v>
      </c>
      <c r="Y37" s="104">
        <f t="shared" si="9"/>
        <v>0.03224464620554031</v>
      </c>
      <c r="Z37" s="85">
        <f t="shared" si="10"/>
        <v>58703754</v>
      </c>
      <c r="AA37" s="86">
        <f t="shared" si="11"/>
        <v>1582145</v>
      </c>
      <c r="AB37" s="86">
        <f t="shared" si="12"/>
        <v>60285899</v>
      </c>
      <c r="AC37" s="104">
        <f t="shared" si="13"/>
        <v>0.8921335666149759</v>
      </c>
      <c r="AD37" s="85">
        <v>3563184</v>
      </c>
      <c r="AE37" s="86">
        <v>275910</v>
      </c>
      <c r="AF37" s="86">
        <f t="shared" si="14"/>
        <v>3839094</v>
      </c>
      <c r="AG37" s="86">
        <v>63403684</v>
      </c>
      <c r="AH37" s="86">
        <v>65569343</v>
      </c>
      <c r="AI37" s="87">
        <v>63333006</v>
      </c>
      <c r="AJ37" s="124">
        <f t="shared" si="15"/>
        <v>0.9658935579086099</v>
      </c>
      <c r="AK37" s="125">
        <f t="shared" si="16"/>
        <v>-0.43243614248570106</v>
      </c>
    </row>
    <row r="38" spans="1:37" ht="16.5">
      <c r="A38" s="65"/>
      <c r="B38" s="66" t="s">
        <v>502</v>
      </c>
      <c r="C38" s="67"/>
      <c r="D38" s="88">
        <f>SUM(D32:D37)</f>
        <v>1190095793</v>
      </c>
      <c r="E38" s="89">
        <f>SUM(E32:E37)</f>
        <v>148085636</v>
      </c>
      <c r="F38" s="90">
        <f t="shared" si="0"/>
        <v>1338181429</v>
      </c>
      <c r="G38" s="88">
        <f>SUM(G32:G37)</f>
        <v>1179861921</v>
      </c>
      <c r="H38" s="89">
        <f>SUM(H32:H37)</f>
        <v>168844714</v>
      </c>
      <c r="I38" s="90">
        <f t="shared" si="1"/>
        <v>1348706635</v>
      </c>
      <c r="J38" s="88">
        <f>SUM(J32:J37)</f>
        <v>351256395</v>
      </c>
      <c r="K38" s="89">
        <f>SUM(K32:K37)</f>
        <v>25682733</v>
      </c>
      <c r="L38" s="89">
        <f t="shared" si="2"/>
        <v>376939128</v>
      </c>
      <c r="M38" s="105">
        <f t="shared" si="3"/>
        <v>0.28168013681200177</v>
      </c>
      <c r="N38" s="88">
        <f>SUM(N32:N37)</f>
        <v>489232864</v>
      </c>
      <c r="O38" s="89">
        <f>SUM(O32:O37)</f>
        <v>21033209</v>
      </c>
      <c r="P38" s="89">
        <f t="shared" si="4"/>
        <v>510266073</v>
      </c>
      <c r="Q38" s="105">
        <f t="shared" si="5"/>
        <v>0.38131307305715123</v>
      </c>
      <c r="R38" s="88">
        <f>SUM(R32:R37)</f>
        <v>274278967</v>
      </c>
      <c r="S38" s="89">
        <f>SUM(S32:S37)</f>
        <v>21414454</v>
      </c>
      <c r="T38" s="89">
        <f t="shared" si="6"/>
        <v>295693421</v>
      </c>
      <c r="U38" s="105">
        <f t="shared" si="7"/>
        <v>0.21924220829535698</v>
      </c>
      <c r="V38" s="88">
        <f>SUM(V32:V37)</f>
        <v>214771915</v>
      </c>
      <c r="W38" s="89">
        <f>SUM(W32:W37)</f>
        <v>39438191</v>
      </c>
      <c r="X38" s="89">
        <f t="shared" si="8"/>
        <v>254210106</v>
      </c>
      <c r="Y38" s="105">
        <f t="shared" si="9"/>
        <v>0.1884843593136175</v>
      </c>
      <c r="Z38" s="88">
        <f t="shared" si="10"/>
        <v>1329540141</v>
      </c>
      <c r="AA38" s="89">
        <f t="shared" si="11"/>
        <v>107568587</v>
      </c>
      <c r="AB38" s="89">
        <f t="shared" si="12"/>
        <v>1437108728</v>
      </c>
      <c r="AC38" s="105">
        <f t="shared" si="13"/>
        <v>1.0655458279109007</v>
      </c>
      <c r="AD38" s="88">
        <f>SUM(AD32:AD37)</f>
        <v>52641005</v>
      </c>
      <c r="AE38" s="89">
        <f>SUM(AE32:AE37)</f>
        <v>13609397</v>
      </c>
      <c r="AF38" s="89">
        <f t="shared" si="14"/>
        <v>66250402</v>
      </c>
      <c r="AG38" s="89">
        <f>SUM(AG32:AG37)</f>
        <v>648719926</v>
      </c>
      <c r="AH38" s="89">
        <f>SUM(AH32:AH37)</f>
        <v>598674329</v>
      </c>
      <c r="AI38" s="90">
        <f>SUM(AI32:AI37)</f>
        <v>549821403</v>
      </c>
      <c r="AJ38" s="126">
        <f t="shared" si="15"/>
        <v>0.9183981613482545</v>
      </c>
      <c r="AK38" s="127">
        <f t="shared" si="16"/>
        <v>2.8371103921754317</v>
      </c>
    </row>
    <row r="39" spans="1:37" ht="12.75">
      <c r="A39" s="62" t="s">
        <v>97</v>
      </c>
      <c r="B39" s="63" t="s">
        <v>85</v>
      </c>
      <c r="C39" s="64" t="s">
        <v>86</v>
      </c>
      <c r="D39" s="85">
        <v>1899551540</v>
      </c>
      <c r="E39" s="86">
        <v>125204158</v>
      </c>
      <c r="F39" s="87">
        <f t="shared" si="0"/>
        <v>2024755698</v>
      </c>
      <c r="G39" s="85">
        <v>1906946741</v>
      </c>
      <c r="H39" s="86">
        <v>149865131</v>
      </c>
      <c r="I39" s="87">
        <f t="shared" si="1"/>
        <v>2056811872</v>
      </c>
      <c r="J39" s="85">
        <v>604132438</v>
      </c>
      <c r="K39" s="86">
        <v>16452139</v>
      </c>
      <c r="L39" s="86">
        <f t="shared" si="2"/>
        <v>620584577</v>
      </c>
      <c r="M39" s="104">
        <f t="shared" si="3"/>
        <v>0.30649849639292137</v>
      </c>
      <c r="N39" s="85">
        <v>439209221</v>
      </c>
      <c r="O39" s="86">
        <v>27605819</v>
      </c>
      <c r="P39" s="86">
        <f t="shared" si="4"/>
        <v>466815040</v>
      </c>
      <c r="Q39" s="104">
        <f t="shared" si="5"/>
        <v>0.23055376036778538</v>
      </c>
      <c r="R39" s="85">
        <v>442379156</v>
      </c>
      <c r="S39" s="86">
        <v>12321975</v>
      </c>
      <c r="T39" s="86">
        <f t="shared" si="6"/>
        <v>454701131</v>
      </c>
      <c r="U39" s="104">
        <f t="shared" si="7"/>
        <v>0.22107084132972177</v>
      </c>
      <c r="V39" s="85">
        <v>399077366</v>
      </c>
      <c r="W39" s="86">
        <v>62918046</v>
      </c>
      <c r="X39" s="86">
        <f t="shared" si="8"/>
        <v>461995412</v>
      </c>
      <c r="Y39" s="104">
        <f t="shared" si="9"/>
        <v>0.22461724297165084</v>
      </c>
      <c r="Z39" s="85">
        <f t="shared" si="10"/>
        <v>1884798181</v>
      </c>
      <c r="AA39" s="86">
        <f t="shared" si="11"/>
        <v>119297979</v>
      </c>
      <c r="AB39" s="86">
        <f t="shared" si="12"/>
        <v>2004096160</v>
      </c>
      <c r="AC39" s="104">
        <f t="shared" si="13"/>
        <v>0.9743701829430125</v>
      </c>
      <c r="AD39" s="85">
        <v>364968420</v>
      </c>
      <c r="AE39" s="86">
        <v>73662137</v>
      </c>
      <c r="AF39" s="86">
        <f t="shared" si="14"/>
        <v>438630557</v>
      </c>
      <c r="AG39" s="86">
        <v>1860929109</v>
      </c>
      <c r="AH39" s="86">
        <v>1995638291</v>
      </c>
      <c r="AI39" s="87">
        <v>1952950168</v>
      </c>
      <c r="AJ39" s="124">
        <f t="shared" si="15"/>
        <v>0.9786092884705027</v>
      </c>
      <c r="AK39" s="125">
        <f t="shared" si="16"/>
        <v>0.05326773209737867</v>
      </c>
    </row>
    <row r="40" spans="1:37" ht="12.75">
      <c r="A40" s="62" t="s">
        <v>97</v>
      </c>
      <c r="B40" s="63" t="s">
        <v>503</v>
      </c>
      <c r="C40" s="64" t="s">
        <v>504</v>
      </c>
      <c r="D40" s="85">
        <v>170113980</v>
      </c>
      <c r="E40" s="86">
        <v>75669152</v>
      </c>
      <c r="F40" s="87">
        <f t="shared" si="0"/>
        <v>245783132</v>
      </c>
      <c r="G40" s="85">
        <v>170113980</v>
      </c>
      <c r="H40" s="86">
        <v>75669152</v>
      </c>
      <c r="I40" s="87">
        <f t="shared" si="1"/>
        <v>245783132</v>
      </c>
      <c r="J40" s="85">
        <v>43140416</v>
      </c>
      <c r="K40" s="86">
        <v>7306354</v>
      </c>
      <c r="L40" s="86">
        <f t="shared" si="2"/>
        <v>50446770</v>
      </c>
      <c r="M40" s="104">
        <f t="shared" si="3"/>
        <v>0.2052491136779883</v>
      </c>
      <c r="N40" s="85">
        <v>27985682</v>
      </c>
      <c r="O40" s="86">
        <v>825129</v>
      </c>
      <c r="P40" s="86">
        <f t="shared" si="4"/>
        <v>28810811</v>
      </c>
      <c r="Q40" s="104">
        <f t="shared" si="5"/>
        <v>0.11722045677243628</v>
      </c>
      <c r="R40" s="85">
        <v>17493508</v>
      </c>
      <c r="S40" s="86">
        <v>9535004</v>
      </c>
      <c r="T40" s="86">
        <f t="shared" si="6"/>
        <v>27028512</v>
      </c>
      <c r="U40" s="104">
        <f t="shared" si="7"/>
        <v>0.10996894611954086</v>
      </c>
      <c r="V40" s="85">
        <v>6240492</v>
      </c>
      <c r="W40" s="86">
        <v>9359967</v>
      </c>
      <c r="X40" s="86">
        <f t="shared" si="8"/>
        <v>15600459</v>
      </c>
      <c r="Y40" s="104">
        <f t="shared" si="9"/>
        <v>0.0634724558721955</v>
      </c>
      <c r="Z40" s="85">
        <f t="shared" si="10"/>
        <v>94860098</v>
      </c>
      <c r="AA40" s="86">
        <f t="shared" si="11"/>
        <v>27026454</v>
      </c>
      <c r="AB40" s="86">
        <f t="shared" si="12"/>
        <v>121886552</v>
      </c>
      <c r="AC40" s="104">
        <f t="shared" si="13"/>
        <v>0.4959109724421609</v>
      </c>
      <c r="AD40" s="85">
        <v>12366060</v>
      </c>
      <c r="AE40" s="86">
        <v>5136178</v>
      </c>
      <c r="AF40" s="86">
        <f t="shared" si="14"/>
        <v>17502238</v>
      </c>
      <c r="AG40" s="86">
        <v>203049100</v>
      </c>
      <c r="AH40" s="86">
        <v>203049100</v>
      </c>
      <c r="AI40" s="87">
        <v>82971720</v>
      </c>
      <c r="AJ40" s="124">
        <f t="shared" si="15"/>
        <v>0.4086288488843339</v>
      </c>
      <c r="AK40" s="125">
        <f t="shared" si="16"/>
        <v>-0.10865918975619004</v>
      </c>
    </row>
    <row r="41" spans="1:37" ht="12.75">
      <c r="A41" s="62" t="s">
        <v>97</v>
      </c>
      <c r="B41" s="63" t="s">
        <v>505</v>
      </c>
      <c r="C41" s="64" t="s">
        <v>506</v>
      </c>
      <c r="D41" s="85">
        <v>96869194</v>
      </c>
      <c r="E41" s="86">
        <v>38937000</v>
      </c>
      <c r="F41" s="87">
        <f t="shared" si="0"/>
        <v>135806194</v>
      </c>
      <c r="G41" s="85">
        <v>96869194</v>
      </c>
      <c r="H41" s="86">
        <v>38937000</v>
      </c>
      <c r="I41" s="87">
        <f t="shared" si="1"/>
        <v>135806194</v>
      </c>
      <c r="J41" s="85">
        <v>29693203</v>
      </c>
      <c r="K41" s="86">
        <v>3422451</v>
      </c>
      <c r="L41" s="86">
        <f t="shared" si="2"/>
        <v>33115654</v>
      </c>
      <c r="M41" s="104">
        <f t="shared" si="3"/>
        <v>0.24384494568782333</v>
      </c>
      <c r="N41" s="85">
        <v>25915330</v>
      </c>
      <c r="O41" s="86">
        <v>1927297</v>
      </c>
      <c r="P41" s="86">
        <f t="shared" si="4"/>
        <v>27842627</v>
      </c>
      <c r="Q41" s="104">
        <f t="shared" si="5"/>
        <v>0.20501735730845974</v>
      </c>
      <c r="R41" s="85">
        <v>8580590</v>
      </c>
      <c r="S41" s="86">
        <v>390009</v>
      </c>
      <c r="T41" s="86">
        <f t="shared" si="6"/>
        <v>8970599</v>
      </c>
      <c r="U41" s="104">
        <f t="shared" si="7"/>
        <v>0.06605441722341471</v>
      </c>
      <c r="V41" s="85">
        <v>7679366</v>
      </c>
      <c r="W41" s="86">
        <v>1051742</v>
      </c>
      <c r="X41" s="86">
        <f t="shared" si="8"/>
        <v>8731108</v>
      </c>
      <c r="Y41" s="104">
        <f t="shared" si="9"/>
        <v>0.06429094095664002</v>
      </c>
      <c r="Z41" s="85">
        <f t="shared" si="10"/>
        <v>71868489</v>
      </c>
      <c r="AA41" s="86">
        <f t="shared" si="11"/>
        <v>6791499</v>
      </c>
      <c r="AB41" s="86">
        <f t="shared" si="12"/>
        <v>78659988</v>
      </c>
      <c r="AC41" s="104">
        <f t="shared" si="13"/>
        <v>0.5792076611763378</v>
      </c>
      <c r="AD41" s="85">
        <v>14868725</v>
      </c>
      <c r="AE41" s="86">
        <v>2419303</v>
      </c>
      <c r="AF41" s="86">
        <f t="shared" si="14"/>
        <v>17288028</v>
      </c>
      <c r="AG41" s="86">
        <v>105766494</v>
      </c>
      <c r="AH41" s="86">
        <v>118905495</v>
      </c>
      <c r="AI41" s="87">
        <v>94267643</v>
      </c>
      <c r="AJ41" s="124">
        <f t="shared" si="15"/>
        <v>0.7927946727777383</v>
      </c>
      <c r="AK41" s="125">
        <f t="shared" si="16"/>
        <v>-0.49496217845089097</v>
      </c>
    </row>
    <row r="42" spans="1:37" ht="12.75">
      <c r="A42" s="62" t="s">
        <v>97</v>
      </c>
      <c r="B42" s="63" t="s">
        <v>507</v>
      </c>
      <c r="C42" s="64" t="s">
        <v>508</v>
      </c>
      <c r="D42" s="85">
        <v>273673585</v>
      </c>
      <c r="E42" s="86">
        <v>35778999</v>
      </c>
      <c r="F42" s="87">
        <f t="shared" si="0"/>
        <v>309452584</v>
      </c>
      <c r="G42" s="85">
        <v>273673585</v>
      </c>
      <c r="H42" s="86">
        <v>35778999</v>
      </c>
      <c r="I42" s="87">
        <f t="shared" si="1"/>
        <v>309452584</v>
      </c>
      <c r="J42" s="85">
        <v>76748876</v>
      </c>
      <c r="K42" s="86">
        <v>6817424</v>
      </c>
      <c r="L42" s="86">
        <f t="shared" si="2"/>
        <v>83566300</v>
      </c>
      <c r="M42" s="104">
        <f t="shared" si="3"/>
        <v>0.2700455718282191</v>
      </c>
      <c r="N42" s="85">
        <v>149380076</v>
      </c>
      <c r="O42" s="86">
        <v>5990230</v>
      </c>
      <c r="P42" s="86">
        <f t="shared" si="4"/>
        <v>155370306</v>
      </c>
      <c r="Q42" s="104">
        <f t="shared" si="5"/>
        <v>0.5020811395131216</v>
      </c>
      <c r="R42" s="85">
        <v>117096948</v>
      </c>
      <c r="S42" s="86">
        <v>2352910</v>
      </c>
      <c r="T42" s="86">
        <f t="shared" si="6"/>
        <v>119449858</v>
      </c>
      <c r="U42" s="104">
        <f t="shared" si="7"/>
        <v>0.3860037504162512</v>
      </c>
      <c r="V42" s="85">
        <v>46036691</v>
      </c>
      <c r="W42" s="86">
        <v>10832107</v>
      </c>
      <c r="X42" s="86">
        <f t="shared" si="8"/>
        <v>56868798</v>
      </c>
      <c r="Y42" s="104">
        <f t="shared" si="9"/>
        <v>0.18377225119567914</v>
      </c>
      <c r="Z42" s="85">
        <f t="shared" si="10"/>
        <v>389262591</v>
      </c>
      <c r="AA42" s="86">
        <f t="shared" si="11"/>
        <v>25992671</v>
      </c>
      <c r="AB42" s="86">
        <f t="shared" si="12"/>
        <v>415255262</v>
      </c>
      <c r="AC42" s="104">
        <f t="shared" si="13"/>
        <v>1.341902712953271</v>
      </c>
      <c r="AD42" s="85">
        <v>41454320</v>
      </c>
      <c r="AE42" s="86">
        <v>7462929</v>
      </c>
      <c r="AF42" s="86">
        <f t="shared" si="14"/>
        <v>48917249</v>
      </c>
      <c r="AG42" s="86">
        <v>298198392</v>
      </c>
      <c r="AH42" s="86">
        <v>326904720</v>
      </c>
      <c r="AI42" s="87">
        <v>283939230</v>
      </c>
      <c r="AJ42" s="124">
        <f t="shared" si="15"/>
        <v>0.8685687682943214</v>
      </c>
      <c r="AK42" s="125">
        <f t="shared" si="16"/>
        <v>0.16255102571283198</v>
      </c>
    </row>
    <row r="43" spans="1:37" ht="12.75">
      <c r="A43" s="62" t="s">
        <v>112</v>
      </c>
      <c r="B43" s="63" t="s">
        <v>509</v>
      </c>
      <c r="C43" s="64" t="s">
        <v>510</v>
      </c>
      <c r="D43" s="85">
        <v>119644985</v>
      </c>
      <c r="E43" s="86">
        <v>19036000</v>
      </c>
      <c r="F43" s="87">
        <f t="shared" si="0"/>
        <v>138680985</v>
      </c>
      <c r="G43" s="85">
        <v>120144985</v>
      </c>
      <c r="H43" s="86">
        <v>12848020</v>
      </c>
      <c r="I43" s="87">
        <f t="shared" si="1"/>
        <v>132993005</v>
      </c>
      <c r="J43" s="85">
        <v>48041043</v>
      </c>
      <c r="K43" s="86">
        <v>165380</v>
      </c>
      <c r="L43" s="86">
        <f t="shared" si="2"/>
        <v>48206423</v>
      </c>
      <c r="M43" s="104">
        <f t="shared" si="3"/>
        <v>0.3476065806714598</v>
      </c>
      <c r="N43" s="85">
        <v>33029047</v>
      </c>
      <c r="O43" s="86">
        <v>1929442</v>
      </c>
      <c r="P43" s="86">
        <f t="shared" si="4"/>
        <v>34958489</v>
      </c>
      <c r="Q43" s="104">
        <f t="shared" si="5"/>
        <v>0.25207845906199755</v>
      </c>
      <c r="R43" s="85">
        <v>37347514</v>
      </c>
      <c r="S43" s="86">
        <v>1062574</v>
      </c>
      <c r="T43" s="86">
        <f t="shared" si="6"/>
        <v>38410088</v>
      </c>
      <c r="U43" s="104">
        <f t="shared" si="7"/>
        <v>0.2888128439537102</v>
      </c>
      <c r="V43" s="85">
        <v>-9612021</v>
      </c>
      <c r="W43" s="86">
        <v>3924649</v>
      </c>
      <c r="X43" s="86">
        <f t="shared" si="8"/>
        <v>-5687372</v>
      </c>
      <c r="Y43" s="104">
        <f t="shared" si="9"/>
        <v>-0.042764444641280194</v>
      </c>
      <c r="Z43" s="85">
        <f t="shared" si="10"/>
        <v>108805583</v>
      </c>
      <c r="AA43" s="86">
        <f t="shared" si="11"/>
        <v>7082045</v>
      </c>
      <c r="AB43" s="86">
        <f t="shared" si="12"/>
        <v>115887628</v>
      </c>
      <c r="AC43" s="104">
        <f t="shared" si="13"/>
        <v>0.8713813782912868</v>
      </c>
      <c r="AD43" s="85">
        <v>41557137</v>
      </c>
      <c r="AE43" s="86">
        <v>717467</v>
      </c>
      <c r="AF43" s="86">
        <f t="shared" si="14"/>
        <v>42274604</v>
      </c>
      <c r="AG43" s="86">
        <v>130693321</v>
      </c>
      <c r="AH43" s="86">
        <v>135927692</v>
      </c>
      <c r="AI43" s="87">
        <v>118395065</v>
      </c>
      <c r="AJ43" s="124">
        <f t="shared" si="15"/>
        <v>0.8710150467352892</v>
      </c>
      <c r="AK43" s="125">
        <f t="shared" si="16"/>
        <v>-1.1345340100642929</v>
      </c>
    </row>
    <row r="44" spans="1:37" ht="16.5">
      <c r="A44" s="65"/>
      <c r="B44" s="66" t="s">
        <v>511</v>
      </c>
      <c r="C44" s="67"/>
      <c r="D44" s="88">
        <f>SUM(D39:D43)</f>
        <v>2559853284</v>
      </c>
      <c r="E44" s="89">
        <f>SUM(E39:E43)</f>
        <v>294625309</v>
      </c>
      <c r="F44" s="90">
        <f t="shared" si="0"/>
        <v>2854478593</v>
      </c>
      <c r="G44" s="88">
        <f>SUM(G39:G43)</f>
        <v>2567748485</v>
      </c>
      <c r="H44" s="89">
        <f>SUM(H39:H43)</f>
        <v>313098302</v>
      </c>
      <c r="I44" s="90">
        <f t="shared" si="1"/>
        <v>2880846787</v>
      </c>
      <c r="J44" s="88">
        <f>SUM(J39:J43)</f>
        <v>801755976</v>
      </c>
      <c r="K44" s="89">
        <f>SUM(K39:K43)</f>
        <v>34163748</v>
      </c>
      <c r="L44" s="89">
        <f t="shared" si="2"/>
        <v>835919724</v>
      </c>
      <c r="M44" s="105">
        <f t="shared" si="3"/>
        <v>0.29284497913206103</v>
      </c>
      <c r="N44" s="88">
        <f>SUM(N39:N43)</f>
        <v>675519356</v>
      </c>
      <c r="O44" s="89">
        <f>SUM(O39:O43)</f>
        <v>38277917</v>
      </c>
      <c r="P44" s="89">
        <f t="shared" si="4"/>
        <v>713797273</v>
      </c>
      <c r="Q44" s="105">
        <f t="shared" si="5"/>
        <v>0.25006222668841716</v>
      </c>
      <c r="R44" s="88">
        <f>SUM(R39:R43)</f>
        <v>622897716</v>
      </c>
      <c r="S44" s="89">
        <f>SUM(S39:S43)</f>
        <v>25662472</v>
      </c>
      <c r="T44" s="89">
        <f t="shared" si="6"/>
        <v>648560188</v>
      </c>
      <c r="U44" s="105">
        <f t="shared" si="7"/>
        <v>0.22512831675973471</v>
      </c>
      <c r="V44" s="88">
        <f>SUM(V39:V43)</f>
        <v>449421894</v>
      </c>
      <c r="W44" s="89">
        <f>SUM(W39:W43)</f>
        <v>88086511</v>
      </c>
      <c r="X44" s="89">
        <f t="shared" si="8"/>
        <v>537508405</v>
      </c>
      <c r="Y44" s="105">
        <f t="shared" si="9"/>
        <v>0.186580003985474</v>
      </c>
      <c r="Z44" s="88">
        <f t="shared" si="10"/>
        <v>2549594942</v>
      </c>
      <c r="AA44" s="89">
        <f t="shared" si="11"/>
        <v>186190648</v>
      </c>
      <c r="AB44" s="89">
        <f t="shared" si="12"/>
        <v>2735785590</v>
      </c>
      <c r="AC44" s="105">
        <f t="shared" si="13"/>
        <v>0.9496463339686797</v>
      </c>
      <c r="AD44" s="88">
        <f>SUM(AD39:AD43)</f>
        <v>475214662</v>
      </c>
      <c r="AE44" s="89">
        <f>SUM(AE39:AE43)</f>
        <v>89398014</v>
      </c>
      <c r="AF44" s="89">
        <f t="shared" si="14"/>
        <v>564612676</v>
      </c>
      <c r="AG44" s="89">
        <f>SUM(AG39:AG43)</f>
        <v>2598636416</v>
      </c>
      <c r="AH44" s="89">
        <f>SUM(AH39:AH43)</f>
        <v>2780425298</v>
      </c>
      <c r="AI44" s="90">
        <f>SUM(AI39:AI43)</f>
        <v>2532523826</v>
      </c>
      <c r="AJ44" s="126">
        <f t="shared" si="15"/>
        <v>0.910840448697428</v>
      </c>
      <c r="AK44" s="127">
        <f t="shared" si="16"/>
        <v>-0.04800506993930831</v>
      </c>
    </row>
    <row r="45" spans="1:37" ht="16.5">
      <c r="A45" s="68"/>
      <c r="B45" s="69" t="s">
        <v>512</v>
      </c>
      <c r="C45" s="70"/>
      <c r="D45" s="91">
        <f>SUM(D9:D12,D14:D20,D22:D30,D32:D37,D39:D43)</f>
        <v>6477282441</v>
      </c>
      <c r="E45" s="92">
        <f>SUM(E9:E12,E14:E20,E22:E30,E32:E37,E39:E43)</f>
        <v>1255436069</v>
      </c>
      <c r="F45" s="93">
        <f t="shared" si="0"/>
        <v>7732718510</v>
      </c>
      <c r="G45" s="91">
        <f>SUM(G9:G12,G14:G20,G22:G30,G32:G37,G39:G43)</f>
        <v>6298513204</v>
      </c>
      <c r="H45" s="92">
        <f>SUM(H9:H12,H14:H20,H22:H30,H32:H37,H39:H43)</f>
        <v>1086955311</v>
      </c>
      <c r="I45" s="93">
        <f t="shared" si="1"/>
        <v>7385468515</v>
      </c>
      <c r="J45" s="91">
        <f>SUM(J9:J12,J14:J20,J22:J30,J32:J37,J39:J43)</f>
        <v>1835864417</v>
      </c>
      <c r="K45" s="92">
        <f>SUM(K9:K12,K14:K20,K22:K30,K32:K37,K39:K43)</f>
        <v>157224076</v>
      </c>
      <c r="L45" s="92">
        <f t="shared" si="2"/>
        <v>1993088493</v>
      </c>
      <c r="M45" s="106">
        <f t="shared" si="3"/>
        <v>0.25774745200184457</v>
      </c>
      <c r="N45" s="91">
        <f>SUM(N9:N12,N14:N20,N22:N30,N32:N37,N39:N43)</f>
        <v>2028639126</v>
      </c>
      <c r="O45" s="92">
        <f>SUM(O9:O12,O14:O20,O22:O30,O32:O37,O39:O43)</f>
        <v>198414131</v>
      </c>
      <c r="P45" s="92">
        <f t="shared" si="4"/>
        <v>2227053257</v>
      </c>
      <c r="Q45" s="106">
        <f t="shared" si="5"/>
        <v>0.28800392179282885</v>
      </c>
      <c r="R45" s="91">
        <f>SUM(R9:R12,R14:R20,R22:R30,R32:R37,R39:R43)</f>
        <v>1413286203</v>
      </c>
      <c r="S45" s="92">
        <f>SUM(S9:S12,S14:S20,S22:S30,S32:S37,S39:S43)</f>
        <v>139642725</v>
      </c>
      <c r="T45" s="92">
        <f t="shared" si="6"/>
        <v>1552928928</v>
      </c>
      <c r="U45" s="106">
        <f t="shared" si="7"/>
        <v>0.21026816712385646</v>
      </c>
      <c r="V45" s="91">
        <f>SUM(V9:V12,V14:V20,V22:V30,V32:V37,V39:V43)</f>
        <v>1208724432</v>
      </c>
      <c r="W45" s="92">
        <f>SUM(W9:W12,W14:W20,W22:W30,W32:W37,W39:W43)</f>
        <v>263757565</v>
      </c>
      <c r="X45" s="92">
        <f t="shared" si="8"/>
        <v>1472481997</v>
      </c>
      <c r="Y45" s="106">
        <f t="shared" si="9"/>
        <v>0.19937557028499497</v>
      </c>
      <c r="Z45" s="91">
        <f t="shared" si="10"/>
        <v>6486514178</v>
      </c>
      <c r="AA45" s="92">
        <f t="shared" si="11"/>
        <v>759038497</v>
      </c>
      <c r="AB45" s="92">
        <f t="shared" si="12"/>
        <v>7245552675</v>
      </c>
      <c r="AC45" s="106">
        <f t="shared" si="13"/>
        <v>0.9810552519835636</v>
      </c>
      <c r="AD45" s="91">
        <f>SUM(AD9:AD12,AD14:AD20,AD22:AD30,AD32:AD37,AD39:AD43)</f>
        <v>958873635</v>
      </c>
      <c r="AE45" s="92">
        <f>SUM(AE9:AE12,AE14:AE20,AE22:AE30,AE32:AE37,AE39:AE43)</f>
        <v>254012074</v>
      </c>
      <c r="AF45" s="92">
        <f t="shared" si="14"/>
        <v>1212885709</v>
      </c>
      <c r="AG45" s="92">
        <f>SUM(AG9:AG12,AG14:AG20,AG22:AG30,AG32:AG37,AG39:AG43)</f>
        <v>6969657608</v>
      </c>
      <c r="AH45" s="92">
        <f>SUM(AH9:AH12,AH14:AH20,AH22:AH30,AH32:AH37,AH39:AH43)</f>
        <v>6674425379</v>
      </c>
      <c r="AI45" s="93">
        <f>SUM(AI9:AI12,AI14:AI20,AI22:AI30,AI32:AI37,AI39:AI43)</f>
        <v>5761652926</v>
      </c>
      <c r="AJ45" s="128">
        <f t="shared" si="15"/>
        <v>0.8632432904453632</v>
      </c>
      <c r="AK45" s="129">
        <f t="shared" si="16"/>
        <v>0.21403194552768867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513</v>
      </c>
      <c r="C9" s="64" t="s">
        <v>514</v>
      </c>
      <c r="D9" s="85">
        <v>372332369</v>
      </c>
      <c r="E9" s="86">
        <v>159759125</v>
      </c>
      <c r="F9" s="87">
        <f>$D9+$E9</f>
        <v>532091494</v>
      </c>
      <c r="G9" s="85">
        <v>372332369</v>
      </c>
      <c r="H9" s="86">
        <v>159759125</v>
      </c>
      <c r="I9" s="87">
        <f>$G9+$H9</f>
        <v>532091494</v>
      </c>
      <c r="J9" s="85">
        <v>134995006</v>
      </c>
      <c r="K9" s="86">
        <v>34861307</v>
      </c>
      <c r="L9" s="86">
        <f>$J9+$K9</f>
        <v>169856313</v>
      </c>
      <c r="M9" s="104">
        <f>IF($F9=0,0,$L9/$F9)</f>
        <v>0.31922388332710316</v>
      </c>
      <c r="N9" s="85">
        <v>128623362</v>
      </c>
      <c r="O9" s="86">
        <v>61730319</v>
      </c>
      <c r="P9" s="86">
        <f>$N9+$O9</f>
        <v>190353681</v>
      </c>
      <c r="Q9" s="104">
        <f>IF($F9=0,0,$P9/$F9)</f>
        <v>0.3577461454401675</v>
      </c>
      <c r="R9" s="85">
        <v>144053127</v>
      </c>
      <c r="S9" s="86">
        <v>25991455</v>
      </c>
      <c r="T9" s="86">
        <f>$R9+$S9</f>
        <v>170044582</v>
      </c>
      <c r="U9" s="104">
        <f>IF($I9=0,0,$T9/$I9)</f>
        <v>0.3195777115730401</v>
      </c>
      <c r="V9" s="85">
        <v>32450525</v>
      </c>
      <c r="W9" s="86">
        <v>33405095</v>
      </c>
      <c r="X9" s="86">
        <f>$V9+$W9</f>
        <v>65855620</v>
      </c>
      <c r="Y9" s="104">
        <f>IF($I9=0,0,$X9/$I9)</f>
        <v>0.12376747371947276</v>
      </c>
      <c r="Z9" s="85">
        <f>$J9+$N9+$R9+$V9</f>
        <v>440122020</v>
      </c>
      <c r="AA9" s="86">
        <f>$K9+$O9+$S9+$W9</f>
        <v>155988176</v>
      </c>
      <c r="AB9" s="86">
        <f>$Z9+$AA9</f>
        <v>596110196</v>
      </c>
      <c r="AC9" s="104">
        <f>IF($I9=0,0,$AB9/$I9)</f>
        <v>1.1203152140597834</v>
      </c>
      <c r="AD9" s="85">
        <v>12110203</v>
      </c>
      <c r="AE9" s="86">
        <v>53446984</v>
      </c>
      <c r="AF9" s="86">
        <f>$AD9+$AE9</f>
        <v>65557187</v>
      </c>
      <c r="AG9" s="86">
        <v>480172123</v>
      </c>
      <c r="AH9" s="86">
        <v>643810480</v>
      </c>
      <c r="AI9" s="87">
        <v>486112935</v>
      </c>
      <c r="AJ9" s="124">
        <f>IF($AH9=0,0,$AI9/$AH9)</f>
        <v>0.755055952180213</v>
      </c>
      <c r="AK9" s="125">
        <f>IF($AF9=0,0,(($X9/$AF9)-1))</f>
        <v>0.004552254507198317</v>
      </c>
    </row>
    <row r="10" spans="1:37" ht="12.75">
      <c r="A10" s="62" t="s">
        <v>97</v>
      </c>
      <c r="B10" s="63" t="s">
        <v>71</v>
      </c>
      <c r="C10" s="64" t="s">
        <v>72</v>
      </c>
      <c r="D10" s="85">
        <v>1594000000</v>
      </c>
      <c r="E10" s="86">
        <v>255211000</v>
      </c>
      <c r="F10" s="87">
        <f aca="true" t="shared" si="0" ref="F10:F35">$D10+$E10</f>
        <v>1849211000</v>
      </c>
      <c r="G10" s="85">
        <v>1563983000</v>
      </c>
      <c r="H10" s="86">
        <v>258231514</v>
      </c>
      <c r="I10" s="87">
        <f aca="true" t="shared" si="1" ref="I10:I35">$G10+$H10</f>
        <v>1822214514</v>
      </c>
      <c r="J10" s="85">
        <v>491740624</v>
      </c>
      <c r="K10" s="86">
        <v>32412619</v>
      </c>
      <c r="L10" s="86">
        <f aca="true" t="shared" si="2" ref="L10:L35">$J10+$K10</f>
        <v>524153243</v>
      </c>
      <c r="M10" s="104">
        <f aca="true" t="shared" si="3" ref="M10:M35">IF($F10=0,0,$L10/$F10)</f>
        <v>0.283446963596907</v>
      </c>
      <c r="N10" s="85">
        <v>224008816</v>
      </c>
      <c r="O10" s="86">
        <v>90694513</v>
      </c>
      <c r="P10" s="86">
        <f aca="true" t="shared" si="4" ref="P10:P35">$N10+$O10</f>
        <v>314703329</v>
      </c>
      <c r="Q10" s="104">
        <f aca="true" t="shared" si="5" ref="Q10:Q35">IF($F10=0,0,$P10/$F10)</f>
        <v>0.17018248809897843</v>
      </c>
      <c r="R10" s="85">
        <v>424869747</v>
      </c>
      <c r="S10" s="86">
        <v>72889388</v>
      </c>
      <c r="T10" s="86">
        <f aca="true" t="shared" si="6" ref="T10:T35">$R10+$S10</f>
        <v>497759135</v>
      </c>
      <c r="U10" s="104">
        <f aca="true" t="shared" si="7" ref="U10:U35">IF($I10=0,0,$T10/$I10)</f>
        <v>0.2731616564217532</v>
      </c>
      <c r="V10" s="85">
        <v>433893609</v>
      </c>
      <c r="W10" s="86">
        <v>99607408</v>
      </c>
      <c r="X10" s="86">
        <f aca="true" t="shared" si="8" ref="X10:X35">$V10+$W10</f>
        <v>533501017</v>
      </c>
      <c r="Y10" s="104">
        <f aca="true" t="shared" si="9" ref="Y10:Y35">IF($I10=0,0,$X10/$I10)</f>
        <v>0.29277618683263323</v>
      </c>
      <c r="Z10" s="85">
        <f aca="true" t="shared" si="10" ref="Z10:Z35">$J10+$N10+$R10+$V10</f>
        <v>1574512796</v>
      </c>
      <c r="AA10" s="86">
        <f aca="true" t="shared" si="11" ref="AA10:AA35">$K10+$O10+$S10+$W10</f>
        <v>295603928</v>
      </c>
      <c r="AB10" s="86">
        <f aca="true" t="shared" si="12" ref="AB10:AB35">$Z10+$AA10</f>
        <v>1870116724</v>
      </c>
      <c r="AC10" s="104">
        <f aca="true" t="shared" si="13" ref="AC10:AC35">IF($I10=0,0,$AB10/$I10)</f>
        <v>1.0262879093717943</v>
      </c>
      <c r="AD10" s="85">
        <v>311468238</v>
      </c>
      <c r="AE10" s="86">
        <v>145261825</v>
      </c>
      <c r="AF10" s="86">
        <f aca="true" t="shared" si="14" ref="AF10:AF35">$AD10+$AE10</f>
        <v>456730063</v>
      </c>
      <c r="AG10" s="86">
        <v>1804787000</v>
      </c>
      <c r="AH10" s="86">
        <v>1842585190</v>
      </c>
      <c r="AI10" s="87">
        <v>1717091169</v>
      </c>
      <c r="AJ10" s="124">
        <f aca="true" t="shared" si="15" ref="AJ10:AJ35">IF($AH10=0,0,$AI10/$AH10)</f>
        <v>0.93189241849925</v>
      </c>
      <c r="AK10" s="125">
        <f aca="true" t="shared" si="16" ref="AK10:AK35">IF($AF10=0,0,(($X10/$AF10)-1))</f>
        <v>0.16808824340516426</v>
      </c>
    </row>
    <row r="11" spans="1:37" ht="12.75">
      <c r="A11" s="62" t="s">
        <v>97</v>
      </c>
      <c r="B11" s="63" t="s">
        <v>83</v>
      </c>
      <c r="C11" s="64" t="s">
        <v>84</v>
      </c>
      <c r="D11" s="85">
        <v>4056901725</v>
      </c>
      <c r="E11" s="86">
        <v>486874090</v>
      </c>
      <c r="F11" s="87">
        <f t="shared" si="0"/>
        <v>4543775815</v>
      </c>
      <c r="G11" s="85">
        <v>4319679405</v>
      </c>
      <c r="H11" s="86">
        <v>646252409</v>
      </c>
      <c r="I11" s="87">
        <f t="shared" si="1"/>
        <v>4965931814</v>
      </c>
      <c r="J11" s="85">
        <v>962462104</v>
      </c>
      <c r="K11" s="86">
        <v>98237040</v>
      </c>
      <c r="L11" s="86">
        <f t="shared" si="2"/>
        <v>1060699144</v>
      </c>
      <c r="M11" s="104">
        <f t="shared" si="3"/>
        <v>0.2334400259137785</v>
      </c>
      <c r="N11" s="85">
        <v>969949969</v>
      </c>
      <c r="O11" s="86">
        <v>119884193</v>
      </c>
      <c r="P11" s="86">
        <f t="shared" si="4"/>
        <v>1089834162</v>
      </c>
      <c r="Q11" s="104">
        <f t="shared" si="5"/>
        <v>0.23985209798472418</v>
      </c>
      <c r="R11" s="85">
        <v>906166543</v>
      </c>
      <c r="S11" s="86">
        <v>93933351</v>
      </c>
      <c r="T11" s="86">
        <f t="shared" si="6"/>
        <v>1000099894</v>
      </c>
      <c r="U11" s="104">
        <f t="shared" si="7"/>
        <v>0.20139219213210083</v>
      </c>
      <c r="V11" s="85">
        <v>942988419</v>
      </c>
      <c r="W11" s="86">
        <v>176746427</v>
      </c>
      <c r="X11" s="86">
        <f t="shared" si="8"/>
        <v>1119734846</v>
      </c>
      <c r="Y11" s="104">
        <f t="shared" si="9"/>
        <v>0.22548333081079233</v>
      </c>
      <c r="Z11" s="85">
        <f t="shared" si="10"/>
        <v>3781567035</v>
      </c>
      <c r="AA11" s="86">
        <f t="shared" si="11"/>
        <v>488801011</v>
      </c>
      <c r="AB11" s="86">
        <f t="shared" si="12"/>
        <v>4270368046</v>
      </c>
      <c r="AC11" s="104">
        <f t="shared" si="13"/>
        <v>0.8599328798597153</v>
      </c>
      <c r="AD11" s="85">
        <v>725948478</v>
      </c>
      <c r="AE11" s="86">
        <v>169697181</v>
      </c>
      <c r="AF11" s="86">
        <f t="shared" si="14"/>
        <v>895645659</v>
      </c>
      <c r="AG11" s="86">
        <v>4639238532</v>
      </c>
      <c r="AH11" s="86">
        <v>5070042996</v>
      </c>
      <c r="AI11" s="87">
        <v>3727210943</v>
      </c>
      <c r="AJ11" s="124">
        <f t="shared" si="15"/>
        <v>0.7351438530088552</v>
      </c>
      <c r="AK11" s="125">
        <f t="shared" si="16"/>
        <v>0.25019848502386366</v>
      </c>
    </row>
    <row r="12" spans="1:37" ht="12.75">
      <c r="A12" s="62" t="s">
        <v>97</v>
      </c>
      <c r="B12" s="63" t="s">
        <v>515</v>
      </c>
      <c r="C12" s="64" t="s">
        <v>516</v>
      </c>
      <c r="D12" s="85">
        <v>163590000</v>
      </c>
      <c r="E12" s="86">
        <v>34769250</v>
      </c>
      <c r="F12" s="87">
        <f t="shared" si="0"/>
        <v>198359250</v>
      </c>
      <c r="G12" s="85">
        <v>179272076</v>
      </c>
      <c r="H12" s="86">
        <v>34769250</v>
      </c>
      <c r="I12" s="87">
        <f t="shared" si="1"/>
        <v>214041326</v>
      </c>
      <c r="J12" s="85">
        <v>54283308</v>
      </c>
      <c r="K12" s="86">
        <v>9794778</v>
      </c>
      <c r="L12" s="86">
        <f t="shared" si="2"/>
        <v>64078086</v>
      </c>
      <c r="M12" s="104">
        <f t="shared" si="3"/>
        <v>0.3230405741098537</v>
      </c>
      <c r="N12" s="85">
        <v>53060395</v>
      </c>
      <c r="O12" s="86">
        <v>10407254</v>
      </c>
      <c r="P12" s="86">
        <f t="shared" si="4"/>
        <v>63467649</v>
      </c>
      <c r="Q12" s="104">
        <f t="shared" si="5"/>
        <v>0.31996314263136205</v>
      </c>
      <c r="R12" s="85">
        <v>45944242</v>
      </c>
      <c r="S12" s="86">
        <v>3181080</v>
      </c>
      <c r="T12" s="86">
        <f t="shared" si="6"/>
        <v>49125322</v>
      </c>
      <c r="U12" s="104">
        <f t="shared" si="7"/>
        <v>0.22951325764072308</v>
      </c>
      <c r="V12" s="85">
        <v>61741813</v>
      </c>
      <c r="W12" s="86">
        <v>115257</v>
      </c>
      <c r="X12" s="86">
        <f t="shared" si="8"/>
        <v>61857070</v>
      </c>
      <c r="Y12" s="104">
        <f t="shared" si="9"/>
        <v>0.2889959203485779</v>
      </c>
      <c r="Z12" s="85">
        <f t="shared" si="10"/>
        <v>215029758</v>
      </c>
      <c r="AA12" s="86">
        <f t="shared" si="11"/>
        <v>23498369</v>
      </c>
      <c r="AB12" s="86">
        <f t="shared" si="12"/>
        <v>238528127</v>
      </c>
      <c r="AC12" s="104">
        <f t="shared" si="13"/>
        <v>1.1144022112813858</v>
      </c>
      <c r="AD12" s="85">
        <v>34717835</v>
      </c>
      <c r="AE12" s="86">
        <v>7073033</v>
      </c>
      <c r="AF12" s="86">
        <f t="shared" si="14"/>
        <v>41790868</v>
      </c>
      <c r="AG12" s="86">
        <v>171725100</v>
      </c>
      <c r="AH12" s="86">
        <v>177434612</v>
      </c>
      <c r="AI12" s="87">
        <v>207651010</v>
      </c>
      <c r="AJ12" s="124">
        <f t="shared" si="15"/>
        <v>1.1702959623232925</v>
      </c>
      <c r="AK12" s="125">
        <f t="shared" si="16"/>
        <v>0.4801575789237018</v>
      </c>
    </row>
    <row r="13" spans="1:37" ht="12.75">
      <c r="A13" s="62" t="s">
        <v>97</v>
      </c>
      <c r="B13" s="63" t="s">
        <v>517</v>
      </c>
      <c r="C13" s="64" t="s">
        <v>518</v>
      </c>
      <c r="D13" s="85">
        <v>654040399</v>
      </c>
      <c r="E13" s="86">
        <v>185872000</v>
      </c>
      <c r="F13" s="87">
        <f t="shared" si="0"/>
        <v>839912399</v>
      </c>
      <c r="G13" s="85">
        <v>683086398</v>
      </c>
      <c r="H13" s="86">
        <v>211780000</v>
      </c>
      <c r="I13" s="87">
        <f t="shared" si="1"/>
        <v>894866398</v>
      </c>
      <c r="J13" s="85">
        <v>208395171</v>
      </c>
      <c r="K13" s="86">
        <v>12186177</v>
      </c>
      <c r="L13" s="86">
        <f t="shared" si="2"/>
        <v>220581348</v>
      </c>
      <c r="M13" s="104">
        <f t="shared" si="3"/>
        <v>0.2626242311253224</v>
      </c>
      <c r="N13" s="85">
        <v>184530378</v>
      </c>
      <c r="O13" s="86">
        <v>62872548</v>
      </c>
      <c r="P13" s="86">
        <f t="shared" si="4"/>
        <v>247402926</v>
      </c>
      <c r="Q13" s="104">
        <f t="shared" si="5"/>
        <v>0.29455801140042465</v>
      </c>
      <c r="R13" s="85">
        <v>71631826</v>
      </c>
      <c r="S13" s="86">
        <v>18639188</v>
      </c>
      <c r="T13" s="86">
        <f t="shared" si="6"/>
        <v>90271014</v>
      </c>
      <c r="U13" s="104">
        <f t="shared" si="7"/>
        <v>0.10087652659855488</v>
      </c>
      <c r="V13" s="85">
        <v>164963701</v>
      </c>
      <c r="W13" s="86">
        <v>67065418</v>
      </c>
      <c r="X13" s="86">
        <f t="shared" si="8"/>
        <v>232029119</v>
      </c>
      <c r="Y13" s="104">
        <f t="shared" si="9"/>
        <v>0.2592891179270763</v>
      </c>
      <c r="Z13" s="85">
        <f t="shared" si="10"/>
        <v>629521076</v>
      </c>
      <c r="AA13" s="86">
        <f t="shared" si="11"/>
        <v>160763331</v>
      </c>
      <c r="AB13" s="86">
        <f t="shared" si="12"/>
        <v>790284407</v>
      </c>
      <c r="AC13" s="104">
        <f t="shared" si="13"/>
        <v>0.8831311676986222</v>
      </c>
      <c r="AD13" s="85">
        <v>119559685</v>
      </c>
      <c r="AE13" s="86">
        <v>68576338</v>
      </c>
      <c r="AF13" s="86">
        <f t="shared" si="14"/>
        <v>188136023</v>
      </c>
      <c r="AG13" s="86">
        <v>742927464</v>
      </c>
      <c r="AH13" s="86">
        <v>839927443</v>
      </c>
      <c r="AI13" s="87">
        <v>804349651</v>
      </c>
      <c r="AJ13" s="124">
        <f t="shared" si="15"/>
        <v>0.9576418269262337</v>
      </c>
      <c r="AK13" s="125">
        <f t="shared" si="16"/>
        <v>0.23330511243984353</v>
      </c>
    </row>
    <row r="14" spans="1:37" ht="12.75">
      <c r="A14" s="62" t="s">
        <v>112</v>
      </c>
      <c r="B14" s="63" t="s">
        <v>519</v>
      </c>
      <c r="C14" s="64" t="s">
        <v>520</v>
      </c>
      <c r="D14" s="85">
        <v>315050000</v>
      </c>
      <c r="E14" s="86">
        <v>2157000</v>
      </c>
      <c r="F14" s="87">
        <f t="shared" si="0"/>
        <v>317207000</v>
      </c>
      <c r="G14" s="85">
        <v>323376000</v>
      </c>
      <c r="H14" s="86">
        <v>2233614</v>
      </c>
      <c r="I14" s="87">
        <f t="shared" si="1"/>
        <v>325609614</v>
      </c>
      <c r="J14" s="85">
        <v>128365394</v>
      </c>
      <c r="K14" s="86">
        <v>645003</v>
      </c>
      <c r="L14" s="86">
        <f t="shared" si="2"/>
        <v>129010397</v>
      </c>
      <c r="M14" s="104">
        <f t="shared" si="3"/>
        <v>0.40670728262617156</v>
      </c>
      <c r="N14" s="85">
        <v>104118829</v>
      </c>
      <c r="O14" s="86">
        <v>48200</v>
      </c>
      <c r="P14" s="86">
        <f t="shared" si="4"/>
        <v>104167029</v>
      </c>
      <c r="Q14" s="104">
        <f t="shared" si="5"/>
        <v>0.32838817869719145</v>
      </c>
      <c r="R14" s="85">
        <v>76127778</v>
      </c>
      <c r="S14" s="86">
        <v>223360</v>
      </c>
      <c r="T14" s="86">
        <f t="shared" si="6"/>
        <v>76351138</v>
      </c>
      <c r="U14" s="104">
        <f t="shared" si="7"/>
        <v>0.23448674337975783</v>
      </c>
      <c r="V14" s="85">
        <v>273815</v>
      </c>
      <c r="W14" s="86">
        <v>396811</v>
      </c>
      <c r="X14" s="86">
        <f t="shared" si="8"/>
        <v>670626</v>
      </c>
      <c r="Y14" s="104">
        <f t="shared" si="9"/>
        <v>0.0020596013482574874</v>
      </c>
      <c r="Z14" s="85">
        <f t="shared" si="10"/>
        <v>308885816</v>
      </c>
      <c r="AA14" s="86">
        <f t="shared" si="11"/>
        <v>1313374</v>
      </c>
      <c r="AB14" s="86">
        <f t="shared" si="12"/>
        <v>310199190</v>
      </c>
      <c r="AC14" s="104">
        <f t="shared" si="13"/>
        <v>0.9526720854133011</v>
      </c>
      <c r="AD14" s="85">
        <v>564728</v>
      </c>
      <c r="AE14" s="86">
        <v>0</v>
      </c>
      <c r="AF14" s="86">
        <f t="shared" si="14"/>
        <v>564728</v>
      </c>
      <c r="AG14" s="86">
        <v>301093270</v>
      </c>
      <c r="AH14" s="86">
        <v>303948000</v>
      </c>
      <c r="AI14" s="87">
        <v>306776767</v>
      </c>
      <c r="AJ14" s="124">
        <f t="shared" si="15"/>
        <v>1.0093067465487517</v>
      </c>
      <c r="AK14" s="125">
        <f t="shared" si="16"/>
        <v>0.18752036378575165</v>
      </c>
    </row>
    <row r="15" spans="1:37" ht="16.5">
      <c r="A15" s="65"/>
      <c r="B15" s="66" t="s">
        <v>521</v>
      </c>
      <c r="C15" s="67"/>
      <c r="D15" s="88">
        <f>SUM(D9:D14)</f>
        <v>7155914493</v>
      </c>
      <c r="E15" s="89">
        <f>SUM(E9:E14)</f>
        <v>1124642465</v>
      </c>
      <c r="F15" s="90">
        <f t="shared" si="0"/>
        <v>8280556958</v>
      </c>
      <c r="G15" s="88">
        <f>SUM(G9:G14)</f>
        <v>7441729248</v>
      </c>
      <c r="H15" s="89">
        <f>SUM(H9:H14)</f>
        <v>1313025912</v>
      </c>
      <c r="I15" s="90">
        <f t="shared" si="1"/>
        <v>8754755160</v>
      </c>
      <c r="J15" s="88">
        <f>SUM(J9:J14)</f>
        <v>1980241607</v>
      </c>
      <c r="K15" s="89">
        <f>SUM(K9:K14)</f>
        <v>188136924</v>
      </c>
      <c r="L15" s="89">
        <f t="shared" si="2"/>
        <v>2168378531</v>
      </c>
      <c r="M15" s="105">
        <f t="shared" si="3"/>
        <v>0.2618638507045217</v>
      </c>
      <c r="N15" s="88">
        <f>SUM(N9:N14)</f>
        <v>1664291749</v>
      </c>
      <c r="O15" s="89">
        <f>SUM(O9:O14)</f>
        <v>345637027</v>
      </c>
      <c r="P15" s="89">
        <f t="shared" si="4"/>
        <v>2009928776</v>
      </c>
      <c r="Q15" s="105">
        <f t="shared" si="5"/>
        <v>0.24272869399903957</v>
      </c>
      <c r="R15" s="88">
        <f>SUM(R9:R14)</f>
        <v>1668793263</v>
      </c>
      <c r="S15" s="89">
        <f>SUM(S9:S14)</f>
        <v>214857822</v>
      </c>
      <c r="T15" s="89">
        <f t="shared" si="6"/>
        <v>1883651085</v>
      </c>
      <c r="U15" s="105">
        <f t="shared" si="7"/>
        <v>0.21515748305632798</v>
      </c>
      <c r="V15" s="88">
        <f>SUM(V9:V14)</f>
        <v>1636311882</v>
      </c>
      <c r="W15" s="89">
        <f>SUM(W9:W14)</f>
        <v>377336416</v>
      </c>
      <c r="X15" s="89">
        <f t="shared" si="8"/>
        <v>2013648298</v>
      </c>
      <c r="Y15" s="105">
        <f t="shared" si="9"/>
        <v>0.23000623789003827</v>
      </c>
      <c r="Z15" s="88">
        <f t="shared" si="10"/>
        <v>6949638501</v>
      </c>
      <c r="AA15" s="89">
        <f t="shared" si="11"/>
        <v>1125968189</v>
      </c>
      <c r="AB15" s="89">
        <f t="shared" si="12"/>
        <v>8075606690</v>
      </c>
      <c r="AC15" s="105">
        <f t="shared" si="13"/>
        <v>0.9224251897868038</v>
      </c>
      <c r="AD15" s="88">
        <f>SUM(AD9:AD14)</f>
        <v>1204369167</v>
      </c>
      <c r="AE15" s="89">
        <f>SUM(AE9:AE14)</f>
        <v>444055361</v>
      </c>
      <c r="AF15" s="89">
        <f t="shared" si="14"/>
        <v>1648424528</v>
      </c>
      <c r="AG15" s="89">
        <f>SUM(AG9:AG14)</f>
        <v>8139943489</v>
      </c>
      <c r="AH15" s="89">
        <f>SUM(AH9:AH14)</f>
        <v>8877748721</v>
      </c>
      <c r="AI15" s="90">
        <f>SUM(AI9:AI14)</f>
        <v>7249192475</v>
      </c>
      <c r="AJ15" s="126">
        <f t="shared" si="15"/>
        <v>0.8165575195716333</v>
      </c>
      <c r="AK15" s="127">
        <f t="shared" si="16"/>
        <v>0.22155929118764006</v>
      </c>
    </row>
    <row r="16" spans="1:37" ht="12.75">
      <c r="A16" s="62" t="s">
        <v>97</v>
      </c>
      <c r="B16" s="63" t="s">
        <v>522</v>
      </c>
      <c r="C16" s="64" t="s">
        <v>523</v>
      </c>
      <c r="D16" s="85">
        <v>119947609</v>
      </c>
      <c r="E16" s="86">
        <v>45279000</v>
      </c>
      <c r="F16" s="87">
        <f t="shared" si="0"/>
        <v>165226609</v>
      </c>
      <c r="G16" s="85">
        <v>141333750</v>
      </c>
      <c r="H16" s="86">
        <v>64808000</v>
      </c>
      <c r="I16" s="87">
        <f t="shared" si="1"/>
        <v>206141750</v>
      </c>
      <c r="J16" s="85">
        <v>61660691</v>
      </c>
      <c r="K16" s="86">
        <v>17465355</v>
      </c>
      <c r="L16" s="86">
        <f t="shared" si="2"/>
        <v>79126046</v>
      </c>
      <c r="M16" s="104">
        <f t="shared" si="3"/>
        <v>0.4788940866056266</v>
      </c>
      <c r="N16" s="85">
        <v>36353534</v>
      </c>
      <c r="O16" s="86">
        <v>15910111</v>
      </c>
      <c r="P16" s="86">
        <f t="shared" si="4"/>
        <v>52263645</v>
      </c>
      <c r="Q16" s="104">
        <f t="shared" si="5"/>
        <v>0.31631494053115866</v>
      </c>
      <c r="R16" s="85">
        <v>26842317</v>
      </c>
      <c r="S16" s="86">
        <v>4101459</v>
      </c>
      <c r="T16" s="86">
        <f t="shared" si="6"/>
        <v>30943776</v>
      </c>
      <c r="U16" s="104">
        <f t="shared" si="7"/>
        <v>0.15010921368427307</v>
      </c>
      <c r="V16" s="85">
        <v>1754085</v>
      </c>
      <c r="W16" s="86">
        <v>16083113</v>
      </c>
      <c r="X16" s="86">
        <f t="shared" si="8"/>
        <v>17837198</v>
      </c>
      <c r="Y16" s="104">
        <f t="shared" si="9"/>
        <v>0.08652879875134464</v>
      </c>
      <c r="Z16" s="85">
        <f t="shared" si="10"/>
        <v>126610627</v>
      </c>
      <c r="AA16" s="86">
        <f t="shared" si="11"/>
        <v>53560038</v>
      </c>
      <c r="AB16" s="86">
        <f t="shared" si="12"/>
        <v>180170665</v>
      </c>
      <c r="AC16" s="104">
        <f t="shared" si="13"/>
        <v>0.874013464036276</v>
      </c>
      <c r="AD16" s="85">
        <v>3131085</v>
      </c>
      <c r="AE16" s="86">
        <v>26848795</v>
      </c>
      <c r="AF16" s="86">
        <f t="shared" si="14"/>
        <v>29979880</v>
      </c>
      <c r="AG16" s="86">
        <v>151942248</v>
      </c>
      <c r="AH16" s="86">
        <v>273590579</v>
      </c>
      <c r="AI16" s="87">
        <v>193863249</v>
      </c>
      <c r="AJ16" s="124">
        <f t="shared" si="15"/>
        <v>0.7085889057605306</v>
      </c>
      <c r="AK16" s="125">
        <f t="shared" si="16"/>
        <v>-0.40502770524765275</v>
      </c>
    </row>
    <row r="17" spans="1:37" ht="12.75">
      <c r="A17" s="62" t="s">
        <v>97</v>
      </c>
      <c r="B17" s="63" t="s">
        <v>524</v>
      </c>
      <c r="C17" s="64" t="s">
        <v>525</v>
      </c>
      <c r="D17" s="85">
        <v>166195116</v>
      </c>
      <c r="E17" s="86">
        <v>29739000</v>
      </c>
      <c r="F17" s="87">
        <f t="shared" si="0"/>
        <v>195934116</v>
      </c>
      <c r="G17" s="85">
        <v>166195116</v>
      </c>
      <c r="H17" s="86">
        <v>29739000</v>
      </c>
      <c r="I17" s="87">
        <f t="shared" si="1"/>
        <v>195934116</v>
      </c>
      <c r="J17" s="85">
        <v>55458421</v>
      </c>
      <c r="K17" s="86">
        <v>11410186</v>
      </c>
      <c r="L17" s="86">
        <f t="shared" si="2"/>
        <v>66868607</v>
      </c>
      <c r="M17" s="104">
        <f t="shared" si="3"/>
        <v>0.3412810814427029</v>
      </c>
      <c r="N17" s="85">
        <v>20447046</v>
      </c>
      <c r="O17" s="86">
        <v>7483894</v>
      </c>
      <c r="P17" s="86">
        <f t="shared" si="4"/>
        <v>27930940</v>
      </c>
      <c r="Q17" s="104">
        <f t="shared" si="5"/>
        <v>0.14255271399494307</v>
      </c>
      <c r="R17" s="85">
        <v>38132060</v>
      </c>
      <c r="S17" s="86">
        <v>5642378</v>
      </c>
      <c r="T17" s="86">
        <f t="shared" si="6"/>
        <v>43774438</v>
      </c>
      <c r="U17" s="104">
        <f t="shared" si="7"/>
        <v>0.22341406843104342</v>
      </c>
      <c r="V17" s="85">
        <v>34595114</v>
      </c>
      <c r="W17" s="86">
        <v>918607</v>
      </c>
      <c r="X17" s="86">
        <f t="shared" si="8"/>
        <v>35513721</v>
      </c>
      <c r="Y17" s="104">
        <f t="shared" si="9"/>
        <v>0.18125338111102612</v>
      </c>
      <c r="Z17" s="85">
        <f t="shared" si="10"/>
        <v>148632641</v>
      </c>
      <c r="AA17" s="86">
        <f t="shared" si="11"/>
        <v>25455065</v>
      </c>
      <c r="AB17" s="86">
        <f t="shared" si="12"/>
        <v>174087706</v>
      </c>
      <c r="AC17" s="104">
        <f t="shared" si="13"/>
        <v>0.8885012449797155</v>
      </c>
      <c r="AD17" s="85">
        <v>21203649</v>
      </c>
      <c r="AE17" s="86">
        <v>4630547</v>
      </c>
      <c r="AF17" s="86">
        <f t="shared" si="14"/>
        <v>25834196</v>
      </c>
      <c r="AG17" s="86">
        <v>203427853</v>
      </c>
      <c r="AH17" s="86">
        <v>201216653</v>
      </c>
      <c r="AI17" s="87">
        <v>188406907</v>
      </c>
      <c r="AJ17" s="124">
        <f t="shared" si="15"/>
        <v>0.9363385395342999</v>
      </c>
      <c r="AK17" s="125">
        <f t="shared" si="16"/>
        <v>0.37467877846866227</v>
      </c>
    </row>
    <row r="18" spans="1:37" ht="12.75">
      <c r="A18" s="62" t="s">
        <v>97</v>
      </c>
      <c r="B18" s="63" t="s">
        <v>526</v>
      </c>
      <c r="C18" s="64" t="s">
        <v>527</v>
      </c>
      <c r="D18" s="85">
        <v>613136194</v>
      </c>
      <c r="E18" s="86">
        <v>127056949</v>
      </c>
      <c r="F18" s="87">
        <f t="shared" si="0"/>
        <v>740193143</v>
      </c>
      <c r="G18" s="85">
        <v>613136194</v>
      </c>
      <c r="H18" s="86">
        <v>127056949</v>
      </c>
      <c r="I18" s="87">
        <f t="shared" si="1"/>
        <v>740193143</v>
      </c>
      <c r="J18" s="85">
        <v>204038326</v>
      </c>
      <c r="K18" s="86">
        <v>2691777</v>
      </c>
      <c r="L18" s="86">
        <f t="shared" si="2"/>
        <v>206730103</v>
      </c>
      <c r="M18" s="104">
        <f t="shared" si="3"/>
        <v>0.27929210768168383</v>
      </c>
      <c r="N18" s="85">
        <v>159184664</v>
      </c>
      <c r="O18" s="86">
        <v>36474241</v>
      </c>
      <c r="P18" s="86">
        <f t="shared" si="4"/>
        <v>195658905</v>
      </c>
      <c r="Q18" s="104">
        <f t="shared" si="5"/>
        <v>0.2643349331864859</v>
      </c>
      <c r="R18" s="85">
        <v>77322709</v>
      </c>
      <c r="S18" s="86">
        <v>7350085</v>
      </c>
      <c r="T18" s="86">
        <f t="shared" si="6"/>
        <v>84672794</v>
      </c>
      <c r="U18" s="104">
        <f t="shared" si="7"/>
        <v>0.11439283760022619</v>
      </c>
      <c r="V18" s="85">
        <v>144156575</v>
      </c>
      <c r="W18" s="86">
        <v>8560441</v>
      </c>
      <c r="X18" s="86">
        <f t="shared" si="8"/>
        <v>152717016</v>
      </c>
      <c r="Y18" s="104">
        <f t="shared" si="9"/>
        <v>0.2063204954601964</v>
      </c>
      <c r="Z18" s="85">
        <f t="shared" si="10"/>
        <v>584702274</v>
      </c>
      <c r="AA18" s="86">
        <f t="shared" si="11"/>
        <v>55076544</v>
      </c>
      <c r="AB18" s="86">
        <f t="shared" si="12"/>
        <v>639778818</v>
      </c>
      <c r="AC18" s="104">
        <f t="shared" si="13"/>
        <v>0.8643403739285923</v>
      </c>
      <c r="AD18" s="85">
        <v>107018122</v>
      </c>
      <c r="AE18" s="86">
        <v>6735000</v>
      </c>
      <c r="AF18" s="86">
        <f t="shared" si="14"/>
        <v>113753122</v>
      </c>
      <c r="AG18" s="86">
        <v>581741391</v>
      </c>
      <c r="AH18" s="86">
        <v>654957269</v>
      </c>
      <c r="AI18" s="87">
        <v>642581768</v>
      </c>
      <c r="AJ18" s="124">
        <f t="shared" si="15"/>
        <v>0.9811048726600208</v>
      </c>
      <c r="AK18" s="125">
        <f t="shared" si="16"/>
        <v>0.3425303263324939</v>
      </c>
    </row>
    <row r="19" spans="1:37" ht="12.75">
      <c r="A19" s="62" t="s">
        <v>97</v>
      </c>
      <c r="B19" s="63" t="s">
        <v>528</v>
      </c>
      <c r="C19" s="64" t="s">
        <v>529</v>
      </c>
      <c r="D19" s="85">
        <v>406246000</v>
      </c>
      <c r="E19" s="86">
        <v>39875000</v>
      </c>
      <c r="F19" s="87">
        <f t="shared" si="0"/>
        <v>446121000</v>
      </c>
      <c r="G19" s="85">
        <v>406246000</v>
      </c>
      <c r="H19" s="86">
        <v>39875000</v>
      </c>
      <c r="I19" s="87">
        <f t="shared" si="1"/>
        <v>446121000</v>
      </c>
      <c r="J19" s="85">
        <v>129209687</v>
      </c>
      <c r="K19" s="86">
        <v>21510162</v>
      </c>
      <c r="L19" s="86">
        <f t="shared" si="2"/>
        <v>150719849</v>
      </c>
      <c r="M19" s="104">
        <f t="shared" si="3"/>
        <v>0.3378452236052551</v>
      </c>
      <c r="N19" s="85">
        <v>129152790</v>
      </c>
      <c r="O19" s="86">
        <v>12964814</v>
      </c>
      <c r="P19" s="86">
        <f t="shared" si="4"/>
        <v>142117604</v>
      </c>
      <c r="Q19" s="104">
        <f t="shared" si="5"/>
        <v>0.3185629100625167</v>
      </c>
      <c r="R19" s="85">
        <v>64651927</v>
      </c>
      <c r="S19" s="86">
        <v>7597494</v>
      </c>
      <c r="T19" s="86">
        <f t="shared" si="6"/>
        <v>72249421</v>
      </c>
      <c r="U19" s="104">
        <f t="shared" si="7"/>
        <v>0.16195028030511902</v>
      </c>
      <c r="V19" s="85">
        <v>82120315</v>
      </c>
      <c r="W19" s="86">
        <v>5768313</v>
      </c>
      <c r="X19" s="86">
        <f t="shared" si="8"/>
        <v>87888628</v>
      </c>
      <c r="Y19" s="104">
        <f t="shared" si="9"/>
        <v>0.19700625615023726</v>
      </c>
      <c r="Z19" s="85">
        <f t="shared" si="10"/>
        <v>405134719</v>
      </c>
      <c r="AA19" s="86">
        <f t="shared" si="11"/>
        <v>47840783</v>
      </c>
      <c r="AB19" s="86">
        <f t="shared" si="12"/>
        <v>452975502</v>
      </c>
      <c r="AC19" s="104">
        <f t="shared" si="13"/>
        <v>1.015364670123128</v>
      </c>
      <c r="AD19" s="85">
        <v>75308420</v>
      </c>
      <c r="AE19" s="86">
        <v>963939</v>
      </c>
      <c r="AF19" s="86">
        <f t="shared" si="14"/>
        <v>76272359</v>
      </c>
      <c r="AG19" s="86">
        <v>413136550</v>
      </c>
      <c r="AH19" s="86">
        <v>413137000</v>
      </c>
      <c r="AI19" s="87">
        <v>339905449</v>
      </c>
      <c r="AJ19" s="124">
        <f t="shared" si="15"/>
        <v>0.8227426955223086</v>
      </c>
      <c r="AK19" s="125">
        <f t="shared" si="16"/>
        <v>0.15229985216531716</v>
      </c>
    </row>
    <row r="20" spans="1:37" ht="12.75">
      <c r="A20" s="62" t="s">
        <v>97</v>
      </c>
      <c r="B20" s="63" t="s">
        <v>530</v>
      </c>
      <c r="C20" s="64" t="s">
        <v>531</v>
      </c>
      <c r="D20" s="85">
        <v>260097202</v>
      </c>
      <c r="E20" s="86">
        <v>33532950</v>
      </c>
      <c r="F20" s="87">
        <f t="shared" si="0"/>
        <v>293630152</v>
      </c>
      <c r="G20" s="85">
        <v>294794067</v>
      </c>
      <c r="H20" s="86">
        <v>35082000</v>
      </c>
      <c r="I20" s="87">
        <f t="shared" si="1"/>
        <v>329876067</v>
      </c>
      <c r="J20" s="85">
        <v>75966775</v>
      </c>
      <c r="K20" s="86">
        <v>12154304</v>
      </c>
      <c r="L20" s="86">
        <f t="shared" si="2"/>
        <v>88121079</v>
      </c>
      <c r="M20" s="104">
        <f t="shared" si="3"/>
        <v>0.30010909438210553</v>
      </c>
      <c r="N20" s="85">
        <v>66284224</v>
      </c>
      <c r="O20" s="86">
        <v>14553112</v>
      </c>
      <c r="P20" s="86">
        <f t="shared" si="4"/>
        <v>80837336</v>
      </c>
      <c r="Q20" s="104">
        <f t="shared" si="5"/>
        <v>0.2753032529166146</v>
      </c>
      <c r="R20" s="85">
        <v>27015715</v>
      </c>
      <c r="S20" s="86">
        <v>3531771</v>
      </c>
      <c r="T20" s="86">
        <f t="shared" si="6"/>
        <v>30547486</v>
      </c>
      <c r="U20" s="104">
        <f t="shared" si="7"/>
        <v>0.09260291684028112</v>
      </c>
      <c r="V20" s="85">
        <v>58042444</v>
      </c>
      <c r="W20" s="86">
        <v>12296148</v>
      </c>
      <c r="X20" s="86">
        <f t="shared" si="8"/>
        <v>70338592</v>
      </c>
      <c r="Y20" s="104">
        <f t="shared" si="9"/>
        <v>0.2132273269767097</v>
      </c>
      <c r="Z20" s="85">
        <f t="shared" si="10"/>
        <v>227309158</v>
      </c>
      <c r="AA20" s="86">
        <f t="shared" si="11"/>
        <v>42535335</v>
      </c>
      <c r="AB20" s="86">
        <f t="shared" si="12"/>
        <v>269844493</v>
      </c>
      <c r="AC20" s="104">
        <f t="shared" si="13"/>
        <v>0.8180177951497161</v>
      </c>
      <c r="AD20" s="85">
        <v>105016382</v>
      </c>
      <c r="AE20" s="86">
        <v>12071305</v>
      </c>
      <c r="AF20" s="86">
        <f t="shared" si="14"/>
        <v>117087687</v>
      </c>
      <c r="AG20" s="86">
        <v>387824858</v>
      </c>
      <c r="AH20" s="86">
        <v>357956461</v>
      </c>
      <c r="AI20" s="87">
        <v>270388452</v>
      </c>
      <c r="AJ20" s="124">
        <f t="shared" si="15"/>
        <v>0.7553668712799124</v>
      </c>
      <c r="AK20" s="125">
        <f t="shared" si="16"/>
        <v>-0.39926568025893283</v>
      </c>
    </row>
    <row r="21" spans="1:37" ht="12.75">
      <c r="A21" s="62" t="s">
        <v>112</v>
      </c>
      <c r="B21" s="63" t="s">
        <v>532</v>
      </c>
      <c r="C21" s="64" t="s">
        <v>533</v>
      </c>
      <c r="D21" s="85">
        <v>557875730</v>
      </c>
      <c r="E21" s="86">
        <v>291132846</v>
      </c>
      <c r="F21" s="87">
        <f t="shared" si="0"/>
        <v>849008576</v>
      </c>
      <c r="G21" s="85">
        <v>557875730</v>
      </c>
      <c r="H21" s="86">
        <v>291132846</v>
      </c>
      <c r="I21" s="87">
        <f t="shared" si="1"/>
        <v>849008576</v>
      </c>
      <c r="J21" s="85">
        <v>207275437</v>
      </c>
      <c r="K21" s="86">
        <v>2730027</v>
      </c>
      <c r="L21" s="86">
        <f t="shared" si="2"/>
        <v>210005464</v>
      </c>
      <c r="M21" s="104">
        <f t="shared" si="3"/>
        <v>0.24735376053492303</v>
      </c>
      <c r="N21" s="85">
        <v>111451617</v>
      </c>
      <c r="O21" s="86">
        <v>7887956</v>
      </c>
      <c r="P21" s="86">
        <f t="shared" si="4"/>
        <v>119339573</v>
      </c>
      <c r="Q21" s="104">
        <f t="shared" si="5"/>
        <v>0.14056344820714745</v>
      </c>
      <c r="R21" s="85">
        <v>112173762</v>
      </c>
      <c r="S21" s="86">
        <v>22113314</v>
      </c>
      <c r="T21" s="86">
        <f t="shared" si="6"/>
        <v>134287076</v>
      </c>
      <c r="U21" s="104">
        <f t="shared" si="7"/>
        <v>0.15816928096613242</v>
      </c>
      <c r="V21" s="85">
        <v>3505192</v>
      </c>
      <c r="W21" s="86">
        <v>55040968</v>
      </c>
      <c r="X21" s="86">
        <f t="shared" si="8"/>
        <v>58546160</v>
      </c>
      <c r="Y21" s="104">
        <f t="shared" si="9"/>
        <v>0.06895826691861355</v>
      </c>
      <c r="Z21" s="85">
        <f t="shared" si="10"/>
        <v>434406008</v>
      </c>
      <c r="AA21" s="86">
        <f t="shared" si="11"/>
        <v>87772265</v>
      </c>
      <c r="AB21" s="86">
        <f t="shared" si="12"/>
        <v>522178273</v>
      </c>
      <c r="AC21" s="104">
        <f t="shared" si="13"/>
        <v>0.6150447566268165</v>
      </c>
      <c r="AD21" s="85">
        <v>1372016</v>
      </c>
      <c r="AE21" s="86">
        <v>27285064</v>
      </c>
      <c r="AF21" s="86">
        <f t="shared" si="14"/>
        <v>28657080</v>
      </c>
      <c r="AG21" s="86">
        <v>802389707</v>
      </c>
      <c r="AH21" s="86">
        <v>796632548</v>
      </c>
      <c r="AI21" s="87">
        <v>700747175</v>
      </c>
      <c r="AJ21" s="124">
        <f t="shared" si="15"/>
        <v>0.8796366364383094</v>
      </c>
      <c r="AK21" s="125">
        <f t="shared" si="16"/>
        <v>1.0429911212168164</v>
      </c>
    </row>
    <row r="22" spans="1:37" ht="16.5">
      <c r="A22" s="65"/>
      <c r="B22" s="66" t="s">
        <v>534</v>
      </c>
      <c r="C22" s="67"/>
      <c r="D22" s="88">
        <f>SUM(D16:D21)</f>
        <v>2123497851</v>
      </c>
      <c r="E22" s="89">
        <f>SUM(E16:E21)</f>
        <v>566615745</v>
      </c>
      <c r="F22" s="90">
        <f t="shared" si="0"/>
        <v>2690113596</v>
      </c>
      <c r="G22" s="88">
        <f>SUM(G16:G21)</f>
        <v>2179580857</v>
      </c>
      <c r="H22" s="89">
        <f>SUM(H16:H21)</f>
        <v>587693795</v>
      </c>
      <c r="I22" s="90">
        <f t="shared" si="1"/>
        <v>2767274652</v>
      </c>
      <c r="J22" s="88">
        <f>SUM(J16:J21)</f>
        <v>733609337</v>
      </c>
      <c r="K22" s="89">
        <f>SUM(K16:K21)</f>
        <v>67961811</v>
      </c>
      <c r="L22" s="89">
        <f t="shared" si="2"/>
        <v>801571148</v>
      </c>
      <c r="M22" s="105">
        <f t="shared" si="3"/>
        <v>0.297969256462581</v>
      </c>
      <c r="N22" s="88">
        <f>SUM(N16:N21)</f>
        <v>522873875</v>
      </c>
      <c r="O22" s="89">
        <f>SUM(O16:O21)</f>
        <v>95274128</v>
      </c>
      <c r="P22" s="89">
        <f t="shared" si="4"/>
        <v>618148003</v>
      </c>
      <c r="Q22" s="105">
        <f t="shared" si="5"/>
        <v>0.22978509306043446</v>
      </c>
      <c r="R22" s="88">
        <f>SUM(R16:R21)</f>
        <v>346138490</v>
      </c>
      <c r="S22" s="89">
        <f>SUM(S16:S21)</f>
        <v>50336501</v>
      </c>
      <c r="T22" s="89">
        <f t="shared" si="6"/>
        <v>396474991</v>
      </c>
      <c r="U22" s="105">
        <f t="shared" si="7"/>
        <v>0.14327272889716766</v>
      </c>
      <c r="V22" s="88">
        <f>SUM(V16:V21)</f>
        <v>324173725</v>
      </c>
      <c r="W22" s="89">
        <f>SUM(W16:W21)</f>
        <v>98667590</v>
      </c>
      <c r="X22" s="89">
        <f t="shared" si="8"/>
        <v>422841315</v>
      </c>
      <c r="Y22" s="105">
        <f t="shared" si="9"/>
        <v>0.1528006317314397</v>
      </c>
      <c r="Z22" s="88">
        <f t="shared" si="10"/>
        <v>1926795427</v>
      </c>
      <c r="AA22" s="89">
        <f t="shared" si="11"/>
        <v>312240030</v>
      </c>
      <c r="AB22" s="89">
        <f t="shared" si="12"/>
        <v>2239035457</v>
      </c>
      <c r="AC22" s="105">
        <f t="shared" si="13"/>
        <v>0.8091121188067747</v>
      </c>
      <c r="AD22" s="88">
        <f>SUM(AD16:AD21)</f>
        <v>313049674</v>
      </c>
      <c r="AE22" s="89">
        <f>SUM(AE16:AE21)</f>
        <v>78534650</v>
      </c>
      <c r="AF22" s="89">
        <f t="shared" si="14"/>
        <v>391584324</v>
      </c>
      <c r="AG22" s="89">
        <f>SUM(AG16:AG21)</f>
        <v>2540462607</v>
      </c>
      <c r="AH22" s="89">
        <f>SUM(AH16:AH21)</f>
        <v>2697490510</v>
      </c>
      <c r="AI22" s="90">
        <f>SUM(AI16:AI21)</f>
        <v>2335893000</v>
      </c>
      <c r="AJ22" s="126">
        <f t="shared" si="15"/>
        <v>0.8659504051415551</v>
      </c>
      <c r="AK22" s="127">
        <f t="shared" si="16"/>
        <v>0.07982186488139398</v>
      </c>
    </row>
    <row r="23" spans="1:37" ht="12.75">
      <c r="A23" s="62" t="s">
        <v>97</v>
      </c>
      <c r="B23" s="63" t="s">
        <v>535</v>
      </c>
      <c r="C23" s="64" t="s">
        <v>536</v>
      </c>
      <c r="D23" s="85">
        <v>358197648</v>
      </c>
      <c r="E23" s="86">
        <v>56288000</v>
      </c>
      <c r="F23" s="87">
        <f t="shared" si="0"/>
        <v>414485648</v>
      </c>
      <c r="G23" s="85">
        <v>359117648</v>
      </c>
      <c r="H23" s="86">
        <v>84003000</v>
      </c>
      <c r="I23" s="87">
        <f t="shared" si="1"/>
        <v>443120648</v>
      </c>
      <c r="J23" s="85">
        <v>71443141</v>
      </c>
      <c r="K23" s="86">
        <v>13225905</v>
      </c>
      <c r="L23" s="86">
        <f t="shared" si="2"/>
        <v>84669046</v>
      </c>
      <c r="M23" s="104">
        <f t="shared" si="3"/>
        <v>0.20427497648845008</v>
      </c>
      <c r="N23" s="85">
        <v>60515698</v>
      </c>
      <c r="O23" s="86">
        <v>10652701</v>
      </c>
      <c r="P23" s="86">
        <f t="shared" si="4"/>
        <v>71168399</v>
      </c>
      <c r="Q23" s="104">
        <f t="shared" si="5"/>
        <v>0.1717029270938713</v>
      </c>
      <c r="R23" s="85">
        <v>64189161</v>
      </c>
      <c r="S23" s="86">
        <v>8817928</v>
      </c>
      <c r="T23" s="86">
        <f t="shared" si="6"/>
        <v>73007089</v>
      </c>
      <c r="U23" s="104">
        <f t="shared" si="7"/>
        <v>0.164756684955922</v>
      </c>
      <c r="V23" s="85">
        <v>78476227</v>
      </c>
      <c r="W23" s="86">
        <v>6936720</v>
      </c>
      <c r="X23" s="86">
        <f t="shared" si="8"/>
        <v>85412947</v>
      </c>
      <c r="Y23" s="104">
        <f t="shared" si="9"/>
        <v>0.1927532544139085</v>
      </c>
      <c r="Z23" s="85">
        <f t="shared" si="10"/>
        <v>274624227</v>
      </c>
      <c r="AA23" s="86">
        <f t="shared" si="11"/>
        <v>39633254</v>
      </c>
      <c r="AB23" s="86">
        <f t="shared" si="12"/>
        <v>314257481</v>
      </c>
      <c r="AC23" s="104">
        <f t="shared" si="13"/>
        <v>0.7091916894831766</v>
      </c>
      <c r="AD23" s="85">
        <v>61730923</v>
      </c>
      <c r="AE23" s="86">
        <v>26912036</v>
      </c>
      <c r="AF23" s="86">
        <f t="shared" si="14"/>
        <v>88642959</v>
      </c>
      <c r="AG23" s="86">
        <v>387571437</v>
      </c>
      <c r="AH23" s="86">
        <v>387571437</v>
      </c>
      <c r="AI23" s="87">
        <v>309763101</v>
      </c>
      <c r="AJ23" s="124">
        <f t="shared" si="15"/>
        <v>0.7992413047713833</v>
      </c>
      <c r="AK23" s="125">
        <f t="shared" si="16"/>
        <v>-0.036438449668630746</v>
      </c>
    </row>
    <row r="24" spans="1:37" ht="12.75">
      <c r="A24" s="62" t="s">
        <v>97</v>
      </c>
      <c r="B24" s="63" t="s">
        <v>537</v>
      </c>
      <c r="C24" s="64" t="s">
        <v>538</v>
      </c>
      <c r="D24" s="85">
        <v>149565945</v>
      </c>
      <c r="E24" s="86">
        <v>20279000</v>
      </c>
      <c r="F24" s="87">
        <f t="shared" si="0"/>
        <v>169844945</v>
      </c>
      <c r="G24" s="85">
        <v>134315945</v>
      </c>
      <c r="H24" s="86">
        <v>20279000</v>
      </c>
      <c r="I24" s="87">
        <f t="shared" si="1"/>
        <v>154594945</v>
      </c>
      <c r="J24" s="85">
        <v>42005948</v>
      </c>
      <c r="K24" s="86">
        <v>11002990</v>
      </c>
      <c r="L24" s="86">
        <f t="shared" si="2"/>
        <v>53008938</v>
      </c>
      <c r="M24" s="104">
        <f t="shared" si="3"/>
        <v>0.31210194686689086</v>
      </c>
      <c r="N24" s="85">
        <v>37967097</v>
      </c>
      <c r="O24" s="86">
        <v>911793</v>
      </c>
      <c r="P24" s="86">
        <f t="shared" si="4"/>
        <v>38878890</v>
      </c>
      <c r="Q24" s="104">
        <f t="shared" si="5"/>
        <v>0.22890813736022583</v>
      </c>
      <c r="R24" s="85">
        <v>33119722</v>
      </c>
      <c r="S24" s="86">
        <v>399921</v>
      </c>
      <c r="T24" s="86">
        <f t="shared" si="6"/>
        <v>33519643</v>
      </c>
      <c r="U24" s="104">
        <f t="shared" si="7"/>
        <v>0.2168223741080279</v>
      </c>
      <c r="V24" s="85">
        <v>5489596</v>
      </c>
      <c r="W24" s="86">
        <v>47500</v>
      </c>
      <c r="X24" s="86">
        <f t="shared" si="8"/>
        <v>5537096</v>
      </c>
      <c r="Y24" s="104">
        <f t="shared" si="9"/>
        <v>0.035816798537623595</v>
      </c>
      <c r="Z24" s="85">
        <f t="shared" si="10"/>
        <v>118582363</v>
      </c>
      <c r="AA24" s="86">
        <f t="shared" si="11"/>
        <v>12362204</v>
      </c>
      <c r="AB24" s="86">
        <f t="shared" si="12"/>
        <v>130944567</v>
      </c>
      <c r="AC24" s="104">
        <f t="shared" si="13"/>
        <v>0.847017132416587</v>
      </c>
      <c r="AD24" s="85">
        <v>26382685</v>
      </c>
      <c r="AE24" s="86">
        <v>2929421</v>
      </c>
      <c r="AF24" s="86">
        <f t="shared" si="14"/>
        <v>29312106</v>
      </c>
      <c r="AG24" s="86">
        <v>167143352</v>
      </c>
      <c r="AH24" s="86">
        <v>195590686</v>
      </c>
      <c r="AI24" s="87">
        <v>176824675</v>
      </c>
      <c r="AJ24" s="124">
        <f t="shared" si="15"/>
        <v>0.9040546797816333</v>
      </c>
      <c r="AK24" s="125">
        <f t="shared" si="16"/>
        <v>-0.8110986634668966</v>
      </c>
    </row>
    <row r="25" spans="1:37" ht="12.75">
      <c r="A25" s="62" t="s">
        <v>97</v>
      </c>
      <c r="B25" s="63" t="s">
        <v>539</v>
      </c>
      <c r="C25" s="64" t="s">
        <v>540</v>
      </c>
      <c r="D25" s="85">
        <v>213242766</v>
      </c>
      <c r="E25" s="86">
        <v>63279000</v>
      </c>
      <c r="F25" s="87">
        <f t="shared" si="0"/>
        <v>276521766</v>
      </c>
      <c r="G25" s="85">
        <v>222043766</v>
      </c>
      <c r="H25" s="86">
        <v>63279000</v>
      </c>
      <c r="I25" s="87">
        <f t="shared" si="1"/>
        <v>285322766</v>
      </c>
      <c r="J25" s="85">
        <v>101311901</v>
      </c>
      <c r="K25" s="86">
        <v>19130811</v>
      </c>
      <c r="L25" s="86">
        <f t="shared" si="2"/>
        <v>120442712</v>
      </c>
      <c r="M25" s="104">
        <f t="shared" si="3"/>
        <v>0.4355632243430703</v>
      </c>
      <c r="N25" s="85">
        <v>59593421</v>
      </c>
      <c r="O25" s="86">
        <v>9107532</v>
      </c>
      <c r="P25" s="86">
        <f t="shared" si="4"/>
        <v>68700953</v>
      </c>
      <c r="Q25" s="104">
        <f t="shared" si="5"/>
        <v>0.24844681846853242</v>
      </c>
      <c r="R25" s="85">
        <v>46298930</v>
      </c>
      <c r="S25" s="86">
        <v>7804925</v>
      </c>
      <c r="T25" s="86">
        <f t="shared" si="6"/>
        <v>54103855</v>
      </c>
      <c r="U25" s="104">
        <f t="shared" si="7"/>
        <v>0.18962333696148173</v>
      </c>
      <c r="V25" s="85">
        <v>4525973</v>
      </c>
      <c r="W25" s="86">
        <v>20279790</v>
      </c>
      <c r="X25" s="86">
        <f t="shared" si="8"/>
        <v>24805763</v>
      </c>
      <c r="Y25" s="104">
        <f t="shared" si="9"/>
        <v>0.08693930508160011</v>
      </c>
      <c r="Z25" s="85">
        <f t="shared" si="10"/>
        <v>211730225</v>
      </c>
      <c r="AA25" s="86">
        <f t="shared" si="11"/>
        <v>56323058</v>
      </c>
      <c r="AB25" s="86">
        <f t="shared" si="12"/>
        <v>268053283</v>
      </c>
      <c r="AC25" s="104">
        <f t="shared" si="13"/>
        <v>0.9394738693932331</v>
      </c>
      <c r="AD25" s="85">
        <v>4514316</v>
      </c>
      <c r="AE25" s="86">
        <v>14864755</v>
      </c>
      <c r="AF25" s="86">
        <f t="shared" si="14"/>
        <v>19379071</v>
      </c>
      <c r="AG25" s="86">
        <v>281762861</v>
      </c>
      <c r="AH25" s="86">
        <v>293153966</v>
      </c>
      <c r="AI25" s="87">
        <v>249014635</v>
      </c>
      <c r="AJ25" s="124">
        <f t="shared" si="15"/>
        <v>0.8494329392766939</v>
      </c>
      <c r="AK25" s="125">
        <f t="shared" si="16"/>
        <v>0.28002849052980916</v>
      </c>
    </row>
    <row r="26" spans="1:37" ht="12.75">
      <c r="A26" s="62" t="s">
        <v>97</v>
      </c>
      <c r="B26" s="63" t="s">
        <v>541</v>
      </c>
      <c r="C26" s="64" t="s">
        <v>542</v>
      </c>
      <c r="D26" s="85">
        <v>277227375</v>
      </c>
      <c r="E26" s="86">
        <v>44536000</v>
      </c>
      <c r="F26" s="87">
        <f t="shared" si="0"/>
        <v>321763375</v>
      </c>
      <c r="G26" s="85">
        <v>271381495</v>
      </c>
      <c r="H26" s="86">
        <v>44536000</v>
      </c>
      <c r="I26" s="87">
        <f t="shared" si="1"/>
        <v>315917495</v>
      </c>
      <c r="J26" s="85">
        <v>83229341</v>
      </c>
      <c r="K26" s="86">
        <v>9676892</v>
      </c>
      <c r="L26" s="86">
        <f t="shared" si="2"/>
        <v>92906233</v>
      </c>
      <c r="M26" s="104">
        <f t="shared" si="3"/>
        <v>0.28874085809175765</v>
      </c>
      <c r="N26" s="85">
        <v>96170530</v>
      </c>
      <c r="O26" s="86">
        <v>8275777</v>
      </c>
      <c r="P26" s="86">
        <f t="shared" si="4"/>
        <v>104446307</v>
      </c>
      <c r="Q26" s="104">
        <f t="shared" si="5"/>
        <v>0.32460595305478757</v>
      </c>
      <c r="R26" s="85">
        <v>17167912</v>
      </c>
      <c r="S26" s="86">
        <v>6544872</v>
      </c>
      <c r="T26" s="86">
        <f t="shared" si="6"/>
        <v>23712784</v>
      </c>
      <c r="U26" s="104">
        <f t="shared" si="7"/>
        <v>0.07506005325852562</v>
      </c>
      <c r="V26" s="85">
        <v>46412776</v>
      </c>
      <c r="W26" s="86">
        <v>5725032</v>
      </c>
      <c r="X26" s="86">
        <f t="shared" si="8"/>
        <v>52137808</v>
      </c>
      <c r="Y26" s="104">
        <f t="shared" si="9"/>
        <v>0.1650361528727619</v>
      </c>
      <c r="Z26" s="85">
        <f t="shared" si="10"/>
        <v>242980559</v>
      </c>
      <c r="AA26" s="86">
        <f t="shared" si="11"/>
        <v>30222573</v>
      </c>
      <c r="AB26" s="86">
        <f t="shared" si="12"/>
        <v>273203132</v>
      </c>
      <c r="AC26" s="104">
        <f t="shared" si="13"/>
        <v>0.8647926636668223</v>
      </c>
      <c r="AD26" s="85">
        <v>32230509</v>
      </c>
      <c r="AE26" s="86">
        <v>2010741</v>
      </c>
      <c r="AF26" s="86">
        <f t="shared" si="14"/>
        <v>34241250</v>
      </c>
      <c r="AG26" s="86">
        <v>261789915</v>
      </c>
      <c r="AH26" s="86">
        <v>281145285</v>
      </c>
      <c r="AI26" s="87">
        <v>231199876</v>
      </c>
      <c r="AJ26" s="124">
        <f t="shared" si="15"/>
        <v>0.8223501809749362</v>
      </c>
      <c r="AK26" s="125">
        <f t="shared" si="16"/>
        <v>0.5226607673493229</v>
      </c>
    </row>
    <row r="27" spans="1:37" ht="12.75">
      <c r="A27" s="62" t="s">
        <v>97</v>
      </c>
      <c r="B27" s="63" t="s">
        <v>543</v>
      </c>
      <c r="C27" s="64" t="s">
        <v>544</v>
      </c>
      <c r="D27" s="85">
        <v>133120498</v>
      </c>
      <c r="E27" s="86">
        <v>47897000</v>
      </c>
      <c r="F27" s="87">
        <f t="shared" si="0"/>
        <v>181017498</v>
      </c>
      <c r="G27" s="85">
        <v>133120498</v>
      </c>
      <c r="H27" s="86">
        <v>47897000</v>
      </c>
      <c r="I27" s="87">
        <f t="shared" si="1"/>
        <v>181017498</v>
      </c>
      <c r="J27" s="85">
        <v>67464262</v>
      </c>
      <c r="K27" s="86">
        <v>7872303</v>
      </c>
      <c r="L27" s="86">
        <f t="shared" si="2"/>
        <v>75336565</v>
      </c>
      <c r="M27" s="104">
        <f t="shared" si="3"/>
        <v>0.41618388184770955</v>
      </c>
      <c r="N27" s="85">
        <v>5581474</v>
      </c>
      <c r="O27" s="86">
        <v>8532101</v>
      </c>
      <c r="P27" s="86">
        <f t="shared" si="4"/>
        <v>14113575</v>
      </c>
      <c r="Q27" s="104">
        <f t="shared" si="5"/>
        <v>0.0779680150037208</v>
      </c>
      <c r="R27" s="85">
        <v>9370405</v>
      </c>
      <c r="S27" s="86">
        <v>3090396</v>
      </c>
      <c r="T27" s="86">
        <f t="shared" si="6"/>
        <v>12460801</v>
      </c>
      <c r="U27" s="104">
        <f t="shared" si="7"/>
        <v>0.06883754961633598</v>
      </c>
      <c r="V27" s="85">
        <v>1519110</v>
      </c>
      <c r="W27" s="86">
        <v>1928103</v>
      </c>
      <c r="X27" s="86">
        <f t="shared" si="8"/>
        <v>3447213</v>
      </c>
      <c r="Y27" s="104">
        <f t="shared" si="9"/>
        <v>0.019043534675305257</v>
      </c>
      <c r="Z27" s="85">
        <f t="shared" si="10"/>
        <v>83935251</v>
      </c>
      <c r="AA27" s="86">
        <f t="shared" si="11"/>
        <v>21422903</v>
      </c>
      <c r="AB27" s="86">
        <f t="shared" si="12"/>
        <v>105358154</v>
      </c>
      <c r="AC27" s="104">
        <f t="shared" si="13"/>
        <v>0.5820329811430716</v>
      </c>
      <c r="AD27" s="85">
        <v>8413028</v>
      </c>
      <c r="AE27" s="86">
        <v>6669108</v>
      </c>
      <c r="AF27" s="86">
        <f t="shared" si="14"/>
        <v>15082136</v>
      </c>
      <c r="AG27" s="86">
        <v>182890321</v>
      </c>
      <c r="AH27" s="86">
        <v>182890321</v>
      </c>
      <c r="AI27" s="87">
        <v>139144966</v>
      </c>
      <c r="AJ27" s="124">
        <f t="shared" si="15"/>
        <v>0.7608109890079968</v>
      </c>
      <c r="AK27" s="125">
        <f t="shared" si="16"/>
        <v>-0.7714373481315909</v>
      </c>
    </row>
    <row r="28" spans="1:37" ht="12.75">
      <c r="A28" s="62" t="s">
        <v>112</v>
      </c>
      <c r="B28" s="63" t="s">
        <v>545</v>
      </c>
      <c r="C28" s="64" t="s">
        <v>546</v>
      </c>
      <c r="D28" s="85">
        <v>302040677</v>
      </c>
      <c r="E28" s="86">
        <v>325756000</v>
      </c>
      <c r="F28" s="87">
        <f t="shared" si="0"/>
        <v>627796677</v>
      </c>
      <c r="G28" s="85">
        <v>302040677</v>
      </c>
      <c r="H28" s="86">
        <v>325756000</v>
      </c>
      <c r="I28" s="87">
        <f t="shared" si="1"/>
        <v>627796677</v>
      </c>
      <c r="J28" s="85">
        <v>126338666</v>
      </c>
      <c r="K28" s="86">
        <v>25459516</v>
      </c>
      <c r="L28" s="86">
        <f t="shared" si="2"/>
        <v>151798182</v>
      </c>
      <c r="M28" s="104">
        <f t="shared" si="3"/>
        <v>0.2417951345734823</v>
      </c>
      <c r="N28" s="85">
        <v>98558295</v>
      </c>
      <c r="O28" s="86">
        <v>73376265</v>
      </c>
      <c r="P28" s="86">
        <f t="shared" si="4"/>
        <v>171934560</v>
      </c>
      <c r="Q28" s="104">
        <f t="shared" si="5"/>
        <v>0.2738698153383185</v>
      </c>
      <c r="R28" s="85">
        <v>74913265</v>
      </c>
      <c r="S28" s="86">
        <v>33196748</v>
      </c>
      <c r="T28" s="86">
        <f t="shared" si="6"/>
        <v>108110013</v>
      </c>
      <c r="U28" s="104">
        <f t="shared" si="7"/>
        <v>0.17220545593935982</v>
      </c>
      <c r="V28" s="85">
        <v>4061982</v>
      </c>
      <c r="W28" s="86">
        <v>45618375</v>
      </c>
      <c r="X28" s="86">
        <f t="shared" si="8"/>
        <v>49680357</v>
      </c>
      <c r="Y28" s="104">
        <f t="shared" si="9"/>
        <v>0.07913446951870375</v>
      </c>
      <c r="Z28" s="85">
        <f t="shared" si="10"/>
        <v>303872208</v>
      </c>
      <c r="AA28" s="86">
        <f t="shared" si="11"/>
        <v>177650904</v>
      </c>
      <c r="AB28" s="86">
        <f t="shared" si="12"/>
        <v>481523112</v>
      </c>
      <c r="AC28" s="104">
        <f t="shared" si="13"/>
        <v>0.7670048753698644</v>
      </c>
      <c r="AD28" s="85">
        <v>5022296</v>
      </c>
      <c r="AE28" s="86">
        <v>110344776</v>
      </c>
      <c r="AF28" s="86">
        <f t="shared" si="14"/>
        <v>115367072</v>
      </c>
      <c r="AG28" s="86">
        <v>580702000</v>
      </c>
      <c r="AH28" s="86">
        <v>511143482</v>
      </c>
      <c r="AI28" s="87">
        <v>560277275</v>
      </c>
      <c r="AJ28" s="124">
        <f t="shared" si="15"/>
        <v>1.0961252461006634</v>
      </c>
      <c r="AK28" s="125">
        <f t="shared" si="16"/>
        <v>-0.5693714320841912</v>
      </c>
    </row>
    <row r="29" spans="1:37" ht="16.5">
      <c r="A29" s="65"/>
      <c r="B29" s="66" t="s">
        <v>547</v>
      </c>
      <c r="C29" s="67"/>
      <c r="D29" s="88">
        <f>SUM(D23:D28)</f>
        <v>1433394909</v>
      </c>
      <c r="E29" s="89">
        <f>SUM(E23:E28)</f>
        <v>558035000</v>
      </c>
      <c r="F29" s="90">
        <f t="shared" si="0"/>
        <v>1991429909</v>
      </c>
      <c r="G29" s="88">
        <f>SUM(G23:G28)</f>
        <v>1422020029</v>
      </c>
      <c r="H29" s="89">
        <f>SUM(H23:H28)</f>
        <v>585750000</v>
      </c>
      <c r="I29" s="90">
        <f t="shared" si="1"/>
        <v>2007770029</v>
      </c>
      <c r="J29" s="88">
        <f>SUM(J23:J28)</f>
        <v>491793259</v>
      </c>
      <c r="K29" s="89">
        <f>SUM(K23:K28)</f>
        <v>86368417</v>
      </c>
      <c r="L29" s="89">
        <f t="shared" si="2"/>
        <v>578161676</v>
      </c>
      <c r="M29" s="105">
        <f t="shared" si="3"/>
        <v>0.29032489337790696</v>
      </c>
      <c r="N29" s="88">
        <f>SUM(N23:N28)</f>
        <v>358386515</v>
      </c>
      <c r="O29" s="89">
        <f>SUM(O23:O28)</f>
        <v>110856169</v>
      </c>
      <c r="P29" s="89">
        <f t="shared" si="4"/>
        <v>469242684</v>
      </c>
      <c r="Q29" s="105">
        <f t="shared" si="5"/>
        <v>0.23563103169201222</v>
      </c>
      <c r="R29" s="88">
        <f>SUM(R23:R28)</f>
        <v>245059395</v>
      </c>
      <c r="S29" s="89">
        <f>SUM(S23:S28)</f>
        <v>59854790</v>
      </c>
      <c r="T29" s="89">
        <f t="shared" si="6"/>
        <v>304914185</v>
      </c>
      <c r="U29" s="105">
        <f t="shared" si="7"/>
        <v>0.15186708666622895</v>
      </c>
      <c r="V29" s="88">
        <f>SUM(V23:V28)</f>
        <v>140485664</v>
      </c>
      <c r="W29" s="89">
        <f>SUM(W23:W28)</f>
        <v>80535520</v>
      </c>
      <c r="X29" s="89">
        <f t="shared" si="8"/>
        <v>221021184</v>
      </c>
      <c r="Y29" s="105">
        <f t="shared" si="9"/>
        <v>0.11008291826633299</v>
      </c>
      <c r="Z29" s="88">
        <f t="shared" si="10"/>
        <v>1235724833</v>
      </c>
      <c r="AA29" s="89">
        <f t="shared" si="11"/>
        <v>337614896</v>
      </c>
      <c r="AB29" s="89">
        <f t="shared" si="12"/>
        <v>1573339729</v>
      </c>
      <c r="AC29" s="105">
        <f t="shared" si="13"/>
        <v>0.783625468193499</v>
      </c>
      <c r="AD29" s="88">
        <f>SUM(AD23:AD28)</f>
        <v>138293757</v>
      </c>
      <c r="AE29" s="89">
        <f>SUM(AE23:AE28)</f>
        <v>163730837</v>
      </c>
      <c r="AF29" s="89">
        <f t="shared" si="14"/>
        <v>302024594</v>
      </c>
      <c r="AG29" s="89">
        <f>SUM(AG23:AG28)</f>
        <v>1861859886</v>
      </c>
      <c r="AH29" s="89">
        <f>SUM(AH23:AH28)</f>
        <v>1851495177</v>
      </c>
      <c r="AI29" s="90">
        <f>SUM(AI23:AI28)</f>
        <v>1666224528</v>
      </c>
      <c r="AJ29" s="126">
        <f t="shared" si="15"/>
        <v>0.8999345764971441</v>
      </c>
      <c r="AK29" s="127">
        <f t="shared" si="16"/>
        <v>-0.26820137038243974</v>
      </c>
    </row>
    <row r="30" spans="1:37" ht="12.75">
      <c r="A30" s="62" t="s">
        <v>97</v>
      </c>
      <c r="B30" s="63" t="s">
        <v>57</v>
      </c>
      <c r="C30" s="64" t="s">
        <v>58</v>
      </c>
      <c r="D30" s="85">
        <v>2514173324</v>
      </c>
      <c r="E30" s="86">
        <v>144615900</v>
      </c>
      <c r="F30" s="87">
        <f t="shared" si="0"/>
        <v>2658789224</v>
      </c>
      <c r="G30" s="85">
        <v>2550572422</v>
      </c>
      <c r="H30" s="86">
        <v>173941231</v>
      </c>
      <c r="I30" s="87">
        <f t="shared" si="1"/>
        <v>2724513653</v>
      </c>
      <c r="J30" s="85">
        <v>709284163</v>
      </c>
      <c r="K30" s="86">
        <v>12435473</v>
      </c>
      <c r="L30" s="86">
        <f t="shared" si="2"/>
        <v>721719636</v>
      </c>
      <c r="M30" s="104">
        <f t="shared" si="3"/>
        <v>0.2714467282646095</v>
      </c>
      <c r="N30" s="85">
        <v>606584833</v>
      </c>
      <c r="O30" s="86">
        <v>29859372</v>
      </c>
      <c r="P30" s="86">
        <f t="shared" si="4"/>
        <v>636444205</v>
      </c>
      <c r="Q30" s="104">
        <f t="shared" si="5"/>
        <v>0.2393736965890456</v>
      </c>
      <c r="R30" s="85">
        <v>607944633</v>
      </c>
      <c r="S30" s="86">
        <v>39659821</v>
      </c>
      <c r="T30" s="86">
        <f t="shared" si="6"/>
        <v>647604454</v>
      </c>
      <c r="U30" s="104">
        <f t="shared" si="7"/>
        <v>0.23769543356367978</v>
      </c>
      <c r="V30" s="85">
        <v>311358922</v>
      </c>
      <c r="W30" s="86">
        <v>15945662</v>
      </c>
      <c r="X30" s="86">
        <f t="shared" si="8"/>
        <v>327304584</v>
      </c>
      <c r="Y30" s="104">
        <f t="shared" si="9"/>
        <v>0.12013321483619667</v>
      </c>
      <c r="Z30" s="85">
        <f t="shared" si="10"/>
        <v>2235172551</v>
      </c>
      <c r="AA30" s="86">
        <f t="shared" si="11"/>
        <v>97900328</v>
      </c>
      <c r="AB30" s="86">
        <f t="shared" si="12"/>
        <v>2333072879</v>
      </c>
      <c r="AC30" s="104">
        <f t="shared" si="13"/>
        <v>0.8563263672512784</v>
      </c>
      <c r="AD30" s="85">
        <v>506313318</v>
      </c>
      <c r="AE30" s="86">
        <v>53119915</v>
      </c>
      <c r="AF30" s="86">
        <f t="shared" si="14"/>
        <v>559433233</v>
      </c>
      <c r="AG30" s="86">
        <v>2519155544</v>
      </c>
      <c r="AH30" s="86">
        <v>2506453282</v>
      </c>
      <c r="AI30" s="87">
        <v>2580997532</v>
      </c>
      <c r="AJ30" s="124">
        <f t="shared" si="15"/>
        <v>1.0297409293583633</v>
      </c>
      <c r="AK30" s="125">
        <f t="shared" si="16"/>
        <v>-0.4149353940866076</v>
      </c>
    </row>
    <row r="31" spans="1:37" ht="12.75">
      <c r="A31" s="62" t="s">
        <v>97</v>
      </c>
      <c r="B31" s="63" t="s">
        <v>548</v>
      </c>
      <c r="C31" s="64" t="s">
        <v>549</v>
      </c>
      <c r="D31" s="85">
        <v>215818769</v>
      </c>
      <c r="E31" s="86">
        <v>29725340</v>
      </c>
      <c r="F31" s="87">
        <f t="shared" si="0"/>
        <v>245544109</v>
      </c>
      <c r="G31" s="85">
        <v>215818769</v>
      </c>
      <c r="H31" s="86">
        <v>29725340</v>
      </c>
      <c r="I31" s="87">
        <f t="shared" si="1"/>
        <v>245544109</v>
      </c>
      <c r="J31" s="85">
        <v>106416171</v>
      </c>
      <c r="K31" s="86">
        <v>13952284</v>
      </c>
      <c r="L31" s="86">
        <f t="shared" si="2"/>
        <v>120368455</v>
      </c>
      <c r="M31" s="104">
        <f t="shared" si="3"/>
        <v>0.4902111294390695</v>
      </c>
      <c r="N31" s="85">
        <v>93499428</v>
      </c>
      <c r="O31" s="86">
        <v>6351980</v>
      </c>
      <c r="P31" s="86">
        <f t="shared" si="4"/>
        <v>99851408</v>
      </c>
      <c r="Q31" s="104">
        <f t="shared" si="5"/>
        <v>0.406653649344933</v>
      </c>
      <c r="R31" s="85">
        <v>67438215</v>
      </c>
      <c r="S31" s="86">
        <v>5260037</v>
      </c>
      <c r="T31" s="86">
        <f t="shared" si="6"/>
        <v>72698252</v>
      </c>
      <c r="U31" s="104">
        <f t="shared" si="7"/>
        <v>0.29607003114866015</v>
      </c>
      <c r="V31" s="85">
        <v>90388404</v>
      </c>
      <c r="W31" s="86">
        <v>25791716</v>
      </c>
      <c r="X31" s="86">
        <f t="shared" si="8"/>
        <v>116180120</v>
      </c>
      <c r="Y31" s="104">
        <f t="shared" si="9"/>
        <v>0.4731537664379478</v>
      </c>
      <c r="Z31" s="85">
        <f t="shared" si="10"/>
        <v>357742218</v>
      </c>
      <c r="AA31" s="86">
        <f t="shared" si="11"/>
        <v>51356017</v>
      </c>
      <c r="AB31" s="86">
        <f t="shared" si="12"/>
        <v>409098235</v>
      </c>
      <c r="AC31" s="104">
        <f t="shared" si="13"/>
        <v>1.6660885763706104</v>
      </c>
      <c r="AD31" s="85">
        <v>61535224</v>
      </c>
      <c r="AE31" s="86">
        <v>20324410</v>
      </c>
      <c r="AF31" s="86">
        <f t="shared" si="14"/>
        <v>81859634</v>
      </c>
      <c r="AG31" s="86">
        <v>387719817</v>
      </c>
      <c r="AH31" s="86">
        <v>369047175</v>
      </c>
      <c r="AI31" s="87">
        <v>481190559</v>
      </c>
      <c r="AJ31" s="124">
        <f t="shared" si="15"/>
        <v>1.3038727609823866</v>
      </c>
      <c r="AK31" s="125">
        <f t="shared" si="16"/>
        <v>0.41926019361386335</v>
      </c>
    </row>
    <row r="32" spans="1:37" ht="12.75">
      <c r="A32" s="62" t="s">
        <v>97</v>
      </c>
      <c r="B32" s="63" t="s">
        <v>91</v>
      </c>
      <c r="C32" s="64" t="s">
        <v>92</v>
      </c>
      <c r="D32" s="85">
        <v>0</v>
      </c>
      <c r="E32" s="86">
        <v>0</v>
      </c>
      <c r="F32" s="87">
        <f t="shared" si="0"/>
        <v>0</v>
      </c>
      <c r="G32" s="85">
        <v>1551169931</v>
      </c>
      <c r="H32" s="86">
        <v>296024331</v>
      </c>
      <c r="I32" s="87">
        <f t="shared" si="1"/>
        <v>1847194262</v>
      </c>
      <c r="J32" s="85">
        <v>380819555</v>
      </c>
      <c r="K32" s="86">
        <v>39137931</v>
      </c>
      <c r="L32" s="86">
        <f t="shared" si="2"/>
        <v>419957486</v>
      </c>
      <c r="M32" s="104">
        <f t="shared" si="3"/>
        <v>0</v>
      </c>
      <c r="N32" s="85">
        <v>456068174</v>
      </c>
      <c r="O32" s="86">
        <v>70204175</v>
      </c>
      <c r="P32" s="86">
        <f t="shared" si="4"/>
        <v>526272349</v>
      </c>
      <c r="Q32" s="104">
        <f t="shared" si="5"/>
        <v>0</v>
      </c>
      <c r="R32" s="85">
        <v>272380960</v>
      </c>
      <c r="S32" s="86">
        <v>51752369</v>
      </c>
      <c r="T32" s="86">
        <f t="shared" si="6"/>
        <v>324133329</v>
      </c>
      <c r="U32" s="104">
        <f t="shared" si="7"/>
        <v>0.17547333037352192</v>
      </c>
      <c r="V32" s="85">
        <v>187590991</v>
      </c>
      <c r="W32" s="86">
        <v>48289129</v>
      </c>
      <c r="X32" s="86">
        <f t="shared" si="8"/>
        <v>235880120</v>
      </c>
      <c r="Y32" s="104">
        <f t="shared" si="9"/>
        <v>0.1276964339119412</v>
      </c>
      <c r="Z32" s="85">
        <f t="shared" si="10"/>
        <v>1296859680</v>
      </c>
      <c r="AA32" s="86">
        <f t="shared" si="11"/>
        <v>209383604</v>
      </c>
      <c r="AB32" s="86">
        <f t="shared" si="12"/>
        <v>1506243284</v>
      </c>
      <c r="AC32" s="104">
        <f t="shared" si="13"/>
        <v>0.8154222406305851</v>
      </c>
      <c r="AD32" s="85">
        <v>0</v>
      </c>
      <c r="AE32" s="86">
        <v>0</v>
      </c>
      <c r="AF32" s="86">
        <f t="shared" si="14"/>
        <v>0</v>
      </c>
      <c r="AG32" s="86">
        <v>0</v>
      </c>
      <c r="AH32" s="86">
        <v>0</v>
      </c>
      <c r="AI32" s="87">
        <v>0</v>
      </c>
      <c r="AJ32" s="124">
        <f t="shared" si="15"/>
        <v>0</v>
      </c>
      <c r="AK32" s="125">
        <f t="shared" si="16"/>
        <v>0</v>
      </c>
    </row>
    <row r="33" spans="1:37" ht="12.75">
      <c r="A33" s="62" t="s">
        <v>112</v>
      </c>
      <c r="B33" s="63" t="s">
        <v>550</v>
      </c>
      <c r="C33" s="64" t="s">
        <v>551</v>
      </c>
      <c r="D33" s="85">
        <v>173395600</v>
      </c>
      <c r="E33" s="86">
        <v>3925000</v>
      </c>
      <c r="F33" s="87">
        <f t="shared" si="0"/>
        <v>177320600</v>
      </c>
      <c r="G33" s="85">
        <v>176395600</v>
      </c>
      <c r="H33" s="86">
        <v>4755000</v>
      </c>
      <c r="I33" s="87">
        <f t="shared" si="1"/>
        <v>181150600</v>
      </c>
      <c r="J33" s="85">
        <v>70906887</v>
      </c>
      <c r="K33" s="86">
        <v>0</v>
      </c>
      <c r="L33" s="86">
        <f t="shared" si="2"/>
        <v>70906887</v>
      </c>
      <c r="M33" s="104">
        <f t="shared" si="3"/>
        <v>0.3998795796991438</v>
      </c>
      <c r="N33" s="85">
        <v>9403624</v>
      </c>
      <c r="O33" s="86">
        <v>0</v>
      </c>
      <c r="P33" s="86">
        <f t="shared" si="4"/>
        <v>9403624</v>
      </c>
      <c r="Q33" s="104">
        <f t="shared" si="5"/>
        <v>0.05303176280702863</v>
      </c>
      <c r="R33" s="85">
        <v>44525244</v>
      </c>
      <c r="S33" s="86">
        <v>0</v>
      </c>
      <c r="T33" s="86">
        <f t="shared" si="6"/>
        <v>44525244</v>
      </c>
      <c r="U33" s="104">
        <f t="shared" si="7"/>
        <v>0.24579131396749446</v>
      </c>
      <c r="V33" s="85">
        <v>1430512</v>
      </c>
      <c r="W33" s="86">
        <v>829380</v>
      </c>
      <c r="X33" s="86">
        <f t="shared" si="8"/>
        <v>2259892</v>
      </c>
      <c r="Y33" s="104">
        <f t="shared" si="9"/>
        <v>0.012475211233084517</v>
      </c>
      <c r="Z33" s="85">
        <f t="shared" si="10"/>
        <v>126266267</v>
      </c>
      <c r="AA33" s="86">
        <f t="shared" si="11"/>
        <v>829380</v>
      </c>
      <c r="AB33" s="86">
        <f t="shared" si="12"/>
        <v>127095647</v>
      </c>
      <c r="AC33" s="104">
        <f t="shared" si="13"/>
        <v>0.7016021310445563</v>
      </c>
      <c r="AD33" s="85">
        <v>300897</v>
      </c>
      <c r="AE33" s="86">
        <v>448952</v>
      </c>
      <c r="AF33" s="86">
        <f t="shared" si="14"/>
        <v>749849</v>
      </c>
      <c r="AG33" s="86">
        <v>187139800</v>
      </c>
      <c r="AH33" s="86">
        <v>200235361</v>
      </c>
      <c r="AI33" s="87">
        <v>174071447</v>
      </c>
      <c r="AJ33" s="124">
        <f t="shared" si="15"/>
        <v>0.8693341981689238</v>
      </c>
      <c r="AK33" s="125">
        <f t="shared" si="16"/>
        <v>2.013796110950338</v>
      </c>
    </row>
    <row r="34" spans="1:37" ht="16.5">
      <c r="A34" s="65"/>
      <c r="B34" s="66" t="s">
        <v>552</v>
      </c>
      <c r="C34" s="67"/>
      <c r="D34" s="88">
        <f>SUM(D30:D33)</f>
        <v>2903387693</v>
      </c>
      <c r="E34" s="89">
        <f>SUM(E30:E33)</f>
        <v>178266240</v>
      </c>
      <c r="F34" s="90">
        <f t="shared" si="0"/>
        <v>3081653933</v>
      </c>
      <c r="G34" s="88">
        <f>SUM(G30:G33)</f>
        <v>4493956722</v>
      </c>
      <c r="H34" s="89">
        <f>SUM(H30:H33)</f>
        <v>504445902</v>
      </c>
      <c r="I34" s="90">
        <f t="shared" si="1"/>
        <v>4998402624</v>
      </c>
      <c r="J34" s="88">
        <f>SUM(J30:J33)</f>
        <v>1267426776</v>
      </c>
      <c r="K34" s="89">
        <f>SUM(K30:K33)</f>
        <v>65525688</v>
      </c>
      <c r="L34" s="89">
        <f t="shared" si="2"/>
        <v>1332952464</v>
      </c>
      <c r="M34" s="105">
        <f t="shared" si="3"/>
        <v>0.43254450142049744</v>
      </c>
      <c r="N34" s="88">
        <f>SUM(N30:N33)</f>
        <v>1165556059</v>
      </c>
      <c r="O34" s="89">
        <f>SUM(O30:O33)</f>
        <v>106415527</v>
      </c>
      <c r="P34" s="89">
        <f t="shared" si="4"/>
        <v>1271971586</v>
      </c>
      <c r="Q34" s="105">
        <f t="shared" si="5"/>
        <v>0.41275614123281246</v>
      </c>
      <c r="R34" s="88">
        <f>SUM(R30:R33)</f>
        <v>992289052</v>
      </c>
      <c r="S34" s="89">
        <f>SUM(S30:S33)</f>
        <v>96672227</v>
      </c>
      <c r="T34" s="89">
        <f t="shared" si="6"/>
        <v>1088961279</v>
      </c>
      <c r="U34" s="105">
        <f t="shared" si="7"/>
        <v>0.21786185726042065</v>
      </c>
      <c r="V34" s="88">
        <f>SUM(V30:V33)</f>
        <v>590768829</v>
      </c>
      <c r="W34" s="89">
        <f>SUM(W30:W33)</f>
        <v>90855887</v>
      </c>
      <c r="X34" s="89">
        <f t="shared" si="8"/>
        <v>681624716</v>
      </c>
      <c r="Y34" s="105">
        <f t="shared" si="9"/>
        <v>0.1363685095568644</v>
      </c>
      <c r="Z34" s="88">
        <f t="shared" si="10"/>
        <v>4016040716</v>
      </c>
      <c r="AA34" s="89">
        <f t="shared" si="11"/>
        <v>359469329</v>
      </c>
      <c r="AB34" s="89">
        <f t="shared" si="12"/>
        <v>4375510045</v>
      </c>
      <c r="AC34" s="105">
        <f t="shared" si="13"/>
        <v>0.8753816717346538</v>
      </c>
      <c r="AD34" s="88">
        <f>SUM(AD30:AD33)</f>
        <v>568149439</v>
      </c>
      <c r="AE34" s="89">
        <f>SUM(AE30:AE33)</f>
        <v>73893277</v>
      </c>
      <c r="AF34" s="89">
        <f t="shared" si="14"/>
        <v>642042716</v>
      </c>
      <c r="AG34" s="89">
        <f>SUM(AG30:AG33)</f>
        <v>3094015161</v>
      </c>
      <c r="AH34" s="89">
        <f>SUM(AH30:AH33)</f>
        <v>3075735818</v>
      </c>
      <c r="AI34" s="90">
        <f>SUM(AI30:AI33)</f>
        <v>3236259538</v>
      </c>
      <c r="AJ34" s="126">
        <f t="shared" si="15"/>
        <v>1.052190347122979</v>
      </c>
      <c r="AK34" s="127">
        <f t="shared" si="16"/>
        <v>0.06165010366693413</v>
      </c>
    </row>
    <row r="35" spans="1:37" ht="16.5">
      <c r="A35" s="68"/>
      <c r="B35" s="69" t="s">
        <v>553</v>
      </c>
      <c r="C35" s="70"/>
      <c r="D35" s="91">
        <f>SUM(D9:D14,D16:D21,D23:D28,D30:D33)</f>
        <v>13616194946</v>
      </c>
      <c r="E35" s="92">
        <f>SUM(E9:E14,E16:E21,E23:E28,E30:E33)</f>
        <v>2427559450</v>
      </c>
      <c r="F35" s="93">
        <f t="shared" si="0"/>
        <v>16043754396</v>
      </c>
      <c r="G35" s="91">
        <f>SUM(G9:G14,G16:G21,G23:G28,G30:G33)</f>
        <v>15537286856</v>
      </c>
      <c r="H35" s="92">
        <f>SUM(H9:H14,H16:H21,H23:H28,H30:H33)</f>
        <v>2990915609</v>
      </c>
      <c r="I35" s="93">
        <f t="shared" si="1"/>
        <v>18528202465</v>
      </c>
      <c r="J35" s="91">
        <f>SUM(J9:J14,J16:J21,J23:J28,J30:J33)</f>
        <v>4473070979</v>
      </c>
      <c r="K35" s="92">
        <f>SUM(K9:K14,K16:K21,K23:K28,K30:K33)</f>
        <v>407992840</v>
      </c>
      <c r="L35" s="92">
        <f t="shared" si="2"/>
        <v>4881063819</v>
      </c>
      <c r="M35" s="106">
        <f t="shared" si="3"/>
        <v>0.304234513850258</v>
      </c>
      <c r="N35" s="91">
        <f>SUM(N9:N14,N16:N21,N23:N28,N30:N33)</f>
        <v>3711108198</v>
      </c>
      <c r="O35" s="92">
        <f>SUM(O9:O14,O16:O21,O23:O28,O30:O33)</f>
        <v>658182851</v>
      </c>
      <c r="P35" s="92">
        <f t="shared" si="4"/>
        <v>4369291049</v>
      </c>
      <c r="Q35" s="106">
        <f t="shared" si="5"/>
        <v>0.2723359471327574</v>
      </c>
      <c r="R35" s="91">
        <f>SUM(R9:R14,R16:R21,R23:R28,R30:R33)</f>
        <v>3252280200</v>
      </c>
      <c r="S35" s="92">
        <f>SUM(S9:S14,S16:S21,S23:S28,S30:S33)</f>
        <v>421721340</v>
      </c>
      <c r="T35" s="92">
        <f t="shared" si="6"/>
        <v>3674001540</v>
      </c>
      <c r="U35" s="106">
        <f t="shared" si="7"/>
        <v>0.1982923895040673</v>
      </c>
      <c r="V35" s="91">
        <f>SUM(V9:V14,V16:V21,V23:V28,V30:V33)</f>
        <v>2691740100</v>
      </c>
      <c r="W35" s="92">
        <f>SUM(W9:W14,W16:W21,W23:W28,W30:W33)</f>
        <v>647395413</v>
      </c>
      <c r="X35" s="92">
        <f t="shared" si="8"/>
        <v>3339135513</v>
      </c>
      <c r="Y35" s="106">
        <f t="shared" si="9"/>
        <v>0.1802190751805345</v>
      </c>
      <c r="Z35" s="91">
        <f t="shared" si="10"/>
        <v>14128199477</v>
      </c>
      <c r="AA35" s="92">
        <f t="shared" si="11"/>
        <v>2135292444</v>
      </c>
      <c r="AB35" s="92">
        <f t="shared" si="12"/>
        <v>16263491921</v>
      </c>
      <c r="AC35" s="106">
        <f t="shared" si="13"/>
        <v>0.8777695489738918</v>
      </c>
      <c r="AD35" s="91">
        <f>SUM(AD9:AD14,AD16:AD21,AD23:AD28,AD30:AD33)</f>
        <v>2223862037</v>
      </c>
      <c r="AE35" s="92">
        <f>SUM(AE9:AE14,AE16:AE21,AE23:AE28,AE30:AE33)</f>
        <v>760214125</v>
      </c>
      <c r="AF35" s="92">
        <f t="shared" si="14"/>
        <v>2984076162</v>
      </c>
      <c r="AG35" s="92">
        <f>SUM(AG9:AG14,AG16:AG21,AG23:AG28,AG30:AG33)</f>
        <v>15636281143</v>
      </c>
      <c r="AH35" s="92">
        <f>SUM(AH9:AH14,AH16:AH21,AH23:AH28,AH30:AH33)</f>
        <v>16502470226</v>
      </c>
      <c r="AI35" s="93">
        <f>SUM(AI9:AI14,AI16:AI21,AI23:AI28,AI30:AI33)</f>
        <v>14487569541</v>
      </c>
      <c r="AJ35" s="128">
        <f t="shared" si="15"/>
        <v>0.8779030861800629</v>
      </c>
      <c r="AK35" s="129">
        <f t="shared" si="16"/>
        <v>0.11898468126297113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42</v>
      </c>
      <c r="C9" s="64" t="s">
        <v>43</v>
      </c>
      <c r="D9" s="85">
        <v>34520879326</v>
      </c>
      <c r="E9" s="86">
        <v>6774256157</v>
      </c>
      <c r="F9" s="87">
        <f>$D9+$E9</f>
        <v>41295135483</v>
      </c>
      <c r="G9" s="85">
        <v>35822027132</v>
      </c>
      <c r="H9" s="86">
        <v>6771354713</v>
      </c>
      <c r="I9" s="87">
        <f>$G9+$H9</f>
        <v>42593381845</v>
      </c>
      <c r="J9" s="85">
        <v>9187057864</v>
      </c>
      <c r="K9" s="86">
        <v>842593338</v>
      </c>
      <c r="L9" s="86">
        <f>$J9+$K9</f>
        <v>10029651202</v>
      </c>
      <c r="M9" s="104">
        <f>IF($F9=0,0,$L9/$F9)</f>
        <v>0.24287730466773536</v>
      </c>
      <c r="N9" s="85">
        <v>9047293084</v>
      </c>
      <c r="O9" s="86">
        <v>1518668672</v>
      </c>
      <c r="P9" s="86">
        <f>$N9+$O9</f>
        <v>10565961756</v>
      </c>
      <c r="Q9" s="104">
        <f>IF($F9=0,0,$P9/$F9)</f>
        <v>0.2558645620705058</v>
      </c>
      <c r="R9" s="85">
        <v>9208951734</v>
      </c>
      <c r="S9" s="86">
        <v>1341757607</v>
      </c>
      <c r="T9" s="86">
        <f>$R9+$S9</f>
        <v>10550709341</v>
      </c>
      <c r="U9" s="104">
        <f>IF($I9=0,0,$T9/$I9)</f>
        <v>0.2477077161751254</v>
      </c>
      <c r="V9" s="85">
        <v>7639927818</v>
      </c>
      <c r="W9" s="86">
        <v>2262648250</v>
      </c>
      <c r="X9" s="86">
        <f>$V9+$W9</f>
        <v>9902576068</v>
      </c>
      <c r="Y9" s="104">
        <f>IF($I9=0,0,$X9/$I9)</f>
        <v>0.23249095608411885</v>
      </c>
      <c r="Z9" s="85">
        <f>$J9+$N9+$R9+$V9</f>
        <v>35083230500</v>
      </c>
      <c r="AA9" s="86">
        <f>$K9+$O9+$S9+$W9</f>
        <v>5965667867</v>
      </c>
      <c r="AB9" s="86">
        <f>$Z9+$AA9</f>
        <v>41048898367</v>
      </c>
      <c r="AC9" s="104">
        <f>IF($I9=0,0,$AB9/$I9)</f>
        <v>0.9637388859231588</v>
      </c>
      <c r="AD9" s="85">
        <v>7118278256</v>
      </c>
      <c r="AE9" s="86">
        <v>2348222519</v>
      </c>
      <c r="AF9" s="86">
        <f>$AD9+$AE9</f>
        <v>9466500775</v>
      </c>
      <c r="AG9" s="86">
        <v>37767827317</v>
      </c>
      <c r="AH9" s="86">
        <v>39383705923</v>
      </c>
      <c r="AI9" s="87">
        <v>36834898946</v>
      </c>
      <c r="AJ9" s="124">
        <f>IF($AH9=0,0,$AI9/$AH9)</f>
        <v>0.9352827034108159</v>
      </c>
      <c r="AK9" s="125">
        <f>IF($AF9=0,0,(($X9/$AF9)-1))</f>
        <v>0.046065098748169664</v>
      </c>
    </row>
    <row r="10" spans="1:37" ht="16.5">
      <c r="A10" s="65"/>
      <c r="B10" s="66" t="s">
        <v>96</v>
      </c>
      <c r="C10" s="67"/>
      <c r="D10" s="88">
        <f>D9</f>
        <v>34520879326</v>
      </c>
      <c r="E10" s="89">
        <f>E9</f>
        <v>6774256157</v>
      </c>
      <c r="F10" s="90">
        <f aca="true" t="shared" si="0" ref="F10:F45">$D10+$E10</f>
        <v>41295135483</v>
      </c>
      <c r="G10" s="88">
        <f>G9</f>
        <v>35822027132</v>
      </c>
      <c r="H10" s="89">
        <f>H9</f>
        <v>6771354713</v>
      </c>
      <c r="I10" s="90">
        <f aca="true" t="shared" si="1" ref="I10:I45">$G10+$H10</f>
        <v>42593381845</v>
      </c>
      <c r="J10" s="88">
        <f>J9</f>
        <v>9187057864</v>
      </c>
      <c r="K10" s="89">
        <f>K9</f>
        <v>842593338</v>
      </c>
      <c r="L10" s="89">
        <f aca="true" t="shared" si="2" ref="L10:L45">$J10+$K10</f>
        <v>10029651202</v>
      </c>
      <c r="M10" s="105">
        <f aca="true" t="shared" si="3" ref="M10:M45">IF($F10=0,0,$L10/$F10)</f>
        <v>0.24287730466773536</v>
      </c>
      <c r="N10" s="88">
        <f>N9</f>
        <v>9047293084</v>
      </c>
      <c r="O10" s="89">
        <f>O9</f>
        <v>1518668672</v>
      </c>
      <c r="P10" s="89">
        <f aca="true" t="shared" si="4" ref="P10:P45">$N10+$O10</f>
        <v>10565961756</v>
      </c>
      <c r="Q10" s="105">
        <f aca="true" t="shared" si="5" ref="Q10:Q45">IF($F10=0,0,$P10/$F10)</f>
        <v>0.2558645620705058</v>
      </c>
      <c r="R10" s="88">
        <f>R9</f>
        <v>9208951734</v>
      </c>
      <c r="S10" s="89">
        <f>S9</f>
        <v>1341757607</v>
      </c>
      <c r="T10" s="89">
        <f aca="true" t="shared" si="6" ref="T10:T45">$R10+$S10</f>
        <v>10550709341</v>
      </c>
      <c r="U10" s="105">
        <f aca="true" t="shared" si="7" ref="U10:U45">IF($I10=0,0,$T10/$I10)</f>
        <v>0.2477077161751254</v>
      </c>
      <c r="V10" s="88">
        <f>V9</f>
        <v>7639927818</v>
      </c>
      <c r="W10" s="89">
        <f>W9</f>
        <v>2262648250</v>
      </c>
      <c r="X10" s="89">
        <f aca="true" t="shared" si="8" ref="X10:X45">$V10+$W10</f>
        <v>9902576068</v>
      </c>
      <c r="Y10" s="105">
        <f aca="true" t="shared" si="9" ref="Y10:Y45">IF($I10=0,0,$X10/$I10)</f>
        <v>0.23249095608411885</v>
      </c>
      <c r="Z10" s="88">
        <f aca="true" t="shared" si="10" ref="Z10:Z45">$J10+$N10+$R10+$V10</f>
        <v>35083230500</v>
      </c>
      <c r="AA10" s="89">
        <f aca="true" t="shared" si="11" ref="AA10:AA45">$K10+$O10+$S10+$W10</f>
        <v>5965667867</v>
      </c>
      <c r="AB10" s="89">
        <f aca="true" t="shared" si="12" ref="AB10:AB45">$Z10+$AA10</f>
        <v>41048898367</v>
      </c>
      <c r="AC10" s="105">
        <f aca="true" t="shared" si="13" ref="AC10:AC45">IF($I10=0,0,$AB10/$I10)</f>
        <v>0.9637388859231588</v>
      </c>
      <c r="AD10" s="88">
        <f>AD9</f>
        <v>7118278256</v>
      </c>
      <c r="AE10" s="89">
        <f>AE9</f>
        <v>2348222519</v>
      </c>
      <c r="AF10" s="89">
        <f aca="true" t="shared" si="14" ref="AF10:AF45">$AD10+$AE10</f>
        <v>9466500775</v>
      </c>
      <c r="AG10" s="89">
        <f>AG9</f>
        <v>37767827317</v>
      </c>
      <c r="AH10" s="89">
        <f>AH9</f>
        <v>39383705923</v>
      </c>
      <c r="AI10" s="90">
        <f>AI9</f>
        <v>36834898946</v>
      </c>
      <c r="AJ10" s="126">
        <f aca="true" t="shared" si="15" ref="AJ10:AJ45">IF($AH10=0,0,$AI10/$AH10)</f>
        <v>0.9352827034108159</v>
      </c>
      <c r="AK10" s="127">
        <f aca="true" t="shared" si="16" ref="AK10:AK45">IF($AF10=0,0,(($X10/$AF10)-1))</f>
        <v>0.046065098748169664</v>
      </c>
    </row>
    <row r="11" spans="1:37" ht="12.75">
      <c r="A11" s="62" t="s">
        <v>97</v>
      </c>
      <c r="B11" s="63" t="s">
        <v>554</v>
      </c>
      <c r="C11" s="64" t="s">
        <v>555</v>
      </c>
      <c r="D11" s="85">
        <v>275760567</v>
      </c>
      <c r="E11" s="86">
        <v>27077276</v>
      </c>
      <c r="F11" s="87">
        <f t="shared" si="0"/>
        <v>302837843</v>
      </c>
      <c r="G11" s="85">
        <v>281196375</v>
      </c>
      <c r="H11" s="86">
        <v>31708307</v>
      </c>
      <c r="I11" s="87">
        <f t="shared" si="1"/>
        <v>312904682</v>
      </c>
      <c r="J11" s="85">
        <v>75109756</v>
      </c>
      <c r="K11" s="86">
        <v>2156377</v>
      </c>
      <c r="L11" s="86">
        <f t="shared" si="2"/>
        <v>77266133</v>
      </c>
      <c r="M11" s="104">
        <f t="shared" si="3"/>
        <v>0.25514028311184345</v>
      </c>
      <c r="N11" s="85">
        <v>61714891</v>
      </c>
      <c r="O11" s="86">
        <v>8850610</v>
      </c>
      <c r="P11" s="86">
        <f t="shared" si="4"/>
        <v>70565501</v>
      </c>
      <c r="Q11" s="104">
        <f t="shared" si="5"/>
        <v>0.2330141448009191</v>
      </c>
      <c r="R11" s="85">
        <v>66168955</v>
      </c>
      <c r="S11" s="86">
        <v>4898772</v>
      </c>
      <c r="T11" s="86">
        <f t="shared" si="6"/>
        <v>71067727</v>
      </c>
      <c r="U11" s="104">
        <f t="shared" si="7"/>
        <v>0.22712260662178266</v>
      </c>
      <c r="V11" s="85">
        <v>48271180</v>
      </c>
      <c r="W11" s="86">
        <v>9480775</v>
      </c>
      <c r="X11" s="86">
        <f t="shared" si="8"/>
        <v>57751955</v>
      </c>
      <c r="Y11" s="104">
        <f t="shared" si="9"/>
        <v>0.18456724466654034</v>
      </c>
      <c r="Z11" s="85">
        <f t="shared" si="10"/>
        <v>251264782</v>
      </c>
      <c r="AA11" s="86">
        <f t="shared" si="11"/>
        <v>25386534</v>
      </c>
      <c r="AB11" s="86">
        <f t="shared" si="12"/>
        <v>276651316</v>
      </c>
      <c r="AC11" s="104">
        <f t="shared" si="13"/>
        <v>0.8841392664108491</v>
      </c>
      <c r="AD11" s="85">
        <v>55024642</v>
      </c>
      <c r="AE11" s="86">
        <v>15600256</v>
      </c>
      <c r="AF11" s="86">
        <f t="shared" si="14"/>
        <v>70624898</v>
      </c>
      <c r="AG11" s="86">
        <v>281984353</v>
      </c>
      <c r="AH11" s="86">
        <v>285061861</v>
      </c>
      <c r="AI11" s="87">
        <v>269233193</v>
      </c>
      <c r="AJ11" s="124">
        <f t="shared" si="15"/>
        <v>0.9444728665403612</v>
      </c>
      <c r="AK11" s="125">
        <f t="shared" si="16"/>
        <v>-0.18227202253800068</v>
      </c>
    </row>
    <row r="12" spans="1:37" ht="12.75">
      <c r="A12" s="62" t="s">
        <v>97</v>
      </c>
      <c r="B12" s="63" t="s">
        <v>556</v>
      </c>
      <c r="C12" s="64" t="s">
        <v>557</v>
      </c>
      <c r="D12" s="85">
        <v>219882290</v>
      </c>
      <c r="E12" s="86">
        <v>50560750</v>
      </c>
      <c r="F12" s="87">
        <f t="shared" si="0"/>
        <v>270443040</v>
      </c>
      <c r="G12" s="85">
        <v>255736573</v>
      </c>
      <c r="H12" s="86">
        <v>70034513</v>
      </c>
      <c r="I12" s="87">
        <f t="shared" si="1"/>
        <v>325771086</v>
      </c>
      <c r="J12" s="85">
        <v>70346454</v>
      </c>
      <c r="K12" s="86">
        <v>2823272</v>
      </c>
      <c r="L12" s="86">
        <f t="shared" si="2"/>
        <v>73169726</v>
      </c>
      <c r="M12" s="104">
        <f t="shared" si="3"/>
        <v>0.2705550344353473</v>
      </c>
      <c r="N12" s="85">
        <v>54887816</v>
      </c>
      <c r="O12" s="86">
        <v>10183508</v>
      </c>
      <c r="P12" s="86">
        <f t="shared" si="4"/>
        <v>65071324</v>
      </c>
      <c r="Q12" s="104">
        <f t="shared" si="5"/>
        <v>0.2406100892816469</v>
      </c>
      <c r="R12" s="85">
        <v>54546147</v>
      </c>
      <c r="S12" s="86">
        <v>4866094</v>
      </c>
      <c r="T12" s="86">
        <f t="shared" si="6"/>
        <v>59412241</v>
      </c>
      <c r="U12" s="104">
        <f t="shared" si="7"/>
        <v>0.18237419940945895</v>
      </c>
      <c r="V12" s="85">
        <v>64094671</v>
      </c>
      <c r="W12" s="86">
        <v>9194593</v>
      </c>
      <c r="X12" s="86">
        <f t="shared" si="8"/>
        <v>73289264</v>
      </c>
      <c r="Y12" s="104">
        <f t="shared" si="9"/>
        <v>0.22497166614719147</v>
      </c>
      <c r="Z12" s="85">
        <f t="shared" si="10"/>
        <v>243875088</v>
      </c>
      <c r="AA12" s="86">
        <f t="shared" si="11"/>
        <v>27067467</v>
      </c>
      <c r="AB12" s="86">
        <f t="shared" si="12"/>
        <v>270942555</v>
      </c>
      <c r="AC12" s="104">
        <f t="shared" si="13"/>
        <v>0.8316961407679992</v>
      </c>
      <c r="AD12" s="85">
        <v>50089977</v>
      </c>
      <c r="AE12" s="86">
        <v>11816575</v>
      </c>
      <c r="AF12" s="86">
        <f t="shared" si="14"/>
        <v>61906552</v>
      </c>
      <c r="AG12" s="86">
        <v>292791549</v>
      </c>
      <c r="AH12" s="86">
        <v>295705957</v>
      </c>
      <c r="AI12" s="87">
        <v>270262023</v>
      </c>
      <c r="AJ12" s="124">
        <f t="shared" si="15"/>
        <v>0.9139552876846508</v>
      </c>
      <c r="AK12" s="125">
        <f t="shared" si="16"/>
        <v>0.18386926152824667</v>
      </c>
    </row>
    <row r="13" spans="1:37" ht="12.75">
      <c r="A13" s="62" t="s">
        <v>97</v>
      </c>
      <c r="B13" s="63" t="s">
        <v>558</v>
      </c>
      <c r="C13" s="64" t="s">
        <v>559</v>
      </c>
      <c r="D13" s="85">
        <v>298612530</v>
      </c>
      <c r="E13" s="86">
        <v>32478000</v>
      </c>
      <c r="F13" s="87">
        <f t="shared" si="0"/>
        <v>331090530</v>
      </c>
      <c r="G13" s="85">
        <v>310205704</v>
      </c>
      <c r="H13" s="86">
        <v>29144331</v>
      </c>
      <c r="I13" s="87">
        <f t="shared" si="1"/>
        <v>339350035</v>
      </c>
      <c r="J13" s="85">
        <v>80634006</v>
      </c>
      <c r="K13" s="86">
        <v>2209752</v>
      </c>
      <c r="L13" s="86">
        <f t="shared" si="2"/>
        <v>82843758</v>
      </c>
      <c r="M13" s="104">
        <f t="shared" si="3"/>
        <v>0.2502148219098867</v>
      </c>
      <c r="N13" s="85">
        <v>68835033</v>
      </c>
      <c r="O13" s="86">
        <v>6196068</v>
      </c>
      <c r="P13" s="86">
        <f t="shared" si="4"/>
        <v>75031101</v>
      </c>
      <c r="Q13" s="104">
        <f t="shared" si="5"/>
        <v>0.22661808237160996</v>
      </c>
      <c r="R13" s="85">
        <v>68986245</v>
      </c>
      <c r="S13" s="86">
        <v>4097774</v>
      </c>
      <c r="T13" s="86">
        <f t="shared" si="6"/>
        <v>73084019</v>
      </c>
      <c r="U13" s="104">
        <f t="shared" si="7"/>
        <v>0.21536470152419462</v>
      </c>
      <c r="V13" s="85">
        <v>61936099</v>
      </c>
      <c r="W13" s="86">
        <v>13653366</v>
      </c>
      <c r="X13" s="86">
        <f t="shared" si="8"/>
        <v>75589465</v>
      </c>
      <c r="Y13" s="104">
        <f t="shared" si="9"/>
        <v>0.22274777428562811</v>
      </c>
      <c r="Z13" s="85">
        <f t="shared" si="10"/>
        <v>280391383</v>
      </c>
      <c r="AA13" s="86">
        <f t="shared" si="11"/>
        <v>26156960</v>
      </c>
      <c r="AB13" s="86">
        <f t="shared" si="12"/>
        <v>306548343</v>
      </c>
      <c r="AC13" s="104">
        <f t="shared" si="13"/>
        <v>0.9033396534053695</v>
      </c>
      <c r="AD13" s="85">
        <v>80425706</v>
      </c>
      <c r="AE13" s="86">
        <v>19014329</v>
      </c>
      <c r="AF13" s="86">
        <f t="shared" si="14"/>
        <v>99440035</v>
      </c>
      <c r="AG13" s="86">
        <v>320949050</v>
      </c>
      <c r="AH13" s="86">
        <v>330347386</v>
      </c>
      <c r="AI13" s="87">
        <v>365358855</v>
      </c>
      <c r="AJ13" s="124">
        <f t="shared" si="15"/>
        <v>1.1059837930729077</v>
      </c>
      <c r="AK13" s="125">
        <f t="shared" si="16"/>
        <v>-0.23984876916022813</v>
      </c>
    </row>
    <row r="14" spans="1:37" ht="12.75">
      <c r="A14" s="62" t="s">
        <v>97</v>
      </c>
      <c r="B14" s="63" t="s">
        <v>560</v>
      </c>
      <c r="C14" s="64" t="s">
        <v>561</v>
      </c>
      <c r="D14" s="85">
        <v>860353843</v>
      </c>
      <c r="E14" s="86">
        <v>209248040</v>
      </c>
      <c r="F14" s="87">
        <f t="shared" si="0"/>
        <v>1069601883</v>
      </c>
      <c r="G14" s="85">
        <v>904393253</v>
      </c>
      <c r="H14" s="86">
        <v>232280911</v>
      </c>
      <c r="I14" s="87">
        <f t="shared" si="1"/>
        <v>1136674164</v>
      </c>
      <c r="J14" s="85">
        <v>250459676</v>
      </c>
      <c r="K14" s="86">
        <v>17251381</v>
      </c>
      <c r="L14" s="86">
        <f t="shared" si="2"/>
        <v>267711057</v>
      </c>
      <c r="M14" s="104">
        <f t="shared" si="3"/>
        <v>0.2502903755639705</v>
      </c>
      <c r="N14" s="85">
        <v>219174605</v>
      </c>
      <c r="O14" s="86">
        <v>38377836</v>
      </c>
      <c r="P14" s="86">
        <f t="shared" si="4"/>
        <v>257552441</v>
      </c>
      <c r="Q14" s="104">
        <f t="shared" si="5"/>
        <v>0.24079280814055934</v>
      </c>
      <c r="R14" s="85">
        <v>221353650</v>
      </c>
      <c r="S14" s="86">
        <v>37578716</v>
      </c>
      <c r="T14" s="86">
        <f t="shared" si="6"/>
        <v>258932366</v>
      </c>
      <c r="U14" s="104">
        <f t="shared" si="7"/>
        <v>0.2277982329507755</v>
      </c>
      <c r="V14" s="85">
        <v>184187787</v>
      </c>
      <c r="W14" s="86">
        <v>91537111</v>
      </c>
      <c r="X14" s="86">
        <f t="shared" si="8"/>
        <v>275724898</v>
      </c>
      <c r="Y14" s="104">
        <f t="shared" si="9"/>
        <v>0.2425716240700972</v>
      </c>
      <c r="Z14" s="85">
        <f t="shared" si="10"/>
        <v>875175718</v>
      </c>
      <c r="AA14" s="86">
        <f t="shared" si="11"/>
        <v>184745044</v>
      </c>
      <c r="AB14" s="86">
        <f t="shared" si="12"/>
        <v>1059920762</v>
      </c>
      <c r="AC14" s="104">
        <f t="shared" si="13"/>
        <v>0.9324754582879743</v>
      </c>
      <c r="AD14" s="85">
        <v>193216054</v>
      </c>
      <c r="AE14" s="86">
        <v>42728443</v>
      </c>
      <c r="AF14" s="86">
        <f t="shared" si="14"/>
        <v>235944497</v>
      </c>
      <c r="AG14" s="86">
        <v>1036937904</v>
      </c>
      <c r="AH14" s="86">
        <v>1082818445</v>
      </c>
      <c r="AI14" s="87">
        <v>958920824</v>
      </c>
      <c r="AJ14" s="124">
        <f t="shared" si="15"/>
        <v>0.8855785828435901</v>
      </c>
      <c r="AK14" s="125">
        <f t="shared" si="16"/>
        <v>0.16860067306422488</v>
      </c>
    </row>
    <row r="15" spans="1:37" ht="12.75">
      <c r="A15" s="62" t="s">
        <v>97</v>
      </c>
      <c r="B15" s="63" t="s">
        <v>562</v>
      </c>
      <c r="C15" s="64" t="s">
        <v>563</v>
      </c>
      <c r="D15" s="85">
        <v>593726227</v>
      </c>
      <c r="E15" s="86">
        <v>74689669</v>
      </c>
      <c r="F15" s="87">
        <f t="shared" si="0"/>
        <v>668415896</v>
      </c>
      <c r="G15" s="85">
        <v>599852928</v>
      </c>
      <c r="H15" s="86">
        <v>81428433</v>
      </c>
      <c r="I15" s="87">
        <f t="shared" si="1"/>
        <v>681281361</v>
      </c>
      <c r="J15" s="85">
        <v>148700290</v>
      </c>
      <c r="K15" s="86">
        <v>4065308</v>
      </c>
      <c r="L15" s="86">
        <f t="shared" si="2"/>
        <v>152765598</v>
      </c>
      <c r="M15" s="104">
        <f t="shared" si="3"/>
        <v>0.2285487208101945</v>
      </c>
      <c r="N15" s="85">
        <v>134215660</v>
      </c>
      <c r="O15" s="86">
        <v>20120293</v>
      </c>
      <c r="P15" s="86">
        <f t="shared" si="4"/>
        <v>154335953</v>
      </c>
      <c r="Q15" s="104">
        <f t="shared" si="5"/>
        <v>0.23089808893473712</v>
      </c>
      <c r="R15" s="85">
        <v>133192701</v>
      </c>
      <c r="S15" s="86">
        <v>17953244</v>
      </c>
      <c r="T15" s="86">
        <f t="shared" si="6"/>
        <v>151145945</v>
      </c>
      <c r="U15" s="104">
        <f t="shared" si="7"/>
        <v>0.22185539433831655</v>
      </c>
      <c r="V15" s="85">
        <v>126073577</v>
      </c>
      <c r="W15" s="86">
        <v>29396790</v>
      </c>
      <c r="X15" s="86">
        <f t="shared" si="8"/>
        <v>155470367</v>
      </c>
      <c r="Y15" s="104">
        <f t="shared" si="9"/>
        <v>0.2282028775479739</v>
      </c>
      <c r="Z15" s="85">
        <f t="shared" si="10"/>
        <v>542182228</v>
      </c>
      <c r="AA15" s="86">
        <f t="shared" si="11"/>
        <v>71535635</v>
      </c>
      <c r="AB15" s="86">
        <f t="shared" si="12"/>
        <v>613717863</v>
      </c>
      <c r="AC15" s="104">
        <f t="shared" si="13"/>
        <v>0.9008287884159508</v>
      </c>
      <c r="AD15" s="85">
        <v>119928884</v>
      </c>
      <c r="AE15" s="86">
        <v>34274063</v>
      </c>
      <c r="AF15" s="86">
        <f t="shared" si="14"/>
        <v>154202947</v>
      </c>
      <c r="AG15" s="86">
        <v>589621936</v>
      </c>
      <c r="AH15" s="86">
        <v>629422342</v>
      </c>
      <c r="AI15" s="87">
        <v>577349023</v>
      </c>
      <c r="AJ15" s="124">
        <f t="shared" si="15"/>
        <v>0.917268079753038</v>
      </c>
      <c r="AK15" s="125">
        <f t="shared" si="16"/>
        <v>0.008219168470236848</v>
      </c>
    </row>
    <row r="16" spans="1:37" ht="12.75">
      <c r="A16" s="62" t="s">
        <v>112</v>
      </c>
      <c r="B16" s="63" t="s">
        <v>564</v>
      </c>
      <c r="C16" s="64" t="s">
        <v>565</v>
      </c>
      <c r="D16" s="85">
        <v>346733610</v>
      </c>
      <c r="E16" s="86">
        <v>11304780</v>
      </c>
      <c r="F16" s="87">
        <f t="shared" si="0"/>
        <v>358038390</v>
      </c>
      <c r="G16" s="85">
        <v>350043337</v>
      </c>
      <c r="H16" s="86">
        <v>11304780</v>
      </c>
      <c r="I16" s="87">
        <f t="shared" si="1"/>
        <v>361348117</v>
      </c>
      <c r="J16" s="85">
        <v>87218256</v>
      </c>
      <c r="K16" s="86">
        <v>233764</v>
      </c>
      <c r="L16" s="86">
        <f t="shared" si="2"/>
        <v>87452020</v>
      </c>
      <c r="M16" s="104">
        <f t="shared" si="3"/>
        <v>0.2442531930723965</v>
      </c>
      <c r="N16" s="85">
        <v>98596517</v>
      </c>
      <c r="O16" s="86">
        <v>2122717</v>
      </c>
      <c r="P16" s="86">
        <f t="shared" si="4"/>
        <v>100719234</v>
      </c>
      <c r="Q16" s="104">
        <f t="shared" si="5"/>
        <v>0.28130847644578</v>
      </c>
      <c r="R16" s="85">
        <v>96775144</v>
      </c>
      <c r="S16" s="86">
        <v>3371375</v>
      </c>
      <c r="T16" s="86">
        <f t="shared" si="6"/>
        <v>100146519</v>
      </c>
      <c r="U16" s="104">
        <f t="shared" si="7"/>
        <v>0.277146923668624</v>
      </c>
      <c r="V16" s="85">
        <v>63204197</v>
      </c>
      <c r="W16" s="86">
        <v>5247621</v>
      </c>
      <c r="X16" s="86">
        <f t="shared" si="8"/>
        <v>68451818</v>
      </c>
      <c r="Y16" s="104">
        <f t="shared" si="9"/>
        <v>0.1894345501736764</v>
      </c>
      <c r="Z16" s="85">
        <f t="shared" si="10"/>
        <v>345794114</v>
      </c>
      <c r="AA16" s="86">
        <f t="shared" si="11"/>
        <v>10975477</v>
      </c>
      <c r="AB16" s="86">
        <f t="shared" si="12"/>
        <v>356769591</v>
      </c>
      <c r="AC16" s="104">
        <f t="shared" si="13"/>
        <v>0.987329320993805</v>
      </c>
      <c r="AD16" s="85">
        <v>72394819</v>
      </c>
      <c r="AE16" s="86">
        <v>3517706</v>
      </c>
      <c r="AF16" s="86">
        <f t="shared" si="14"/>
        <v>75912525</v>
      </c>
      <c r="AG16" s="86">
        <v>347013960</v>
      </c>
      <c r="AH16" s="86">
        <v>392003220</v>
      </c>
      <c r="AI16" s="87">
        <v>392217821</v>
      </c>
      <c r="AJ16" s="124">
        <f t="shared" si="15"/>
        <v>1.000547447033726</v>
      </c>
      <c r="AK16" s="125">
        <f t="shared" si="16"/>
        <v>-0.09828031671980353</v>
      </c>
    </row>
    <row r="17" spans="1:37" ht="16.5">
      <c r="A17" s="65"/>
      <c r="B17" s="66" t="s">
        <v>566</v>
      </c>
      <c r="C17" s="67"/>
      <c r="D17" s="88">
        <f>SUM(D11:D16)</f>
        <v>2595069067</v>
      </c>
      <c r="E17" s="89">
        <f>SUM(E11:E16)</f>
        <v>405358515</v>
      </c>
      <c r="F17" s="90">
        <f t="shared" si="0"/>
        <v>3000427582</v>
      </c>
      <c r="G17" s="88">
        <f>SUM(G11:G16)</f>
        <v>2701428170</v>
      </c>
      <c r="H17" s="89">
        <f>SUM(H11:H16)</f>
        <v>455901275</v>
      </c>
      <c r="I17" s="90">
        <f t="shared" si="1"/>
        <v>3157329445</v>
      </c>
      <c r="J17" s="88">
        <f>SUM(J11:J16)</f>
        <v>712468438</v>
      </c>
      <c r="K17" s="89">
        <f>SUM(K11:K16)</f>
        <v>28739854</v>
      </c>
      <c r="L17" s="89">
        <f t="shared" si="2"/>
        <v>741208292</v>
      </c>
      <c r="M17" s="105">
        <f t="shared" si="3"/>
        <v>0.2470342215378288</v>
      </c>
      <c r="N17" s="88">
        <f>SUM(N11:N16)</f>
        <v>637424522</v>
      </c>
      <c r="O17" s="89">
        <f>SUM(O11:O16)</f>
        <v>85851032</v>
      </c>
      <c r="P17" s="89">
        <f t="shared" si="4"/>
        <v>723275554</v>
      </c>
      <c r="Q17" s="105">
        <f t="shared" si="5"/>
        <v>0.24105749405152616</v>
      </c>
      <c r="R17" s="88">
        <f>SUM(R11:R16)</f>
        <v>641022842</v>
      </c>
      <c r="S17" s="89">
        <f>SUM(S11:S16)</f>
        <v>72765975</v>
      </c>
      <c r="T17" s="89">
        <f t="shared" si="6"/>
        <v>713788817</v>
      </c>
      <c r="U17" s="105">
        <f t="shared" si="7"/>
        <v>0.22607359461027038</v>
      </c>
      <c r="V17" s="88">
        <f>SUM(V11:V16)</f>
        <v>547767511</v>
      </c>
      <c r="W17" s="89">
        <f>SUM(W11:W16)</f>
        <v>158510256</v>
      </c>
      <c r="X17" s="89">
        <f t="shared" si="8"/>
        <v>706277767</v>
      </c>
      <c r="Y17" s="105">
        <f t="shared" si="9"/>
        <v>0.2236946695944173</v>
      </c>
      <c r="Z17" s="88">
        <f t="shared" si="10"/>
        <v>2538683313</v>
      </c>
      <c r="AA17" s="89">
        <f t="shared" si="11"/>
        <v>345867117</v>
      </c>
      <c r="AB17" s="89">
        <f t="shared" si="12"/>
        <v>2884550430</v>
      </c>
      <c r="AC17" s="105">
        <f t="shared" si="13"/>
        <v>0.9136045130064024</v>
      </c>
      <c r="AD17" s="88">
        <f>SUM(AD11:AD16)</f>
        <v>571080082</v>
      </c>
      <c r="AE17" s="89">
        <f>SUM(AE11:AE16)</f>
        <v>126951372</v>
      </c>
      <c r="AF17" s="89">
        <f t="shared" si="14"/>
        <v>698031454</v>
      </c>
      <c r="AG17" s="89">
        <f>SUM(AG11:AG16)</f>
        <v>2869298752</v>
      </c>
      <c r="AH17" s="89">
        <f>SUM(AH11:AH16)</f>
        <v>3015359211</v>
      </c>
      <c r="AI17" s="90">
        <f>SUM(AI11:AI16)</f>
        <v>2833341739</v>
      </c>
      <c r="AJ17" s="126">
        <f t="shared" si="15"/>
        <v>0.9396365542997325</v>
      </c>
      <c r="AK17" s="127">
        <f t="shared" si="16"/>
        <v>0.011813669645895253</v>
      </c>
    </row>
    <row r="18" spans="1:37" ht="12.75">
      <c r="A18" s="62" t="s">
        <v>97</v>
      </c>
      <c r="B18" s="63" t="s">
        <v>567</v>
      </c>
      <c r="C18" s="64" t="s">
        <v>568</v>
      </c>
      <c r="D18" s="85">
        <v>532516266</v>
      </c>
      <c r="E18" s="86">
        <v>84220817</v>
      </c>
      <c r="F18" s="87">
        <f t="shared" si="0"/>
        <v>616737083</v>
      </c>
      <c r="G18" s="85">
        <v>502047468</v>
      </c>
      <c r="H18" s="86">
        <v>62389095</v>
      </c>
      <c r="I18" s="87">
        <f t="shared" si="1"/>
        <v>564436563</v>
      </c>
      <c r="J18" s="85">
        <v>132996566</v>
      </c>
      <c r="K18" s="86">
        <v>7307748</v>
      </c>
      <c r="L18" s="86">
        <f t="shared" si="2"/>
        <v>140304314</v>
      </c>
      <c r="M18" s="104">
        <f t="shared" si="3"/>
        <v>0.22749453189601704</v>
      </c>
      <c r="N18" s="85">
        <v>92538276</v>
      </c>
      <c r="O18" s="86">
        <v>9475541</v>
      </c>
      <c r="P18" s="86">
        <f t="shared" si="4"/>
        <v>102013817</v>
      </c>
      <c r="Q18" s="104">
        <f t="shared" si="5"/>
        <v>0.16540892352989905</v>
      </c>
      <c r="R18" s="85">
        <v>109140102</v>
      </c>
      <c r="S18" s="86">
        <v>12128482</v>
      </c>
      <c r="T18" s="86">
        <f t="shared" si="6"/>
        <v>121268584</v>
      </c>
      <c r="U18" s="104">
        <f t="shared" si="7"/>
        <v>0.21484891651145568</v>
      </c>
      <c r="V18" s="85">
        <v>134459808</v>
      </c>
      <c r="W18" s="86">
        <v>33305386</v>
      </c>
      <c r="X18" s="86">
        <f t="shared" si="8"/>
        <v>167765194</v>
      </c>
      <c r="Y18" s="104">
        <f t="shared" si="9"/>
        <v>0.2972259506158179</v>
      </c>
      <c r="Z18" s="85">
        <f t="shared" si="10"/>
        <v>469134752</v>
      </c>
      <c r="AA18" s="86">
        <f t="shared" si="11"/>
        <v>62217157</v>
      </c>
      <c r="AB18" s="86">
        <f t="shared" si="12"/>
        <v>531351909</v>
      </c>
      <c r="AC18" s="104">
        <f t="shared" si="13"/>
        <v>0.9413846370544213</v>
      </c>
      <c r="AD18" s="85">
        <v>123679359</v>
      </c>
      <c r="AE18" s="86">
        <v>40981118</v>
      </c>
      <c r="AF18" s="86">
        <f t="shared" si="14"/>
        <v>164660477</v>
      </c>
      <c r="AG18" s="86">
        <v>504720928</v>
      </c>
      <c r="AH18" s="86">
        <v>523721541</v>
      </c>
      <c r="AI18" s="87">
        <v>521660633</v>
      </c>
      <c r="AJ18" s="124">
        <f t="shared" si="15"/>
        <v>0.9960648783014254</v>
      </c>
      <c r="AK18" s="125">
        <f t="shared" si="16"/>
        <v>0.018855265432031976</v>
      </c>
    </row>
    <row r="19" spans="1:37" ht="12.75">
      <c r="A19" s="62" t="s">
        <v>97</v>
      </c>
      <c r="B19" s="63" t="s">
        <v>61</v>
      </c>
      <c r="C19" s="64" t="s">
        <v>62</v>
      </c>
      <c r="D19" s="85">
        <v>1954441028</v>
      </c>
      <c r="E19" s="86">
        <v>592474442</v>
      </c>
      <c r="F19" s="87">
        <f t="shared" si="0"/>
        <v>2546915470</v>
      </c>
      <c r="G19" s="85">
        <v>1986719494</v>
      </c>
      <c r="H19" s="86">
        <v>728065952</v>
      </c>
      <c r="I19" s="87">
        <f t="shared" si="1"/>
        <v>2714785446</v>
      </c>
      <c r="J19" s="85">
        <v>789312692</v>
      </c>
      <c r="K19" s="86">
        <v>59223616</v>
      </c>
      <c r="L19" s="86">
        <f t="shared" si="2"/>
        <v>848536308</v>
      </c>
      <c r="M19" s="104">
        <f t="shared" si="3"/>
        <v>0.33316233616500823</v>
      </c>
      <c r="N19" s="85">
        <v>355821277</v>
      </c>
      <c r="O19" s="86">
        <v>135427159</v>
      </c>
      <c r="P19" s="86">
        <f t="shared" si="4"/>
        <v>491248436</v>
      </c>
      <c r="Q19" s="104">
        <f t="shared" si="5"/>
        <v>0.19287975662576662</v>
      </c>
      <c r="R19" s="85">
        <v>410787450</v>
      </c>
      <c r="S19" s="86">
        <v>89837460</v>
      </c>
      <c r="T19" s="86">
        <f t="shared" si="6"/>
        <v>500624910</v>
      </c>
      <c r="U19" s="104">
        <f t="shared" si="7"/>
        <v>0.18440680486836528</v>
      </c>
      <c r="V19" s="85">
        <v>358659109</v>
      </c>
      <c r="W19" s="86">
        <v>253520944</v>
      </c>
      <c r="X19" s="86">
        <f t="shared" si="8"/>
        <v>612180053</v>
      </c>
      <c r="Y19" s="104">
        <f t="shared" si="9"/>
        <v>0.225498502617212</v>
      </c>
      <c r="Z19" s="85">
        <f t="shared" si="10"/>
        <v>1914580528</v>
      </c>
      <c r="AA19" s="86">
        <f t="shared" si="11"/>
        <v>538009179</v>
      </c>
      <c r="AB19" s="86">
        <f t="shared" si="12"/>
        <v>2452589707</v>
      </c>
      <c r="AC19" s="104">
        <f t="shared" si="13"/>
        <v>0.9034193514679686</v>
      </c>
      <c r="AD19" s="85">
        <v>319738640</v>
      </c>
      <c r="AE19" s="86">
        <v>128975750</v>
      </c>
      <c r="AF19" s="86">
        <f t="shared" si="14"/>
        <v>448714390</v>
      </c>
      <c r="AG19" s="86">
        <v>2203863688</v>
      </c>
      <c r="AH19" s="86">
        <v>2165965720</v>
      </c>
      <c r="AI19" s="87">
        <v>2032471361</v>
      </c>
      <c r="AJ19" s="124">
        <f t="shared" si="15"/>
        <v>0.9383672798847436</v>
      </c>
      <c r="AK19" s="125">
        <f t="shared" si="16"/>
        <v>0.3642977953080577</v>
      </c>
    </row>
    <row r="20" spans="1:37" ht="12.75">
      <c r="A20" s="62" t="s">
        <v>97</v>
      </c>
      <c r="B20" s="63" t="s">
        <v>87</v>
      </c>
      <c r="C20" s="64" t="s">
        <v>88</v>
      </c>
      <c r="D20" s="85">
        <v>1310077084</v>
      </c>
      <c r="E20" s="86">
        <v>463791713</v>
      </c>
      <c r="F20" s="87">
        <f t="shared" si="0"/>
        <v>1773868797</v>
      </c>
      <c r="G20" s="85">
        <v>1362093773</v>
      </c>
      <c r="H20" s="86">
        <v>482580382</v>
      </c>
      <c r="I20" s="87">
        <f t="shared" si="1"/>
        <v>1844674155</v>
      </c>
      <c r="J20" s="85">
        <v>602281260</v>
      </c>
      <c r="K20" s="86">
        <v>29314385</v>
      </c>
      <c r="L20" s="86">
        <f t="shared" si="2"/>
        <v>631595645</v>
      </c>
      <c r="M20" s="104">
        <f t="shared" si="3"/>
        <v>0.3560554456271886</v>
      </c>
      <c r="N20" s="85">
        <v>246236841</v>
      </c>
      <c r="O20" s="86">
        <v>68598833</v>
      </c>
      <c r="P20" s="86">
        <f t="shared" si="4"/>
        <v>314835674</v>
      </c>
      <c r="Q20" s="104">
        <f t="shared" si="5"/>
        <v>0.17748532164974995</v>
      </c>
      <c r="R20" s="85">
        <v>246494850</v>
      </c>
      <c r="S20" s="86">
        <v>58320933</v>
      </c>
      <c r="T20" s="86">
        <f t="shared" si="6"/>
        <v>304815783</v>
      </c>
      <c r="U20" s="104">
        <f t="shared" si="7"/>
        <v>0.16524098967494885</v>
      </c>
      <c r="V20" s="85">
        <v>196761490</v>
      </c>
      <c r="W20" s="86">
        <v>158963010</v>
      </c>
      <c r="X20" s="86">
        <f t="shared" si="8"/>
        <v>355724500</v>
      </c>
      <c r="Y20" s="104">
        <f t="shared" si="9"/>
        <v>0.19283866423552729</v>
      </c>
      <c r="Z20" s="85">
        <f t="shared" si="10"/>
        <v>1291774441</v>
      </c>
      <c r="AA20" s="86">
        <f t="shared" si="11"/>
        <v>315197161</v>
      </c>
      <c r="AB20" s="86">
        <f t="shared" si="12"/>
        <v>1606971602</v>
      </c>
      <c r="AC20" s="104">
        <f t="shared" si="13"/>
        <v>0.8711411701867748</v>
      </c>
      <c r="AD20" s="85">
        <v>202907193</v>
      </c>
      <c r="AE20" s="86">
        <v>139239146</v>
      </c>
      <c r="AF20" s="86">
        <f t="shared" si="14"/>
        <v>342146339</v>
      </c>
      <c r="AG20" s="86">
        <v>1672068466</v>
      </c>
      <c r="AH20" s="86">
        <v>1666936221</v>
      </c>
      <c r="AI20" s="87">
        <v>1470341178</v>
      </c>
      <c r="AJ20" s="124">
        <f t="shared" si="15"/>
        <v>0.8820620486115167</v>
      </c>
      <c r="AK20" s="125">
        <f t="shared" si="16"/>
        <v>0.03968524415513319</v>
      </c>
    </row>
    <row r="21" spans="1:37" ht="12.75">
      <c r="A21" s="62" t="s">
        <v>97</v>
      </c>
      <c r="B21" s="63" t="s">
        <v>569</v>
      </c>
      <c r="C21" s="64" t="s">
        <v>570</v>
      </c>
      <c r="D21" s="85">
        <v>862723010</v>
      </c>
      <c r="E21" s="86">
        <v>88478107</v>
      </c>
      <c r="F21" s="87">
        <f t="shared" si="0"/>
        <v>951201117</v>
      </c>
      <c r="G21" s="85">
        <v>894952506</v>
      </c>
      <c r="H21" s="86">
        <v>139166261</v>
      </c>
      <c r="I21" s="87">
        <f t="shared" si="1"/>
        <v>1034118767</v>
      </c>
      <c r="J21" s="85">
        <v>201888650</v>
      </c>
      <c r="K21" s="86">
        <v>8062405</v>
      </c>
      <c r="L21" s="86">
        <f t="shared" si="2"/>
        <v>209951055</v>
      </c>
      <c r="M21" s="104">
        <f t="shared" si="3"/>
        <v>0.22072204421097205</v>
      </c>
      <c r="N21" s="85">
        <v>212279392</v>
      </c>
      <c r="O21" s="86">
        <v>18517044</v>
      </c>
      <c r="P21" s="86">
        <f t="shared" si="4"/>
        <v>230796436</v>
      </c>
      <c r="Q21" s="104">
        <f t="shared" si="5"/>
        <v>0.24263684290858545</v>
      </c>
      <c r="R21" s="85">
        <v>202118381</v>
      </c>
      <c r="S21" s="86">
        <v>30489292</v>
      </c>
      <c r="T21" s="86">
        <f t="shared" si="6"/>
        <v>232607673</v>
      </c>
      <c r="U21" s="104">
        <f t="shared" si="7"/>
        <v>0.22493322858340506</v>
      </c>
      <c r="V21" s="85">
        <v>171855312</v>
      </c>
      <c r="W21" s="86">
        <v>40011626</v>
      </c>
      <c r="X21" s="86">
        <f t="shared" si="8"/>
        <v>211866938</v>
      </c>
      <c r="Y21" s="104">
        <f t="shared" si="9"/>
        <v>0.20487679438855014</v>
      </c>
      <c r="Z21" s="85">
        <f t="shared" si="10"/>
        <v>788141735</v>
      </c>
      <c r="AA21" s="86">
        <f t="shared" si="11"/>
        <v>97080367</v>
      </c>
      <c r="AB21" s="86">
        <f t="shared" si="12"/>
        <v>885222102</v>
      </c>
      <c r="AC21" s="104">
        <f t="shared" si="13"/>
        <v>0.8560158951259029</v>
      </c>
      <c r="AD21" s="85">
        <v>165722164</v>
      </c>
      <c r="AE21" s="86">
        <v>27316265</v>
      </c>
      <c r="AF21" s="86">
        <f t="shared" si="14"/>
        <v>193038429</v>
      </c>
      <c r="AG21" s="86">
        <v>941779134</v>
      </c>
      <c r="AH21" s="86">
        <v>934846189</v>
      </c>
      <c r="AI21" s="87">
        <v>805419378</v>
      </c>
      <c r="AJ21" s="124">
        <f t="shared" si="15"/>
        <v>0.8615528281305321</v>
      </c>
      <c r="AK21" s="125">
        <f t="shared" si="16"/>
        <v>0.09753762034605029</v>
      </c>
    </row>
    <row r="22" spans="1:37" ht="12.75">
      <c r="A22" s="62" t="s">
        <v>97</v>
      </c>
      <c r="B22" s="63" t="s">
        <v>571</v>
      </c>
      <c r="C22" s="64" t="s">
        <v>572</v>
      </c>
      <c r="D22" s="85">
        <v>622761514</v>
      </c>
      <c r="E22" s="86">
        <v>53236130</v>
      </c>
      <c r="F22" s="87">
        <f t="shared" si="0"/>
        <v>675997644</v>
      </c>
      <c r="G22" s="85">
        <v>638291829</v>
      </c>
      <c r="H22" s="86">
        <v>58389563</v>
      </c>
      <c r="I22" s="87">
        <f t="shared" si="1"/>
        <v>696681392</v>
      </c>
      <c r="J22" s="85">
        <v>155417447</v>
      </c>
      <c r="K22" s="86">
        <v>9793445</v>
      </c>
      <c r="L22" s="86">
        <f t="shared" si="2"/>
        <v>165210892</v>
      </c>
      <c r="M22" s="104">
        <f t="shared" si="3"/>
        <v>0.2443956624203856</v>
      </c>
      <c r="N22" s="85">
        <v>122567484</v>
      </c>
      <c r="O22" s="86">
        <v>8166422</v>
      </c>
      <c r="P22" s="86">
        <f t="shared" si="4"/>
        <v>130733906</v>
      </c>
      <c r="Q22" s="104">
        <f t="shared" si="5"/>
        <v>0.19339402608923886</v>
      </c>
      <c r="R22" s="85">
        <v>154761655</v>
      </c>
      <c r="S22" s="86">
        <v>9465119</v>
      </c>
      <c r="T22" s="86">
        <f t="shared" si="6"/>
        <v>164226774</v>
      </c>
      <c r="U22" s="104">
        <f t="shared" si="7"/>
        <v>0.23572722895403528</v>
      </c>
      <c r="V22" s="85">
        <v>135102668</v>
      </c>
      <c r="W22" s="86">
        <v>19206565</v>
      </c>
      <c r="X22" s="86">
        <f t="shared" si="8"/>
        <v>154309233</v>
      </c>
      <c r="Y22" s="104">
        <f t="shared" si="9"/>
        <v>0.22149182506083068</v>
      </c>
      <c r="Z22" s="85">
        <f t="shared" si="10"/>
        <v>567849254</v>
      </c>
      <c r="AA22" s="86">
        <f t="shared" si="11"/>
        <v>46631551</v>
      </c>
      <c r="AB22" s="86">
        <f t="shared" si="12"/>
        <v>614480805</v>
      </c>
      <c r="AC22" s="104">
        <f t="shared" si="13"/>
        <v>0.8820112207044566</v>
      </c>
      <c r="AD22" s="85">
        <v>156310934</v>
      </c>
      <c r="AE22" s="86">
        <v>41602320</v>
      </c>
      <c r="AF22" s="86">
        <f t="shared" si="14"/>
        <v>197913254</v>
      </c>
      <c r="AG22" s="86">
        <v>578062640</v>
      </c>
      <c r="AH22" s="86">
        <v>631478163</v>
      </c>
      <c r="AI22" s="87">
        <v>635975577</v>
      </c>
      <c r="AJ22" s="124">
        <f t="shared" si="15"/>
        <v>1.007122042001633</v>
      </c>
      <c r="AK22" s="125">
        <f t="shared" si="16"/>
        <v>-0.22031885242006077</v>
      </c>
    </row>
    <row r="23" spans="1:37" ht="12.75">
      <c r="A23" s="62" t="s">
        <v>112</v>
      </c>
      <c r="B23" s="63" t="s">
        <v>573</v>
      </c>
      <c r="C23" s="64" t="s">
        <v>574</v>
      </c>
      <c r="D23" s="85">
        <v>389480090</v>
      </c>
      <c r="E23" s="86">
        <v>18494360</v>
      </c>
      <c r="F23" s="87">
        <f t="shared" si="0"/>
        <v>407974450</v>
      </c>
      <c r="G23" s="85">
        <v>399695997</v>
      </c>
      <c r="H23" s="86">
        <v>11783917</v>
      </c>
      <c r="I23" s="87">
        <f t="shared" si="1"/>
        <v>411479914</v>
      </c>
      <c r="J23" s="85">
        <v>110637059</v>
      </c>
      <c r="K23" s="86">
        <v>1005975</v>
      </c>
      <c r="L23" s="86">
        <f t="shared" si="2"/>
        <v>111643034</v>
      </c>
      <c r="M23" s="104">
        <f t="shared" si="3"/>
        <v>0.27365202404219185</v>
      </c>
      <c r="N23" s="85">
        <v>106480620</v>
      </c>
      <c r="O23" s="86">
        <v>6502851</v>
      </c>
      <c r="P23" s="86">
        <f t="shared" si="4"/>
        <v>112983471</v>
      </c>
      <c r="Q23" s="104">
        <f t="shared" si="5"/>
        <v>0.27693761459816907</v>
      </c>
      <c r="R23" s="85">
        <v>109510613</v>
      </c>
      <c r="S23" s="86">
        <v>574305</v>
      </c>
      <c r="T23" s="86">
        <f t="shared" si="6"/>
        <v>110084918</v>
      </c>
      <c r="U23" s="104">
        <f t="shared" si="7"/>
        <v>0.267534123184443</v>
      </c>
      <c r="V23" s="85">
        <v>64379215</v>
      </c>
      <c r="W23" s="86">
        <v>2596349</v>
      </c>
      <c r="X23" s="86">
        <f t="shared" si="8"/>
        <v>66975564</v>
      </c>
      <c r="Y23" s="104">
        <f t="shared" si="9"/>
        <v>0.16276751724994284</v>
      </c>
      <c r="Z23" s="85">
        <f t="shared" si="10"/>
        <v>391007507</v>
      </c>
      <c r="AA23" s="86">
        <f t="shared" si="11"/>
        <v>10679480</v>
      </c>
      <c r="AB23" s="86">
        <f t="shared" si="12"/>
        <v>401686987</v>
      </c>
      <c r="AC23" s="104">
        <f t="shared" si="13"/>
        <v>0.9762007168106874</v>
      </c>
      <c r="AD23" s="85">
        <v>63029448</v>
      </c>
      <c r="AE23" s="86">
        <v>1173155</v>
      </c>
      <c r="AF23" s="86">
        <f t="shared" si="14"/>
        <v>64202603</v>
      </c>
      <c r="AG23" s="86">
        <v>386489046</v>
      </c>
      <c r="AH23" s="86">
        <v>410944349</v>
      </c>
      <c r="AI23" s="87">
        <v>410858022</v>
      </c>
      <c r="AJ23" s="124">
        <f t="shared" si="15"/>
        <v>0.9997899301932</v>
      </c>
      <c r="AK23" s="125">
        <f t="shared" si="16"/>
        <v>0.04319078776291985</v>
      </c>
    </row>
    <row r="24" spans="1:37" ht="16.5">
      <c r="A24" s="65"/>
      <c r="B24" s="66" t="s">
        <v>575</v>
      </c>
      <c r="C24" s="67"/>
      <c r="D24" s="88">
        <f>SUM(D18:D23)</f>
        <v>5671998992</v>
      </c>
      <c r="E24" s="89">
        <f>SUM(E18:E23)</f>
        <v>1300695569</v>
      </c>
      <c r="F24" s="90">
        <f t="shared" si="0"/>
        <v>6972694561</v>
      </c>
      <c r="G24" s="88">
        <f>SUM(G18:G23)</f>
        <v>5783801067</v>
      </c>
      <c r="H24" s="89">
        <f>SUM(H18:H23)</f>
        <v>1482375170</v>
      </c>
      <c r="I24" s="90">
        <f t="shared" si="1"/>
        <v>7266176237</v>
      </c>
      <c r="J24" s="88">
        <f>SUM(J18:J23)</f>
        <v>1992533674</v>
      </c>
      <c r="K24" s="89">
        <f>SUM(K18:K23)</f>
        <v>114707574</v>
      </c>
      <c r="L24" s="89">
        <f t="shared" si="2"/>
        <v>2107241248</v>
      </c>
      <c r="M24" s="105">
        <f t="shared" si="3"/>
        <v>0.3022133308099167</v>
      </c>
      <c r="N24" s="88">
        <f>SUM(N18:N23)</f>
        <v>1135923890</v>
      </c>
      <c r="O24" s="89">
        <f>SUM(O18:O23)</f>
        <v>246687850</v>
      </c>
      <c r="P24" s="89">
        <f t="shared" si="4"/>
        <v>1382611740</v>
      </c>
      <c r="Q24" s="105">
        <f t="shared" si="5"/>
        <v>0.19828944576653168</v>
      </c>
      <c r="R24" s="88">
        <f>SUM(R18:R23)</f>
        <v>1232813051</v>
      </c>
      <c r="S24" s="89">
        <f>SUM(S18:S23)</f>
        <v>200815591</v>
      </c>
      <c r="T24" s="89">
        <f t="shared" si="6"/>
        <v>1433628642</v>
      </c>
      <c r="U24" s="105">
        <f t="shared" si="7"/>
        <v>0.1973016611818247</v>
      </c>
      <c r="V24" s="88">
        <f>SUM(V18:V23)</f>
        <v>1061217602</v>
      </c>
      <c r="W24" s="89">
        <f>SUM(W18:W23)</f>
        <v>507603880</v>
      </c>
      <c r="X24" s="89">
        <f t="shared" si="8"/>
        <v>1568821482</v>
      </c>
      <c r="Y24" s="105">
        <f t="shared" si="9"/>
        <v>0.21590743615760719</v>
      </c>
      <c r="Z24" s="88">
        <f t="shared" si="10"/>
        <v>5422488217</v>
      </c>
      <c r="AA24" s="89">
        <f t="shared" si="11"/>
        <v>1069814895</v>
      </c>
      <c r="AB24" s="89">
        <f t="shared" si="12"/>
        <v>6492303112</v>
      </c>
      <c r="AC24" s="105">
        <f t="shared" si="13"/>
        <v>0.8934965104397866</v>
      </c>
      <c r="AD24" s="88">
        <f>SUM(AD18:AD23)</f>
        <v>1031387738</v>
      </c>
      <c r="AE24" s="89">
        <f>SUM(AE18:AE23)</f>
        <v>379287754</v>
      </c>
      <c r="AF24" s="89">
        <f t="shared" si="14"/>
        <v>1410675492</v>
      </c>
      <c r="AG24" s="89">
        <f>SUM(AG18:AG23)</f>
        <v>6286983902</v>
      </c>
      <c r="AH24" s="89">
        <f>SUM(AH18:AH23)</f>
        <v>6333892183</v>
      </c>
      <c r="AI24" s="90">
        <f>SUM(AI18:AI23)</f>
        <v>5876726149</v>
      </c>
      <c r="AJ24" s="126">
        <f t="shared" si="15"/>
        <v>0.9278222582905624</v>
      </c>
      <c r="AK24" s="127">
        <f t="shared" si="16"/>
        <v>0.11210656943914632</v>
      </c>
    </row>
    <row r="25" spans="1:37" ht="12.75">
      <c r="A25" s="62" t="s">
        <v>97</v>
      </c>
      <c r="B25" s="63" t="s">
        <v>576</v>
      </c>
      <c r="C25" s="64" t="s">
        <v>577</v>
      </c>
      <c r="D25" s="85">
        <v>446304645</v>
      </c>
      <c r="E25" s="86">
        <v>58031040</v>
      </c>
      <c r="F25" s="87">
        <f t="shared" si="0"/>
        <v>504335685</v>
      </c>
      <c r="G25" s="85">
        <v>447970244</v>
      </c>
      <c r="H25" s="86">
        <v>71646161</v>
      </c>
      <c r="I25" s="87">
        <f t="shared" si="1"/>
        <v>519616405</v>
      </c>
      <c r="J25" s="85">
        <v>133499721</v>
      </c>
      <c r="K25" s="86">
        <v>8313891</v>
      </c>
      <c r="L25" s="86">
        <f t="shared" si="2"/>
        <v>141813612</v>
      </c>
      <c r="M25" s="104">
        <f t="shared" si="3"/>
        <v>0.2811889307416349</v>
      </c>
      <c r="N25" s="85">
        <v>102116835</v>
      </c>
      <c r="O25" s="86">
        <v>15025645</v>
      </c>
      <c r="P25" s="86">
        <f t="shared" si="4"/>
        <v>117142480</v>
      </c>
      <c r="Q25" s="104">
        <f t="shared" si="5"/>
        <v>0.23227085348917953</v>
      </c>
      <c r="R25" s="85">
        <v>84349250</v>
      </c>
      <c r="S25" s="86">
        <v>7636799</v>
      </c>
      <c r="T25" s="86">
        <f t="shared" si="6"/>
        <v>91986049</v>
      </c>
      <c r="U25" s="104">
        <f t="shared" si="7"/>
        <v>0.17702683771117658</v>
      </c>
      <c r="V25" s="85">
        <v>84274203</v>
      </c>
      <c r="W25" s="86">
        <v>29168252</v>
      </c>
      <c r="X25" s="86">
        <f t="shared" si="8"/>
        <v>113442455</v>
      </c>
      <c r="Y25" s="104">
        <f t="shared" si="9"/>
        <v>0.21831961791121665</v>
      </c>
      <c r="Z25" s="85">
        <f t="shared" si="10"/>
        <v>404240009</v>
      </c>
      <c r="AA25" s="86">
        <f t="shared" si="11"/>
        <v>60144587</v>
      </c>
      <c r="AB25" s="86">
        <f t="shared" si="12"/>
        <v>464384596</v>
      </c>
      <c r="AC25" s="104">
        <f t="shared" si="13"/>
        <v>0.8937065718700702</v>
      </c>
      <c r="AD25" s="85">
        <v>80474927</v>
      </c>
      <c r="AE25" s="86">
        <v>27909359</v>
      </c>
      <c r="AF25" s="86">
        <f t="shared" si="14"/>
        <v>108384286</v>
      </c>
      <c r="AG25" s="86">
        <v>488560555</v>
      </c>
      <c r="AH25" s="86">
        <v>545111980</v>
      </c>
      <c r="AI25" s="87">
        <v>457903036</v>
      </c>
      <c r="AJ25" s="124">
        <f t="shared" si="15"/>
        <v>0.8400164604711128</v>
      </c>
      <c r="AK25" s="125">
        <f t="shared" si="16"/>
        <v>0.046668840905590425</v>
      </c>
    </row>
    <row r="26" spans="1:37" ht="12.75">
      <c r="A26" s="62" t="s">
        <v>97</v>
      </c>
      <c r="B26" s="63" t="s">
        <v>578</v>
      </c>
      <c r="C26" s="64" t="s">
        <v>579</v>
      </c>
      <c r="D26" s="85">
        <v>993174733</v>
      </c>
      <c r="E26" s="86">
        <v>88356069</v>
      </c>
      <c r="F26" s="87">
        <f t="shared" si="0"/>
        <v>1081530802</v>
      </c>
      <c r="G26" s="85">
        <v>1004304970</v>
      </c>
      <c r="H26" s="86">
        <v>86266104</v>
      </c>
      <c r="I26" s="87">
        <f t="shared" si="1"/>
        <v>1090571074</v>
      </c>
      <c r="J26" s="85">
        <v>269961483</v>
      </c>
      <c r="K26" s="86">
        <v>6440474</v>
      </c>
      <c r="L26" s="86">
        <f t="shared" si="2"/>
        <v>276401957</v>
      </c>
      <c r="M26" s="104">
        <f t="shared" si="3"/>
        <v>0.2555654970610814</v>
      </c>
      <c r="N26" s="85">
        <v>272493877</v>
      </c>
      <c r="O26" s="86">
        <v>13789354</v>
      </c>
      <c r="P26" s="86">
        <f t="shared" si="4"/>
        <v>286283231</v>
      </c>
      <c r="Q26" s="104">
        <f t="shared" si="5"/>
        <v>0.26470187485238167</v>
      </c>
      <c r="R26" s="85">
        <v>260828249</v>
      </c>
      <c r="S26" s="86">
        <v>14574222</v>
      </c>
      <c r="T26" s="86">
        <f t="shared" si="6"/>
        <v>275402471</v>
      </c>
      <c r="U26" s="104">
        <f t="shared" si="7"/>
        <v>0.2525305113676617</v>
      </c>
      <c r="V26" s="85">
        <v>230840930</v>
      </c>
      <c r="W26" s="86">
        <v>48492614</v>
      </c>
      <c r="X26" s="86">
        <f t="shared" si="8"/>
        <v>279333544</v>
      </c>
      <c r="Y26" s="104">
        <f t="shared" si="9"/>
        <v>0.2561351118322436</v>
      </c>
      <c r="Z26" s="85">
        <f t="shared" si="10"/>
        <v>1034124539</v>
      </c>
      <c r="AA26" s="86">
        <f t="shared" si="11"/>
        <v>83296664</v>
      </c>
      <c r="AB26" s="86">
        <f t="shared" si="12"/>
        <v>1117421203</v>
      </c>
      <c r="AC26" s="104">
        <f t="shared" si="13"/>
        <v>1.0246202468047487</v>
      </c>
      <c r="AD26" s="85">
        <v>221814847</v>
      </c>
      <c r="AE26" s="86">
        <v>35299958</v>
      </c>
      <c r="AF26" s="86">
        <f t="shared" si="14"/>
        <v>257114805</v>
      </c>
      <c r="AG26" s="86">
        <v>998949289</v>
      </c>
      <c r="AH26" s="86">
        <v>1016459580</v>
      </c>
      <c r="AI26" s="87">
        <v>1024095727</v>
      </c>
      <c r="AJ26" s="124">
        <f t="shared" si="15"/>
        <v>1.007512494495846</v>
      </c>
      <c r="AK26" s="125">
        <f t="shared" si="16"/>
        <v>0.0864156344478102</v>
      </c>
    </row>
    <row r="27" spans="1:37" ht="12.75">
      <c r="A27" s="62" t="s">
        <v>97</v>
      </c>
      <c r="B27" s="63" t="s">
        <v>580</v>
      </c>
      <c r="C27" s="64" t="s">
        <v>581</v>
      </c>
      <c r="D27" s="85">
        <v>278599056</v>
      </c>
      <c r="E27" s="86">
        <v>24631825</v>
      </c>
      <c r="F27" s="87">
        <f t="shared" si="0"/>
        <v>303230881</v>
      </c>
      <c r="G27" s="85">
        <v>270897045</v>
      </c>
      <c r="H27" s="86">
        <v>25452191</v>
      </c>
      <c r="I27" s="87">
        <f t="shared" si="1"/>
        <v>296349236</v>
      </c>
      <c r="J27" s="85">
        <v>81825141</v>
      </c>
      <c r="K27" s="86">
        <v>2306259</v>
      </c>
      <c r="L27" s="86">
        <f t="shared" si="2"/>
        <v>84131400</v>
      </c>
      <c r="M27" s="104">
        <f t="shared" si="3"/>
        <v>0.27744997383693254</v>
      </c>
      <c r="N27" s="85">
        <v>56511749</v>
      </c>
      <c r="O27" s="86">
        <v>2619930</v>
      </c>
      <c r="P27" s="86">
        <f t="shared" si="4"/>
        <v>59131679</v>
      </c>
      <c r="Q27" s="104">
        <f t="shared" si="5"/>
        <v>0.19500546515907133</v>
      </c>
      <c r="R27" s="85">
        <v>60799060</v>
      </c>
      <c r="S27" s="86">
        <v>6136092</v>
      </c>
      <c r="T27" s="86">
        <f t="shared" si="6"/>
        <v>66935152</v>
      </c>
      <c r="U27" s="104">
        <f t="shared" si="7"/>
        <v>0.22586578222189174</v>
      </c>
      <c r="V27" s="85">
        <v>48798801</v>
      </c>
      <c r="W27" s="86">
        <v>12490933</v>
      </c>
      <c r="X27" s="86">
        <f t="shared" si="8"/>
        <v>61289734</v>
      </c>
      <c r="Y27" s="104">
        <f t="shared" si="9"/>
        <v>0.2068159001428976</v>
      </c>
      <c r="Z27" s="85">
        <f t="shared" si="10"/>
        <v>247934751</v>
      </c>
      <c r="AA27" s="86">
        <f t="shared" si="11"/>
        <v>23553214</v>
      </c>
      <c r="AB27" s="86">
        <f t="shared" si="12"/>
        <v>271487965</v>
      </c>
      <c r="AC27" s="104">
        <f t="shared" si="13"/>
        <v>0.9161081994488421</v>
      </c>
      <c r="AD27" s="85">
        <v>47708081</v>
      </c>
      <c r="AE27" s="86">
        <v>11263141</v>
      </c>
      <c r="AF27" s="86">
        <f t="shared" si="14"/>
        <v>58971222</v>
      </c>
      <c r="AG27" s="86">
        <v>244412395</v>
      </c>
      <c r="AH27" s="86">
        <v>259709695</v>
      </c>
      <c r="AI27" s="87">
        <v>249878213</v>
      </c>
      <c r="AJ27" s="124">
        <f t="shared" si="15"/>
        <v>0.9621443396635616</v>
      </c>
      <c r="AK27" s="125">
        <f t="shared" si="16"/>
        <v>0.03931599043343548</v>
      </c>
    </row>
    <row r="28" spans="1:37" ht="12.75">
      <c r="A28" s="62" t="s">
        <v>97</v>
      </c>
      <c r="B28" s="63" t="s">
        <v>582</v>
      </c>
      <c r="C28" s="64" t="s">
        <v>583</v>
      </c>
      <c r="D28" s="85">
        <v>213105901</v>
      </c>
      <c r="E28" s="86">
        <v>20315463</v>
      </c>
      <c r="F28" s="87">
        <f t="shared" si="0"/>
        <v>233421364</v>
      </c>
      <c r="G28" s="85">
        <v>219379159</v>
      </c>
      <c r="H28" s="86">
        <v>21405317</v>
      </c>
      <c r="I28" s="87">
        <f t="shared" si="1"/>
        <v>240784476</v>
      </c>
      <c r="J28" s="85">
        <v>50180359</v>
      </c>
      <c r="K28" s="86">
        <v>26419</v>
      </c>
      <c r="L28" s="86">
        <f t="shared" si="2"/>
        <v>50206778</v>
      </c>
      <c r="M28" s="104">
        <f t="shared" si="3"/>
        <v>0.21509075750238527</v>
      </c>
      <c r="N28" s="85">
        <v>46960052</v>
      </c>
      <c r="O28" s="86">
        <v>4699819</v>
      </c>
      <c r="P28" s="86">
        <f t="shared" si="4"/>
        <v>51659871</v>
      </c>
      <c r="Q28" s="104">
        <f t="shared" si="5"/>
        <v>0.2213159503257808</v>
      </c>
      <c r="R28" s="85">
        <v>46944429</v>
      </c>
      <c r="S28" s="86">
        <v>1765038</v>
      </c>
      <c r="T28" s="86">
        <f t="shared" si="6"/>
        <v>48709467</v>
      </c>
      <c r="U28" s="104">
        <f t="shared" si="7"/>
        <v>0.2022948813361207</v>
      </c>
      <c r="V28" s="85">
        <v>40831520</v>
      </c>
      <c r="W28" s="86">
        <v>8437545</v>
      </c>
      <c r="X28" s="86">
        <f t="shared" si="8"/>
        <v>49269065</v>
      </c>
      <c r="Y28" s="104">
        <f t="shared" si="9"/>
        <v>0.20461894312488818</v>
      </c>
      <c r="Z28" s="85">
        <f t="shared" si="10"/>
        <v>184916360</v>
      </c>
      <c r="AA28" s="86">
        <f t="shared" si="11"/>
        <v>14928821</v>
      </c>
      <c r="AB28" s="86">
        <f t="shared" si="12"/>
        <v>199845181</v>
      </c>
      <c r="AC28" s="104">
        <f t="shared" si="13"/>
        <v>0.8299753552218209</v>
      </c>
      <c r="AD28" s="85">
        <v>32919896</v>
      </c>
      <c r="AE28" s="86">
        <v>6229400</v>
      </c>
      <c r="AF28" s="86">
        <f t="shared" si="14"/>
        <v>39149296</v>
      </c>
      <c r="AG28" s="86">
        <v>220861814</v>
      </c>
      <c r="AH28" s="86">
        <v>226604030</v>
      </c>
      <c r="AI28" s="87">
        <v>198680503</v>
      </c>
      <c r="AJ28" s="124">
        <f t="shared" si="15"/>
        <v>0.8767739170393395</v>
      </c>
      <c r="AK28" s="125">
        <f t="shared" si="16"/>
        <v>0.25849172358041894</v>
      </c>
    </row>
    <row r="29" spans="1:37" ht="12.75">
      <c r="A29" s="62" t="s">
        <v>112</v>
      </c>
      <c r="B29" s="63" t="s">
        <v>584</v>
      </c>
      <c r="C29" s="64" t="s">
        <v>585</v>
      </c>
      <c r="D29" s="85">
        <v>154511302</v>
      </c>
      <c r="E29" s="86">
        <v>1096000</v>
      </c>
      <c r="F29" s="87">
        <f t="shared" si="0"/>
        <v>155607302</v>
      </c>
      <c r="G29" s="85">
        <v>160360726</v>
      </c>
      <c r="H29" s="86">
        <v>9460400</v>
      </c>
      <c r="I29" s="87">
        <f t="shared" si="1"/>
        <v>169821126</v>
      </c>
      <c r="J29" s="85">
        <v>45008249</v>
      </c>
      <c r="K29" s="86">
        <v>291417</v>
      </c>
      <c r="L29" s="86">
        <f t="shared" si="2"/>
        <v>45299666</v>
      </c>
      <c r="M29" s="104">
        <f t="shared" si="3"/>
        <v>0.2911152974042311</v>
      </c>
      <c r="N29" s="85">
        <v>36723972</v>
      </c>
      <c r="O29" s="86">
        <v>244299</v>
      </c>
      <c r="P29" s="86">
        <f t="shared" si="4"/>
        <v>36968271</v>
      </c>
      <c r="Q29" s="104">
        <f t="shared" si="5"/>
        <v>0.2375741403189421</v>
      </c>
      <c r="R29" s="85">
        <v>49978877</v>
      </c>
      <c r="S29" s="86">
        <v>118065</v>
      </c>
      <c r="T29" s="86">
        <f t="shared" si="6"/>
        <v>50096942</v>
      </c>
      <c r="U29" s="104">
        <f t="shared" si="7"/>
        <v>0.29499829131977373</v>
      </c>
      <c r="V29" s="85">
        <v>26127611</v>
      </c>
      <c r="W29" s="86">
        <v>5989729</v>
      </c>
      <c r="X29" s="86">
        <f t="shared" si="8"/>
        <v>32117340</v>
      </c>
      <c r="Y29" s="104">
        <f t="shared" si="9"/>
        <v>0.1891245262382726</v>
      </c>
      <c r="Z29" s="85">
        <f t="shared" si="10"/>
        <v>157838709</v>
      </c>
      <c r="AA29" s="86">
        <f t="shared" si="11"/>
        <v>6643510</v>
      </c>
      <c r="AB29" s="86">
        <f t="shared" si="12"/>
        <v>164482219</v>
      </c>
      <c r="AC29" s="104">
        <f t="shared" si="13"/>
        <v>0.9685615852058359</v>
      </c>
      <c r="AD29" s="85">
        <v>43848556</v>
      </c>
      <c r="AE29" s="86">
        <v>2716402</v>
      </c>
      <c r="AF29" s="86">
        <f t="shared" si="14"/>
        <v>46564958</v>
      </c>
      <c r="AG29" s="86">
        <v>145330654</v>
      </c>
      <c r="AH29" s="86">
        <v>166473926</v>
      </c>
      <c r="AI29" s="87">
        <v>182522598</v>
      </c>
      <c r="AJ29" s="124">
        <f t="shared" si="15"/>
        <v>1.0964035172691249</v>
      </c>
      <c r="AK29" s="125">
        <f t="shared" si="16"/>
        <v>-0.3102680346023291</v>
      </c>
    </row>
    <row r="30" spans="1:37" ht="16.5">
      <c r="A30" s="65"/>
      <c r="B30" s="66" t="s">
        <v>586</v>
      </c>
      <c r="C30" s="67"/>
      <c r="D30" s="88">
        <f>SUM(D25:D29)</f>
        <v>2085695637</v>
      </c>
      <c r="E30" s="89">
        <f>SUM(E25:E29)</f>
        <v>192430397</v>
      </c>
      <c r="F30" s="90">
        <f t="shared" si="0"/>
        <v>2278126034</v>
      </c>
      <c r="G30" s="88">
        <f>SUM(G25:G29)</f>
        <v>2102912144</v>
      </c>
      <c r="H30" s="89">
        <f>SUM(H25:H29)</f>
        <v>214230173</v>
      </c>
      <c r="I30" s="90">
        <f t="shared" si="1"/>
        <v>2317142317</v>
      </c>
      <c r="J30" s="88">
        <f>SUM(J25:J29)</f>
        <v>580474953</v>
      </c>
      <c r="K30" s="89">
        <f>SUM(K25:K29)</f>
        <v>17378460</v>
      </c>
      <c r="L30" s="89">
        <f t="shared" si="2"/>
        <v>597853413</v>
      </c>
      <c r="M30" s="105">
        <f t="shared" si="3"/>
        <v>0.2624321060719681</v>
      </c>
      <c r="N30" s="88">
        <f>SUM(N25:N29)</f>
        <v>514806485</v>
      </c>
      <c r="O30" s="89">
        <f>SUM(O25:O29)</f>
        <v>36379047</v>
      </c>
      <c r="P30" s="89">
        <f t="shared" si="4"/>
        <v>551185532</v>
      </c>
      <c r="Q30" s="105">
        <f t="shared" si="5"/>
        <v>0.24194690011606268</v>
      </c>
      <c r="R30" s="88">
        <f>SUM(R25:R29)</f>
        <v>502899865</v>
      </c>
      <c r="S30" s="89">
        <f>SUM(S25:S29)</f>
        <v>30230216</v>
      </c>
      <c r="T30" s="89">
        <f t="shared" si="6"/>
        <v>533130081</v>
      </c>
      <c r="U30" s="105">
        <f t="shared" si="7"/>
        <v>0.23008085307865014</v>
      </c>
      <c r="V30" s="88">
        <f>SUM(V25:V29)</f>
        <v>430873065</v>
      </c>
      <c r="W30" s="89">
        <f>SUM(W25:W29)</f>
        <v>104579073</v>
      </c>
      <c r="X30" s="89">
        <f t="shared" si="8"/>
        <v>535452138</v>
      </c>
      <c r="Y30" s="105">
        <f t="shared" si="9"/>
        <v>0.23108297408907058</v>
      </c>
      <c r="Z30" s="88">
        <f t="shared" si="10"/>
        <v>2029054368</v>
      </c>
      <c r="AA30" s="89">
        <f t="shared" si="11"/>
        <v>188566796</v>
      </c>
      <c r="AB30" s="89">
        <f t="shared" si="12"/>
        <v>2217621164</v>
      </c>
      <c r="AC30" s="105">
        <f t="shared" si="13"/>
        <v>0.9570500472630228</v>
      </c>
      <c r="AD30" s="88">
        <f>SUM(AD25:AD29)</f>
        <v>426766307</v>
      </c>
      <c r="AE30" s="89">
        <f>SUM(AE25:AE29)</f>
        <v>83418260</v>
      </c>
      <c r="AF30" s="89">
        <f t="shared" si="14"/>
        <v>510184567</v>
      </c>
      <c r="AG30" s="89">
        <f>SUM(AG25:AG29)</f>
        <v>2098114707</v>
      </c>
      <c r="AH30" s="89">
        <f>SUM(AH25:AH29)</f>
        <v>2214359211</v>
      </c>
      <c r="AI30" s="90">
        <f>SUM(AI25:AI29)</f>
        <v>2113080077</v>
      </c>
      <c r="AJ30" s="126">
        <f t="shared" si="15"/>
        <v>0.9542625543783104</v>
      </c>
      <c r="AK30" s="127">
        <f t="shared" si="16"/>
        <v>0.049526333476880735</v>
      </c>
    </row>
    <row r="31" spans="1:37" ht="12.75">
      <c r="A31" s="62" t="s">
        <v>97</v>
      </c>
      <c r="B31" s="63" t="s">
        <v>587</v>
      </c>
      <c r="C31" s="64" t="s">
        <v>588</v>
      </c>
      <c r="D31" s="85">
        <v>129280967</v>
      </c>
      <c r="E31" s="86">
        <v>54589850</v>
      </c>
      <c r="F31" s="87">
        <f t="shared" si="0"/>
        <v>183870817</v>
      </c>
      <c r="G31" s="85">
        <v>139247546</v>
      </c>
      <c r="H31" s="86">
        <v>54589850</v>
      </c>
      <c r="I31" s="87">
        <f t="shared" si="1"/>
        <v>193837396</v>
      </c>
      <c r="J31" s="85">
        <v>36264262</v>
      </c>
      <c r="K31" s="86">
        <v>0</v>
      </c>
      <c r="L31" s="86">
        <f t="shared" si="2"/>
        <v>36264262</v>
      </c>
      <c r="M31" s="104">
        <f t="shared" si="3"/>
        <v>0.19722684976159105</v>
      </c>
      <c r="N31" s="85">
        <v>16251493</v>
      </c>
      <c r="O31" s="86">
        <v>103217</v>
      </c>
      <c r="P31" s="86">
        <f t="shared" si="4"/>
        <v>16354710</v>
      </c>
      <c r="Q31" s="104">
        <f t="shared" si="5"/>
        <v>0.08894674134177584</v>
      </c>
      <c r="R31" s="85">
        <v>16922122</v>
      </c>
      <c r="S31" s="86">
        <v>0</v>
      </c>
      <c r="T31" s="86">
        <f t="shared" si="6"/>
        <v>16922122</v>
      </c>
      <c r="U31" s="104">
        <f t="shared" si="7"/>
        <v>0.08730060529702947</v>
      </c>
      <c r="V31" s="85">
        <v>18452948</v>
      </c>
      <c r="W31" s="86">
        <v>91000</v>
      </c>
      <c r="X31" s="86">
        <f t="shared" si="8"/>
        <v>18543948</v>
      </c>
      <c r="Y31" s="104">
        <f t="shared" si="9"/>
        <v>0.09566754600851117</v>
      </c>
      <c r="Z31" s="85">
        <f t="shared" si="10"/>
        <v>87890825</v>
      </c>
      <c r="AA31" s="86">
        <f t="shared" si="11"/>
        <v>194217</v>
      </c>
      <c r="AB31" s="86">
        <f t="shared" si="12"/>
        <v>88085042</v>
      </c>
      <c r="AC31" s="104">
        <f t="shared" si="13"/>
        <v>0.4544274934440411</v>
      </c>
      <c r="AD31" s="85">
        <v>17629651</v>
      </c>
      <c r="AE31" s="86">
        <v>3273101</v>
      </c>
      <c r="AF31" s="86">
        <f t="shared" si="14"/>
        <v>20902752</v>
      </c>
      <c r="AG31" s="86">
        <v>154119000</v>
      </c>
      <c r="AH31" s="86">
        <v>179196676</v>
      </c>
      <c r="AI31" s="87">
        <v>74924988</v>
      </c>
      <c r="AJ31" s="124">
        <f t="shared" si="15"/>
        <v>0.41811594764179666</v>
      </c>
      <c r="AK31" s="125">
        <f t="shared" si="16"/>
        <v>-0.11284657637424966</v>
      </c>
    </row>
    <row r="32" spans="1:37" ht="12.75">
      <c r="A32" s="62" t="s">
        <v>97</v>
      </c>
      <c r="B32" s="63" t="s">
        <v>589</v>
      </c>
      <c r="C32" s="64" t="s">
        <v>590</v>
      </c>
      <c r="D32" s="85">
        <v>399160983</v>
      </c>
      <c r="E32" s="86">
        <v>158542361</v>
      </c>
      <c r="F32" s="87">
        <f t="shared" si="0"/>
        <v>557703344</v>
      </c>
      <c r="G32" s="85">
        <v>395364304</v>
      </c>
      <c r="H32" s="86">
        <v>156922377</v>
      </c>
      <c r="I32" s="87">
        <f t="shared" si="1"/>
        <v>552286681</v>
      </c>
      <c r="J32" s="85">
        <v>156531939</v>
      </c>
      <c r="K32" s="86">
        <v>20605748</v>
      </c>
      <c r="L32" s="86">
        <f t="shared" si="2"/>
        <v>177137687</v>
      </c>
      <c r="M32" s="104">
        <f t="shared" si="3"/>
        <v>0.31761991192220645</v>
      </c>
      <c r="N32" s="85">
        <v>59139255</v>
      </c>
      <c r="O32" s="86">
        <v>28865497</v>
      </c>
      <c r="P32" s="86">
        <f t="shared" si="4"/>
        <v>88004752</v>
      </c>
      <c r="Q32" s="104">
        <f t="shared" si="5"/>
        <v>0.15779850156322534</v>
      </c>
      <c r="R32" s="85">
        <v>91239960</v>
      </c>
      <c r="S32" s="86">
        <v>18374403</v>
      </c>
      <c r="T32" s="86">
        <f t="shared" si="6"/>
        <v>109614363</v>
      </c>
      <c r="U32" s="104">
        <f t="shared" si="7"/>
        <v>0.19847366733799615</v>
      </c>
      <c r="V32" s="85">
        <v>60640881</v>
      </c>
      <c r="W32" s="86">
        <v>37501164</v>
      </c>
      <c r="X32" s="86">
        <f t="shared" si="8"/>
        <v>98142045</v>
      </c>
      <c r="Y32" s="104">
        <f t="shared" si="9"/>
        <v>0.1777012706920593</v>
      </c>
      <c r="Z32" s="85">
        <f t="shared" si="10"/>
        <v>367552035</v>
      </c>
      <c r="AA32" s="86">
        <f t="shared" si="11"/>
        <v>105346812</v>
      </c>
      <c r="AB32" s="86">
        <f t="shared" si="12"/>
        <v>472898847</v>
      </c>
      <c r="AC32" s="104">
        <f t="shared" si="13"/>
        <v>0.8562561134803104</v>
      </c>
      <c r="AD32" s="85">
        <v>64471040</v>
      </c>
      <c r="AE32" s="86">
        <v>27641580</v>
      </c>
      <c r="AF32" s="86">
        <f t="shared" si="14"/>
        <v>92112620</v>
      </c>
      <c r="AG32" s="86">
        <v>533079459</v>
      </c>
      <c r="AH32" s="86">
        <v>457447502</v>
      </c>
      <c r="AI32" s="87">
        <v>415958842</v>
      </c>
      <c r="AJ32" s="124">
        <f t="shared" si="15"/>
        <v>0.9093039970300242</v>
      </c>
      <c r="AK32" s="125">
        <f t="shared" si="16"/>
        <v>0.06545710023230256</v>
      </c>
    </row>
    <row r="33" spans="1:37" ht="12.75">
      <c r="A33" s="62" t="s">
        <v>97</v>
      </c>
      <c r="B33" s="63" t="s">
        <v>591</v>
      </c>
      <c r="C33" s="64" t="s">
        <v>592</v>
      </c>
      <c r="D33" s="85">
        <v>858184735</v>
      </c>
      <c r="E33" s="86">
        <v>148066164</v>
      </c>
      <c r="F33" s="87">
        <f t="shared" si="0"/>
        <v>1006250899</v>
      </c>
      <c r="G33" s="85">
        <v>919623763</v>
      </c>
      <c r="H33" s="86">
        <v>152376472</v>
      </c>
      <c r="I33" s="87">
        <f t="shared" si="1"/>
        <v>1072000235</v>
      </c>
      <c r="J33" s="85">
        <v>388636308</v>
      </c>
      <c r="K33" s="86">
        <v>14686289</v>
      </c>
      <c r="L33" s="86">
        <f t="shared" si="2"/>
        <v>403322597</v>
      </c>
      <c r="M33" s="104">
        <f t="shared" si="3"/>
        <v>0.4008171296053669</v>
      </c>
      <c r="N33" s="85">
        <v>170079136</v>
      </c>
      <c r="O33" s="86">
        <v>27373400</v>
      </c>
      <c r="P33" s="86">
        <f t="shared" si="4"/>
        <v>197452536</v>
      </c>
      <c r="Q33" s="104">
        <f t="shared" si="5"/>
        <v>0.19622594742148897</v>
      </c>
      <c r="R33" s="85">
        <v>179668425</v>
      </c>
      <c r="S33" s="86">
        <v>26104977</v>
      </c>
      <c r="T33" s="86">
        <f t="shared" si="6"/>
        <v>205773402</v>
      </c>
      <c r="U33" s="104">
        <f t="shared" si="7"/>
        <v>0.19195275829393824</v>
      </c>
      <c r="V33" s="85">
        <v>160151782</v>
      </c>
      <c r="W33" s="86">
        <v>63211663</v>
      </c>
      <c r="X33" s="86">
        <f t="shared" si="8"/>
        <v>223363445</v>
      </c>
      <c r="Y33" s="104">
        <f t="shared" si="9"/>
        <v>0.20836137689839218</v>
      </c>
      <c r="Z33" s="85">
        <f t="shared" si="10"/>
        <v>898535651</v>
      </c>
      <c r="AA33" s="86">
        <f t="shared" si="11"/>
        <v>131376329</v>
      </c>
      <c r="AB33" s="86">
        <f t="shared" si="12"/>
        <v>1029911980</v>
      </c>
      <c r="AC33" s="104">
        <f t="shared" si="13"/>
        <v>0.9607385767037635</v>
      </c>
      <c r="AD33" s="85">
        <v>156828261</v>
      </c>
      <c r="AE33" s="86">
        <v>57901118</v>
      </c>
      <c r="AF33" s="86">
        <f t="shared" si="14"/>
        <v>214729379</v>
      </c>
      <c r="AG33" s="86">
        <v>943068954</v>
      </c>
      <c r="AH33" s="86">
        <v>980170564</v>
      </c>
      <c r="AI33" s="87">
        <v>937254978</v>
      </c>
      <c r="AJ33" s="124">
        <f t="shared" si="15"/>
        <v>0.9562162060602343</v>
      </c>
      <c r="AK33" s="125">
        <f t="shared" si="16"/>
        <v>0.04020905774612249</v>
      </c>
    </row>
    <row r="34" spans="1:37" ht="12.75">
      <c r="A34" s="62" t="s">
        <v>97</v>
      </c>
      <c r="B34" s="63" t="s">
        <v>67</v>
      </c>
      <c r="C34" s="64" t="s">
        <v>68</v>
      </c>
      <c r="D34" s="85">
        <v>1519175430</v>
      </c>
      <c r="E34" s="86">
        <v>221795045</v>
      </c>
      <c r="F34" s="87">
        <f t="shared" si="0"/>
        <v>1740970475</v>
      </c>
      <c r="G34" s="85">
        <v>1536975469</v>
      </c>
      <c r="H34" s="86">
        <v>317022523</v>
      </c>
      <c r="I34" s="87">
        <f t="shared" si="1"/>
        <v>1853997992</v>
      </c>
      <c r="J34" s="85">
        <v>279324511</v>
      </c>
      <c r="K34" s="86">
        <v>24042930</v>
      </c>
      <c r="L34" s="86">
        <f t="shared" si="2"/>
        <v>303367441</v>
      </c>
      <c r="M34" s="104">
        <f t="shared" si="3"/>
        <v>0.1742519160182771</v>
      </c>
      <c r="N34" s="85">
        <v>391230445</v>
      </c>
      <c r="O34" s="86">
        <v>38701019</v>
      </c>
      <c r="P34" s="86">
        <f t="shared" si="4"/>
        <v>429931464</v>
      </c>
      <c r="Q34" s="104">
        <f t="shared" si="5"/>
        <v>0.24694931371538625</v>
      </c>
      <c r="R34" s="85">
        <v>371595922</v>
      </c>
      <c r="S34" s="86">
        <v>42220230</v>
      </c>
      <c r="T34" s="86">
        <f t="shared" si="6"/>
        <v>413816152</v>
      </c>
      <c r="U34" s="104">
        <f t="shared" si="7"/>
        <v>0.22320204972476582</v>
      </c>
      <c r="V34" s="85">
        <v>365352279</v>
      </c>
      <c r="W34" s="86">
        <v>98735125</v>
      </c>
      <c r="X34" s="86">
        <f t="shared" si="8"/>
        <v>464087404</v>
      </c>
      <c r="Y34" s="104">
        <f t="shared" si="9"/>
        <v>0.2503171017458146</v>
      </c>
      <c r="Z34" s="85">
        <f t="shared" si="10"/>
        <v>1407503157</v>
      </c>
      <c r="AA34" s="86">
        <f t="shared" si="11"/>
        <v>203699304</v>
      </c>
      <c r="AB34" s="86">
        <f t="shared" si="12"/>
        <v>1611202461</v>
      </c>
      <c r="AC34" s="104">
        <f t="shared" si="13"/>
        <v>0.8690421823283183</v>
      </c>
      <c r="AD34" s="85">
        <v>358087682</v>
      </c>
      <c r="AE34" s="86">
        <v>113296460</v>
      </c>
      <c r="AF34" s="86">
        <f t="shared" si="14"/>
        <v>471384142</v>
      </c>
      <c r="AG34" s="86">
        <v>1616845099</v>
      </c>
      <c r="AH34" s="86">
        <v>1667761210</v>
      </c>
      <c r="AI34" s="87">
        <v>1517748140</v>
      </c>
      <c r="AJ34" s="124">
        <f t="shared" si="15"/>
        <v>0.9100512296961266</v>
      </c>
      <c r="AK34" s="125">
        <f t="shared" si="16"/>
        <v>-0.015479387934098088</v>
      </c>
    </row>
    <row r="35" spans="1:37" ht="12.75">
      <c r="A35" s="62" t="s">
        <v>97</v>
      </c>
      <c r="B35" s="63" t="s">
        <v>593</v>
      </c>
      <c r="C35" s="64" t="s">
        <v>594</v>
      </c>
      <c r="D35" s="85">
        <v>579443966</v>
      </c>
      <c r="E35" s="86">
        <v>47359369</v>
      </c>
      <c r="F35" s="87">
        <f t="shared" si="0"/>
        <v>626803335</v>
      </c>
      <c r="G35" s="85">
        <v>551586109</v>
      </c>
      <c r="H35" s="86">
        <v>42340944</v>
      </c>
      <c r="I35" s="87">
        <f t="shared" si="1"/>
        <v>593927053</v>
      </c>
      <c r="J35" s="85">
        <v>240070393</v>
      </c>
      <c r="K35" s="86">
        <v>2093007</v>
      </c>
      <c r="L35" s="86">
        <f t="shared" si="2"/>
        <v>242163400</v>
      </c>
      <c r="M35" s="104">
        <f t="shared" si="3"/>
        <v>0.3863466999581296</v>
      </c>
      <c r="N35" s="85">
        <v>97225320</v>
      </c>
      <c r="O35" s="86">
        <v>9194499</v>
      </c>
      <c r="P35" s="86">
        <f t="shared" si="4"/>
        <v>106419819</v>
      </c>
      <c r="Q35" s="104">
        <f t="shared" si="5"/>
        <v>0.16978183276577494</v>
      </c>
      <c r="R35" s="85">
        <v>130055664</v>
      </c>
      <c r="S35" s="86">
        <v>5725645</v>
      </c>
      <c r="T35" s="86">
        <f t="shared" si="6"/>
        <v>135781309</v>
      </c>
      <c r="U35" s="104">
        <f t="shared" si="7"/>
        <v>0.22861613781381332</v>
      </c>
      <c r="V35" s="85">
        <v>83458456</v>
      </c>
      <c r="W35" s="86">
        <v>17960631</v>
      </c>
      <c r="X35" s="86">
        <f t="shared" si="8"/>
        <v>101419087</v>
      </c>
      <c r="Y35" s="104">
        <f t="shared" si="9"/>
        <v>0.17076017414549394</v>
      </c>
      <c r="Z35" s="85">
        <f t="shared" si="10"/>
        <v>550809833</v>
      </c>
      <c r="AA35" s="86">
        <f t="shared" si="11"/>
        <v>34973782</v>
      </c>
      <c r="AB35" s="86">
        <f t="shared" si="12"/>
        <v>585783615</v>
      </c>
      <c r="AC35" s="104">
        <f t="shared" si="13"/>
        <v>0.9862888245974544</v>
      </c>
      <c r="AD35" s="85">
        <v>73150239</v>
      </c>
      <c r="AE35" s="86">
        <v>10454969</v>
      </c>
      <c r="AF35" s="86">
        <f t="shared" si="14"/>
        <v>83605208</v>
      </c>
      <c r="AG35" s="86">
        <v>584132293</v>
      </c>
      <c r="AH35" s="86">
        <v>558362835</v>
      </c>
      <c r="AI35" s="87">
        <v>517247790</v>
      </c>
      <c r="AJ35" s="124">
        <f t="shared" si="15"/>
        <v>0.9263650042180905</v>
      </c>
      <c r="AK35" s="125">
        <f t="shared" si="16"/>
        <v>0.21307140339869735</v>
      </c>
    </row>
    <row r="36" spans="1:37" ht="12.75">
      <c r="A36" s="62" t="s">
        <v>97</v>
      </c>
      <c r="B36" s="63" t="s">
        <v>595</v>
      </c>
      <c r="C36" s="64" t="s">
        <v>596</v>
      </c>
      <c r="D36" s="85">
        <v>513485914</v>
      </c>
      <c r="E36" s="86">
        <v>116064300</v>
      </c>
      <c r="F36" s="87">
        <f t="shared" si="0"/>
        <v>629550214</v>
      </c>
      <c r="G36" s="85">
        <v>513273045</v>
      </c>
      <c r="H36" s="86">
        <v>139822683</v>
      </c>
      <c r="I36" s="87">
        <f t="shared" si="1"/>
        <v>653095728</v>
      </c>
      <c r="J36" s="85">
        <v>280445931</v>
      </c>
      <c r="K36" s="86">
        <v>40376516</v>
      </c>
      <c r="L36" s="86">
        <f t="shared" si="2"/>
        <v>320822447</v>
      </c>
      <c r="M36" s="104">
        <f t="shared" si="3"/>
        <v>0.5096058104111771</v>
      </c>
      <c r="N36" s="85">
        <v>81228957</v>
      </c>
      <c r="O36" s="86">
        <v>24852690</v>
      </c>
      <c r="P36" s="86">
        <f t="shared" si="4"/>
        <v>106081647</v>
      </c>
      <c r="Q36" s="104">
        <f t="shared" si="5"/>
        <v>0.16850386933551262</v>
      </c>
      <c r="R36" s="85">
        <v>77408801</v>
      </c>
      <c r="S36" s="86">
        <v>21095660</v>
      </c>
      <c r="T36" s="86">
        <f t="shared" si="6"/>
        <v>98504461</v>
      </c>
      <c r="U36" s="104">
        <f t="shared" si="7"/>
        <v>0.15082698718862236</v>
      </c>
      <c r="V36" s="85">
        <v>54250240</v>
      </c>
      <c r="W36" s="86">
        <v>26741570</v>
      </c>
      <c r="X36" s="86">
        <f t="shared" si="8"/>
        <v>80991810</v>
      </c>
      <c r="Y36" s="104">
        <f t="shared" si="9"/>
        <v>0.12401215706619964</v>
      </c>
      <c r="Z36" s="85">
        <f t="shared" si="10"/>
        <v>493333929</v>
      </c>
      <c r="AA36" s="86">
        <f t="shared" si="11"/>
        <v>113066436</v>
      </c>
      <c r="AB36" s="86">
        <f t="shared" si="12"/>
        <v>606400365</v>
      </c>
      <c r="AC36" s="104">
        <f t="shared" si="13"/>
        <v>0.9285015029220953</v>
      </c>
      <c r="AD36" s="85">
        <v>60890843</v>
      </c>
      <c r="AE36" s="86">
        <v>46428109</v>
      </c>
      <c r="AF36" s="86">
        <f t="shared" si="14"/>
        <v>107318952</v>
      </c>
      <c r="AG36" s="86">
        <v>572926411</v>
      </c>
      <c r="AH36" s="86">
        <v>599180489</v>
      </c>
      <c r="AI36" s="87">
        <v>607287154</v>
      </c>
      <c r="AJ36" s="124">
        <f t="shared" si="15"/>
        <v>1.013529587743302</v>
      </c>
      <c r="AK36" s="125">
        <f t="shared" si="16"/>
        <v>-0.24531680108094978</v>
      </c>
    </row>
    <row r="37" spans="1:37" ht="12.75">
      <c r="A37" s="62" t="s">
        <v>97</v>
      </c>
      <c r="B37" s="63" t="s">
        <v>597</v>
      </c>
      <c r="C37" s="64" t="s">
        <v>598</v>
      </c>
      <c r="D37" s="85">
        <v>737236601</v>
      </c>
      <c r="E37" s="86">
        <v>175573270</v>
      </c>
      <c r="F37" s="87">
        <f t="shared" si="0"/>
        <v>912809871</v>
      </c>
      <c r="G37" s="85">
        <v>730015341</v>
      </c>
      <c r="H37" s="86">
        <v>145496853</v>
      </c>
      <c r="I37" s="87">
        <f t="shared" si="1"/>
        <v>875512194</v>
      </c>
      <c r="J37" s="85">
        <v>355485206</v>
      </c>
      <c r="K37" s="86">
        <v>25674734</v>
      </c>
      <c r="L37" s="86">
        <f t="shared" si="2"/>
        <v>381159940</v>
      </c>
      <c r="M37" s="104">
        <f t="shared" si="3"/>
        <v>0.4175677236952228</v>
      </c>
      <c r="N37" s="85">
        <v>91569925</v>
      </c>
      <c r="O37" s="86">
        <v>30235623</v>
      </c>
      <c r="P37" s="86">
        <f t="shared" si="4"/>
        <v>121805548</v>
      </c>
      <c r="Q37" s="104">
        <f t="shared" si="5"/>
        <v>0.1334402178041302</v>
      </c>
      <c r="R37" s="85">
        <v>93308647</v>
      </c>
      <c r="S37" s="86">
        <v>12926615</v>
      </c>
      <c r="T37" s="86">
        <f t="shared" si="6"/>
        <v>106235262</v>
      </c>
      <c r="U37" s="104">
        <f t="shared" si="7"/>
        <v>0.12134069945346758</v>
      </c>
      <c r="V37" s="85">
        <v>94173847</v>
      </c>
      <c r="W37" s="86">
        <v>37251017</v>
      </c>
      <c r="X37" s="86">
        <f t="shared" si="8"/>
        <v>131424864</v>
      </c>
      <c r="Y37" s="104">
        <f t="shared" si="9"/>
        <v>0.1501119743399028</v>
      </c>
      <c r="Z37" s="85">
        <f t="shared" si="10"/>
        <v>634537625</v>
      </c>
      <c r="AA37" s="86">
        <f t="shared" si="11"/>
        <v>106087989</v>
      </c>
      <c r="AB37" s="86">
        <f t="shared" si="12"/>
        <v>740625614</v>
      </c>
      <c r="AC37" s="104">
        <f t="shared" si="13"/>
        <v>0.8459340932948788</v>
      </c>
      <c r="AD37" s="85">
        <v>123997527</v>
      </c>
      <c r="AE37" s="86">
        <v>27622102</v>
      </c>
      <c r="AF37" s="86">
        <f t="shared" si="14"/>
        <v>151619629</v>
      </c>
      <c r="AG37" s="86">
        <v>770904350</v>
      </c>
      <c r="AH37" s="86">
        <v>800455133</v>
      </c>
      <c r="AI37" s="87">
        <v>743401396</v>
      </c>
      <c r="AJ37" s="124">
        <f t="shared" si="15"/>
        <v>0.9287233791778308</v>
      </c>
      <c r="AK37" s="125">
        <f t="shared" si="16"/>
        <v>-0.13319360516308876</v>
      </c>
    </row>
    <row r="38" spans="1:37" ht="12.75">
      <c r="A38" s="62" t="s">
        <v>112</v>
      </c>
      <c r="B38" s="63" t="s">
        <v>599</v>
      </c>
      <c r="C38" s="64" t="s">
        <v>600</v>
      </c>
      <c r="D38" s="85">
        <v>314908096</v>
      </c>
      <c r="E38" s="86">
        <v>5415494</v>
      </c>
      <c r="F38" s="87">
        <f t="shared" si="0"/>
        <v>320323590</v>
      </c>
      <c r="G38" s="85">
        <v>333736441</v>
      </c>
      <c r="H38" s="86">
        <v>6713295</v>
      </c>
      <c r="I38" s="87">
        <f t="shared" si="1"/>
        <v>340449736</v>
      </c>
      <c r="J38" s="85">
        <v>70544403</v>
      </c>
      <c r="K38" s="86">
        <v>99291</v>
      </c>
      <c r="L38" s="86">
        <f t="shared" si="2"/>
        <v>70643694</v>
      </c>
      <c r="M38" s="104">
        <f t="shared" si="3"/>
        <v>0.22053853105230245</v>
      </c>
      <c r="N38" s="85">
        <v>45114103</v>
      </c>
      <c r="O38" s="86">
        <v>552909</v>
      </c>
      <c r="P38" s="86">
        <f t="shared" si="4"/>
        <v>45667012</v>
      </c>
      <c r="Q38" s="104">
        <f t="shared" si="5"/>
        <v>0.14256524784827743</v>
      </c>
      <c r="R38" s="85">
        <v>46354855</v>
      </c>
      <c r="S38" s="86">
        <v>135493</v>
      </c>
      <c r="T38" s="86">
        <f t="shared" si="6"/>
        <v>46490348</v>
      </c>
      <c r="U38" s="104">
        <f t="shared" si="7"/>
        <v>0.1365556882088462</v>
      </c>
      <c r="V38" s="85">
        <v>172093233</v>
      </c>
      <c r="W38" s="86">
        <v>5484358</v>
      </c>
      <c r="X38" s="86">
        <f t="shared" si="8"/>
        <v>177577591</v>
      </c>
      <c r="Y38" s="104">
        <f t="shared" si="9"/>
        <v>0.5215970882703225</v>
      </c>
      <c r="Z38" s="85">
        <f t="shared" si="10"/>
        <v>334106594</v>
      </c>
      <c r="AA38" s="86">
        <f t="shared" si="11"/>
        <v>6272051</v>
      </c>
      <c r="AB38" s="86">
        <f t="shared" si="12"/>
        <v>340378645</v>
      </c>
      <c r="AC38" s="104">
        <f t="shared" si="13"/>
        <v>0.9997911850341397</v>
      </c>
      <c r="AD38" s="85">
        <v>11471916</v>
      </c>
      <c r="AE38" s="86">
        <v>1313408</v>
      </c>
      <c r="AF38" s="86">
        <f t="shared" si="14"/>
        <v>12785324</v>
      </c>
      <c r="AG38" s="86">
        <v>348650125</v>
      </c>
      <c r="AH38" s="86">
        <v>340449736</v>
      </c>
      <c r="AI38" s="87">
        <v>211073851</v>
      </c>
      <c r="AJ38" s="124">
        <f t="shared" si="15"/>
        <v>0.6199853566636339</v>
      </c>
      <c r="AK38" s="125">
        <f t="shared" si="16"/>
        <v>12.889174103057536</v>
      </c>
    </row>
    <row r="39" spans="1:37" ht="16.5">
      <c r="A39" s="65"/>
      <c r="B39" s="66" t="s">
        <v>601</v>
      </c>
      <c r="C39" s="67"/>
      <c r="D39" s="88">
        <f>SUM(D31:D38)</f>
        <v>5050876692</v>
      </c>
      <c r="E39" s="89">
        <f>SUM(E31:E38)</f>
        <v>927405853</v>
      </c>
      <c r="F39" s="90">
        <f t="shared" si="0"/>
        <v>5978282545</v>
      </c>
      <c r="G39" s="88">
        <f>SUM(G31:G38)</f>
        <v>5119822018</v>
      </c>
      <c r="H39" s="89">
        <f>SUM(H31:H38)</f>
        <v>1015284997</v>
      </c>
      <c r="I39" s="90">
        <f t="shared" si="1"/>
        <v>6135107015</v>
      </c>
      <c r="J39" s="88">
        <f>SUM(J31:J38)</f>
        <v>1807302953</v>
      </c>
      <c r="K39" s="89">
        <f>SUM(K31:K38)</f>
        <v>127578515</v>
      </c>
      <c r="L39" s="89">
        <f t="shared" si="2"/>
        <v>1934881468</v>
      </c>
      <c r="M39" s="105">
        <f t="shared" si="3"/>
        <v>0.3236517266348106</v>
      </c>
      <c r="N39" s="88">
        <f>SUM(N31:N38)</f>
        <v>951838634</v>
      </c>
      <c r="O39" s="89">
        <f>SUM(O31:O38)</f>
        <v>159878854</v>
      </c>
      <c r="P39" s="89">
        <f t="shared" si="4"/>
        <v>1111717488</v>
      </c>
      <c r="Q39" s="105">
        <f t="shared" si="5"/>
        <v>0.18595934194006886</v>
      </c>
      <c r="R39" s="88">
        <f>SUM(R31:R38)</f>
        <v>1006554396</v>
      </c>
      <c r="S39" s="89">
        <f>SUM(S31:S38)</f>
        <v>126583023</v>
      </c>
      <c r="T39" s="89">
        <f t="shared" si="6"/>
        <v>1133137419</v>
      </c>
      <c r="U39" s="105">
        <f t="shared" si="7"/>
        <v>0.18469725405433698</v>
      </c>
      <c r="V39" s="88">
        <f>SUM(V31:V38)</f>
        <v>1008573666</v>
      </c>
      <c r="W39" s="89">
        <f>SUM(W31:W38)</f>
        <v>286976528</v>
      </c>
      <c r="X39" s="89">
        <f t="shared" si="8"/>
        <v>1295550194</v>
      </c>
      <c r="Y39" s="105">
        <f t="shared" si="9"/>
        <v>0.21116994224101565</v>
      </c>
      <c r="Z39" s="88">
        <f t="shared" si="10"/>
        <v>4774269649</v>
      </c>
      <c r="AA39" s="89">
        <f t="shared" si="11"/>
        <v>701016920</v>
      </c>
      <c r="AB39" s="89">
        <f t="shared" si="12"/>
        <v>5475286569</v>
      </c>
      <c r="AC39" s="105">
        <f t="shared" si="13"/>
        <v>0.8924516810567811</v>
      </c>
      <c r="AD39" s="88">
        <f>SUM(AD31:AD38)</f>
        <v>866527159</v>
      </c>
      <c r="AE39" s="89">
        <f>SUM(AE31:AE38)</f>
        <v>287930847</v>
      </c>
      <c r="AF39" s="89">
        <f t="shared" si="14"/>
        <v>1154458006</v>
      </c>
      <c r="AG39" s="89">
        <f>SUM(AG31:AG38)</f>
        <v>5523725691</v>
      </c>
      <c r="AH39" s="89">
        <f>SUM(AH31:AH38)</f>
        <v>5583024145</v>
      </c>
      <c r="AI39" s="90">
        <f>SUM(AI31:AI38)</f>
        <v>5024897139</v>
      </c>
      <c r="AJ39" s="126">
        <f t="shared" si="15"/>
        <v>0.9000314181876067</v>
      </c>
      <c r="AK39" s="127">
        <f t="shared" si="16"/>
        <v>0.12221508904326495</v>
      </c>
    </row>
    <row r="40" spans="1:37" ht="12.75">
      <c r="A40" s="62" t="s">
        <v>97</v>
      </c>
      <c r="B40" s="63" t="s">
        <v>602</v>
      </c>
      <c r="C40" s="64" t="s">
        <v>603</v>
      </c>
      <c r="D40" s="85">
        <v>78694700</v>
      </c>
      <c r="E40" s="86">
        <v>14703200</v>
      </c>
      <c r="F40" s="87">
        <f t="shared" si="0"/>
        <v>93397900</v>
      </c>
      <c r="G40" s="85">
        <v>79256624</v>
      </c>
      <c r="H40" s="86">
        <v>11723941</v>
      </c>
      <c r="I40" s="87">
        <f t="shared" si="1"/>
        <v>90980565</v>
      </c>
      <c r="J40" s="85">
        <v>26558241</v>
      </c>
      <c r="K40" s="86">
        <v>1862329</v>
      </c>
      <c r="L40" s="86">
        <f t="shared" si="2"/>
        <v>28420570</v>
      </c>
      <c r="M40" s="104">
        <f t="shared" si="3"/>
        <v>0.30429559979399967</v>
      </c>
      <c r="N40" s="85">
        <v>13954220</v>
      </c>
      <c r="O40" s="86">
        <v>3026532</v>
      </c>
      <c r="P40" s="86">
        <f t="shared" si="4"/>
        <v>16980752</v>
      </c>
      <c r="Q40" s="104">
        <f t="shared" si="5"/>
        <v>0.18181085441963898</v>
      </c>
      <c r="R40" s="85">
        <v>15266557</v>
      </c>
      <c r="S40" s="86">
        <v>419466</v>
      </c>
      <c r="T40" s="86">
        <f t="shared" si="6"/>
        <v>15686023</v>
      </c>
      <c r="U40" s="104">
        <f t="shared" si="7"/>
        <v>0.17241070112061846</v>
      </c>
      <c r="V40" s="85">
        <v>11517566</v>
      </c>
      <c r="W40" s="86">
        <v>4367352</v>
      </c>
      <c r="X40" s="86">
        <f t="shared" si="8"/>
        <v>15884918</v>
      </c>
      <c r="Y40" s="104">
        <f t="shared" si="9"/>
        <v>0.1745968273553808</v>
      </c>
      <c r="Z40" s="85">
        <f t="shared" si="10"/>
        <v>67296584</v>
      </c>
      <c r="AA40" s="86">
        <f t="shared" si="11"/>
        <v>9675679</v>
      </c>
      <c r="AB40" s="86">
        <f t="shared" si="12"/>
        <v>76972263</v>
      </c>
      <c r="AC40" s="104">
        <f t="shared" si="13"/>
        <v>0.8460297317344644</v>
      </c>
      <c r="AD40" s="85">
        <v>12625113</v>
      </c>
      <c r="AE40" s="86">
        <v>11518070</v>
      </c>
      <c r="AF40" s="86">
        <f t="shared" si="14"/>
        <v>24143183</v>
      </c>
      <c r="AG40" s="86">
        <v>96724305</v>
      </c>
      <c r="AH40" s="86">
        <v>101782149</v>
      </c>
      <c r="AI40" s="87">
        <v>96655728</v>
      </c>
      <c r="AJ40" s="124">
        <f t="shared" si="15"/>
        <v>0.9496333978957351</v>
      </c>
      <c r="AK40" s="125">
        <f t="shared" si="16"/>
        <v>-0.3420536968965525</v>
      </c>
    </row>
    <row r="41" spans="1:37" ht="12.75">
      <c r="A41" s="62" t="s">
        <v>97</v>
      </c>
      <c r="B41" s="63" t="s">
        <v>604</v>
      </c>
      <c r="C41" s="64" t="s">
        <v>605</v>
      </c>
      <c r="D41" s="85">
        <v>65081600</v>
      </c>
      <c r="E41" s="86">
        <v>8701400</v>
      </c>
      <c r="F41" s="87">
        <f t="shared" si="0"/>
        <v>73783000</v>
      </c>
      <c r="G41" s="85">
        <v>51630100</v>
      </c>
      <c r="H41" s="86">
        <v>31577579</v>
      </c>
      <c r="I41" s="87">
        <f t="shared" si="1"/>
        <v>83207679</v>
      </c>
      <c r="J41" s="85">
        <v>20027813</v>
      </c>
      <c r="K41" s="86">
        <v>3912614</v>
      </c>
      <c r="L41" s="86">
        <f t="shared" si="2"/>
        <v>23940427</v>
      </c>
      <c r="M41" s="104">
        <f t="shared" si="3"/>
        <v>0.3244707724001464</v>
      </c>
      <c r="N41" s="85">
        <v>14037533</v>
      </c>
      <c r="O41" s="86">
        <v>2320614</v>
      </c>
      <c r="P41" s="86">
        <f t="shared" si="4"/>
        <v>16358147</v>
      </c>
      <c r="Q41" s="104">
        <f t="shared" si="5"/>
        <v>0.22170617893010586</v>
      </c>
      <c r="R41" s="85">
        <v>20645119</v>
      </c>
      <c r="S41" s="86">
        <v>1383685</v>
      </c>
      <c r="T41" s="86">
        <f t="shared" si="6"/>
        <v>22028804</v>
      </c>
      <c r="U41" s="104">
        <f t="shared" si="7"/>
        <v>0.2647448440425793</v>
      </c>
      <c r="V41" s="85">
        <v>35639758</v>
      </c>
      <c r="W41" s="86">
        <v>7164807</v>
      </c>
      <c r="X41" s="86">
        <f t="shared" si="8"/>
        <v>42804565</v>
      </c>
      <c r="Y41" s="104">
        <f t="shared" si="9"/>
        <v>0.5144304650055195</v>
      </c>
      <c r="Z41" s="85">
        <f t="shared" si="10"/>
        <v>90350223</v>
      </c>
      <c r="AA41" s="86">
        <f t="shared" si="11"/>
        <v>14781720</v>
      </c>
      <c r="AB41" s="86">
        <f t="shared" si="12"/>
        <v>105131943</v>
      </c>
      <c r="AC41" s="104">
        <f t="shared" si="13"/>
        <v>1.2634884696158872</v>
      </c>
      <c r="AD41" s="85">
        <v>9519997</v>
      </c>
      <c r="AE41" s="86">
        <v>5551696</v>
      </c>
      <c r="AF41" s="86">
        <f t="shared" si="14"/>
        <v>15071693</v>
      </c>
      <c r="AG41" s="86">
        <v>64074444</v>
      </c>
      <c r="AH41" s="86">
        <v>110078413</v>
      </c>
      <c r="AI41" s="87">
        <v>52528265</v>
      </c>
      <c r="AJ41" s="124">
        <f t="shared" si="15"/>
        <v>0.4771895194382935</v>
      </c>
      <c r="AK41" s="125">
        <f t="shared" si="16"/>
        <v>1.840063488554338</v>
      </c>
    </row>
    <row r="42" spans="1:37" ht="12.75">
      <c r="A42" s="62" t="s">
        <v>97</v>
      </c>
      <c r="B42" s="63" t="s">
        <v>606</v>
      </c>
      <c r="C42" s="64" t="s">
        <v>607</v>
      </c>
      <c r="D42" s="85">
        <v>263691974</v>
      </c>
      <c r="E42" s="86">
        <v>34168094</v>
      </c>
      <c r="F42" s="87">
        <f t="shared" si="0"/>
        <v>297860068</v>
      </c>
      <c r="G42" s="85">
        <v>262385016</v>
      </c>
      <c r="H42" s="86">
        <v>60199449</v>
      </c>
      <c r="I42" s="87">
        <f t="shared" si="1"/>
        <v>322584465</v>
      </c>
      <c r="J42" s="85">
        <v>87131803</v>
      </c>
      <c r="K42" s="86">
        <v>3314514</v>
      </c>
      <c r="L42" s="86">
        <f t="shared" si="2"/>
        <v>90446317</v>
      </c>
      <c r="M42" s="104">
        <f t="shared" si="3"/>
        <v>0.3036537176913557</v>
      </c>
      <c r="N42" s="85">
        <v>54599756</v>
      </c>
      <c r="O42" s="86">
        <v>9085657</v>
      </c>
      <c r="P42" s="86">
        <f t="shared" si="4"/>
        <v>63685413</v>
      </c>
      <c r="Q42" s="104">
        <f t="shared" si="5"/>
        <v>0.2138098383835728</v>
      </c>
      <c r="R42" s="85">
        <v>56335379</v>
      </c>
      <c r="S42" s="86">
        <v>11144428</v>
      </c>
      <c r="T42" s="86">
        <f t="shared" si="6"/>
        <v>67479807</v>
      </c>
      <c r="U42" s="104">
        <f t="shared" si="7"/>
        <v>0.20918492463671493</v>
      </c>
      <c r="V42" s="85">
        <v>10840551</v>
      </c>
      <c r="W42" s="86">
        <v>21691480</v>
      </c>
      <c r="X42" s="86">
        <f t="shared" si="8"/>
        <v>32532031</v>
      </c>
      <c r="Y42" s="104">
        <f t="shared" si="9"/>
        <v>0.10084810190720127</v>
      </c>
      <c r="Z42" s="85">
        <f t="shared" si="10"/>
        <v>208907489</v>
      </c>
      <c r="AA42" s="86">
        <f t="shared" si="11"/>
        <v>45236079</v>
      </c>
      <c r="AB42" s="86">
        <f t="shared" si="12"/>
        <v>254143568</v>
      </c>
      <c r="AC42" s="104">
        <f t="shared" si="13"/>
        <v>0.7878357316431838</v>
      </c>
      <c r="AD42" s="85">
        <v>50527894</v>
      </c>
      <c r="AE42" s="86">
        <v>9257049</v>
      </c>
      <c r="AF42" s="86">
        <f t="shared" si="14"/>
        <v>59784943</v>
      </c>
      <c r="AG42" s="86">
        <v>277201513</v>
      </c>
      <c r="AH42" s="86">
        <v>324313203</v>
      </c>
      <c r="AI42" s="87">
        <v>272571332</v>
      </c>
      <c r="AJ42" s="124">
        <f t="shared" si="15"/>
        <v>0.840457093570748</v>
      </c>
      <c r="AK42" s="125">
        <f t="shared" si="16"/>
        <v>-0.45584909230406057</v>
      </c>
    </row>
    <row r="43" spans="1:37" ht="12.75">
      <c r="A43" s="62" t="s">
        <v>112</v>
      </c>
      <c r="B43" s="63" t="s">
        <v>608</v>
      </c>
      <c r="C43" s="64" t="s">
        <v>609</v>
      </c>
      <c r="D43" s="85">
        <v>77060384</v>
      </c>
      <c r="E43" s="86">
        <v>230000</v>
      </c>
      <c r="F43" s="87">
        <f t="shared" si="0"/>
        <v>77290384</v>
      </c>
      <c r="G43" s="85">
        <v>77582436</v>
      </c>
      <c r="H43" s="86">
        <v>1562000</v>
      </c>
      <c r="I43" s="87">
        <f t="shared" si="1"/>
        <v>79144436</v>
      </c>
      <c r="J43" s="85">
        <v>11990146</v>
      </c>
      <c r="K43" s="86">
        <v>0</v>
      </c>
      <c r="L43" s="86">
        <f t="shared" si="2"/>
        <v>11990146</v>
      </c>
      <c r="M43" s="104">
        <f t="shared" si="3"/>
        <v>0.15513114800930475</v>
      </c>
      <c r="N43" s="85">
        <v>40131741</v>
      </c>
      <c r="O43" s="86">
        <v>0</v>
      </c>
      <c r="P43" s="86">
        <f t="shared" si="4"/>
        <v>40131741</v>
      </c>
      <c r="Q43" s="104">
        <f t="shared" si="5"/>
        <v>0.5192332981551754</v>
      </c>
      <c r="R43" s="85">
        <v>17701615</v>
      </c>
      <c r="S43" s="86">
        <v>30712</v>
      </c>
      <c r="T43" s="86">
        <f t="shared" si="6"/>
        <v>17732327</v>
      </c>
      <c r="U43" s="104">
        <f t="shared" si="7"/>
        <v>0.22405020360496347</v>
      </c>
      <c r="V43" s="85">
        <v>13494192</v>
      </c>
      <c r="W43" s="86">
        <v>1112605</v>
      </c>
      <c r="X43" s="86">
        <f t="shared" si="8"/>
        <v>14606797</v>
      </c>
      <c r="Y43" s="104">
        <f t="shared" si="9"/>
        <v>0.1845587351206849</v>
      </c>
      <c r="Z43" s="85">
        <f t="shared" si="10"/>
        <v>83317694</v>
      </c>
      <c r="AA43" s="86">
        <f t="shared" si="11"/>
        <v>1143317</v>
      </c>
      <c r="AB43" s="86">
        <f t="shared" si="12"/>
        <v>84461011</v>
      </c>
      <c r="AC43" s="104">
        <f t="shared" si="13"/>
        <v>1.0671756003163633</v>
      </c>
      <c r="AD43" s="85">
        <v>18918259</v>
      </c>
      <c r="AE43" s="86">
        <v>0</v>
      </c>
      <c r="AF43" s="86">
        <f t="shared" si="14"/>
        <v>18918259</v>
      </c>
      <c r="AG43" s="86">
        <v>78792523</v>
      </c>
      <c r="AH43" s="86">
        <v>87110443</v>
      </c>
      <c r="AI43" s="87">
        <v>78671825</v>
      </c>
      <c r="AJ43" s="124">
        <f t="shared" si="15"/>
        <v>0.9031273667153776</v>
      </c>
      <c r="AK43" s="125">
        <f t="shared" si="16"/>
        <v>-0.22789951231770322</v>
      </c>
    </row>
    <row r="44" spans="1:37" ht="16.5">
      <c r="A44" s="65"/>
      <c r="B44" s="66" t="s">
        <v>610</v>
      </c>
      <c r="C44" s="67"/>
      <c r="D44" s="88">
        <f>SUM(D40:D43)</f>
        <v>484528658</v>
      </c>
      <c r="E44" s="89">
        <f>SUM(E40:E43)</f>
        <v>57802694</v>
      </c>
      <c r="F44" s="90">
        <f t="shared" si="0"/>
        <v>542331352</v>
      </c>
      <c r="G44" s="88">
        <f>SUM(G40:G43)</f>
        <v>470854176</v>
      </c>
      <c r="H44" s="89">
        <f>SUM(H40:H43)</f>
        <v>105062969</v>
      </c>
      <c r="I44" s="90">
        <f t="shared" si="1"/>
        <v>575917145</v>
      </c>
      <c r="J44" s="88">
        <f>SUM(J40:J43)</f>
        <v>145708003</v>
      </c>
      <c r="K44" s="89">
        <f>SUM(K40:K43)</f>
        <v>9089457</v>
      </c>
      <c r="L44" s="89">
        <f t="shared" si="2"/>
        <v>154797460</v>
      </c>
      <c r="M44" s="105">
        <f t="shared" si="3"/>
        <v>0.2854296721536394</v>
      </c>
      <c r="N44" s="88">
        <f>SUM(N40:N43)</f>
        <v>122723250</v>
      </c>
      <c r="O44" s="89">
        <f>SUM(O40:O43)</f>
        <v>14432803</v>
      </c>
      <c r="P44" s="89">
        <f t="shared" si="4"/>
        <v>137156053</v>
      </c>
      <c r="Q44" s="105">
        <f t="shared" si="5"/>
        <v>0.25290083727263474</v>
      </c>
      <c r="R44" s="88">
        <f>SUM(R40:R43)</f>
        <v>109948670</v>
      </c>
      <c r="S44" s="89">
        <f>SUM(S40:S43)</f>
        <v>12978291</v>
      </c>
      <c r="T44" s="89">
        <f t="shared" si="6"/>
        <v>122926961</v>
      </c>
      <c r="U44" s="105">
        <f t="shared" si="7"/>
        <v>0.21344556602842585</v>
      </c>
      <c r="V44" s="88">
        <f>SUM(V40:V43)</f>
        <v>71492067</v>
      </c>
      <c r="W44" s="89">
        <f>SUM(W40:W43)</f>
        <v>34336244</v>
      </c>
      <c r="X44" s="89">
        <f t="shared" si="8"/>
        <v>105828311</v>
      </c>
      <c r="Y44" s="105">
        <f t="shared" si="9"/>
        <v>0.1837561390883753</v>
      </c>
      <c r="Z44" s="88">
        <f t="shared" si="10"/>
        <v>449871990</v>
      </c>
      <c r="AA44" s="89">
        <f t="shared" si="11"/>
        <v>70836795</v>
      </c>
      <c r="AB44" s="89">
        <f t="shared" si="12"/>
        <v>520708785</v>
      </c>
      <c r="AC44" s="105">
        <f t="shared" si="13"/>
        <v>0.9041383635140781</v>
      </c>
      <c r="AD44" s="88">
        <f>SUM(AD40:AD43)</f>
        <v>91591263</v>
      </c>
      <c r="AE44" s="89">
        <f>SUM(AE40:AE43)</f>
        <v>26326815</v>
      </c>
      <c r="AF44" s="89">
        <f t="shared" si="14"/>
        <v>117918078</v>
      </c>
      <c r="AG44" s="89">
        <f>SUM(AG40:AG43)</f>
        <v>516792785</v>
      </c>
      <c r="AH44" s="89">
        <f>SUM(AH40:AH43)</f>
        <v>623284208</v>
      </c>
      <c r="AI44" s="90">
        <f>SUM(AI40:AI43)</f>
        <v>500427150</v>
      </c>
      <c r="AJ44" s="126">
        <f t="shared" si="15"/>
        <v>0.8028875809412453</v>
      </c>
      <c r="AK44" s="127">
        <f t="shared" si="16"/>
        <v>-0.1025268322300843</v>
      </c>
    </row>
    <row r="45" spans="1:37" ht="16.5">
      <c r="A45" s="68"/>
      <c r="B45" s="69" t="s">
        <v>611</v>
      </c>
      <c r="C45" s="70"/>
      <c r="D45" s="91">
        <f>SUM(D9,D11:D16,D18:D23,D25:D29,D31:D38,D40:D43)</f>
        <v>50409048372</v>
      </c>
      <c r="E45" s="92">
        <f>SUM(E9,E11:E16,E18:E23,E25:E29,E31:E38,E40:E43)</f>
        <v>9657949185</v>
      </c>
      <c r="F45" s="93">
        <f t="shared" si="0"/>
        <v>60066997557</v>
      </c>
      <c r="G45" s="91">
        <f>SUM(G9,G11:G16,G18:G23,G25:G29,G31:G38,G40:G43)</f>
        <v>52000844707</v>
      </c>
      <c r="H45" s="92">
        <f>SUM(H9,H11:H16,H18:H23,H25:H29,H31:H38,H40:H43)</f>
        <v>10044209297</v>
      </c>
      <c r="I45" s="93">
        <f t="shared" si="1"/>
        <v>62045054004</v>
      </c>
      <c r="J45" s="91">
        <f>SUM(J9,J11:J16,J18:J23,J25:J29,J31:J38,J40:J43)</f>
        <v>14425545885</v>
      </c>
      <c r="K45" s="92">
        <f>SUM(K9,K11:K16,K18:K23,K25:K29,K31:K38,K40:K43)</f>
        <v>1140087198</v>
      </c>
      <c r="L45" s="92">
        <f t="shared" si="2"/>
        <v>15565633083</v>
      </c>
      <c r="M45" s="106">
        <f t="shared" si="3"/>
        <v>0.25913785799313743</v>
      </c>
      <c r="N45" s="91">
        <f>SUM(N9,N11:N16,N18:N23,N25:N29,N31:N38,N40:N43)</f>
        <v>12410009865</v>
      </c>
      <c r="O45" s="92">
        <f>SUM(O9,O11:O16,O18:O23,O25:O29,O31:O38,O40:O43)</f>
        <v>2061898258</v>
      </c>
      <c r="P45" s="92">
        <f t="shared" si="4"/>
        <v>14471908123</v>
      </c>
      <c r="Q45" s="106">
        <f t="shared" si="5"/>
        <v>0.24092944065111666</v>
      </c>
      <c r="R45" s="91">
        <f>SUM(R9,R11:R16,R18:R23,R25:R29,R31:R38,R40:R43)</f>
        <v>12702190558</v>
      </c>
      <c r="S45" s="92">
        <f>SUM(S9,S11:S16,S18:S23,S25:S29,S31:S38,S40:S43)</f>
        <v>1785130703</v>
      </c>
      <c r="T45" s="92">
        <f t="shared" si="6"/>
        <v>14487321261</v>
      </c>
      <c r="U45" s="106">
        <f t="shared" si="7"/>
        <v>0.23349679508806637</v>
      </c>
      <c r="V45" s="91">
        <f>SUM(V9,V11:V16,V18:V23,V25:V29,V31:V38,V40:V43)</f>
        <v>10759851729</v>
      </c>
      <c r="W45" s="92">
        <f>SUM(W9,W11:W16,W18:W23,W25:W29,W31:W38,W40:W43)</f>
        <v>3354654231</v>
      </c>
      <c r="X45" s="92">
        <f t="shared" si="8"/>
        <v>14114505960</v>
      </c>
      <c r="Y45" s="106">
        <f t="shared" si="9"/>
        <v>0.22748801151966194</v>
      </c>
      <c r="Z45" s="91">
        <f t="shared" si="10"/>
        <v>50297598037</v>
      </c>
      <c r="AA45" s="92">
        <f t="shared" si="11"/>
        <v>8341770390</v>
      </c>
      <c r="AB45" s="92">
        <f t="shared" si="12"/>
        <v>58639368427</v>
      </c>
      <c r="AC45" s="106">
        <f t="shared" si="13"/>
        <v>0.9451094751762092</v>
      </c>
      <c r="AD45" s="91">
        <f>SUM(AD9,AD11:AD16,AD18:AD23,AD25:AD29,AD31:AD38,AD40:AD43)</f>
        <v>10105630805</v>
      </c>
      <c r="AE45" s="92">
        <f>SUM(AE9,AE11:AE16,AE18:AE23,AE25:AE29,AE31:AE38,AE40:AE43)</f>
        <v>3252137567</v>
      </c>
      <c r="AF45" s="92">
        <f t="shared" si="14"/>
        <v>13357768372</v>
      </c>
      <c r="AG45" s="92">
        <f>SUM(AG9,AG11:AG16,AG18:AG23,AG25:AG29,AG31:AG38,AG40:AG43)</f>
        <v>55062743154</v>
      </c>
      <c r="AH45" s="92">
        <f>SUM(AH9,AH11:AH16,AH18:AH23,AH25:AH29,AH31:AH38,AH40:AH43)</f>
        <v>57153624881</v>
      </c>
      <c r="AI45" s="93">
        <f>SUM(AI9,AI11:AI16,AI18:AI23,AI25:AI29,AI31:AI38,AI40:AI43)</f>
        <v>53183371200</v>
      </c>
      <c r="AJ45" s="128">
        <f t="shared" si="15"/>
        <v>0.9305336505030697</v>
      </c>
      <c r="AK45" s="129">
        <f t="shared" si="16"/>
        <v>0.056651497984217425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37" ht="16.5" customHeight="1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13" customFormat="1" ht="16.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40</v>
      </c>
      <c r="C9" s="39" t="s">
        <v>41</v>
      </c>
      <c r="D9" s="72">
        <v>5907039353</v>
      </c>
      <c r="E9" s="73">
        <v>1558133958</v>
      </c>
      <c r="F9" s="74">
        <f>$D9+$E9</f>
        <v>7465173311</v>
      </c>
      <c r="G9" s="72">
        <v>5943456598</v>
      </c>
      <c r="H9" s="73">
        <v>1491447976</v>
      </c>
      <c r="I9" s="75">
        <f>$G9+$H9</f>
        <v>7434904574</v>
      </c>
      <c r="J9" s="72">
        <v>1472101516</v>
      </c>
      <c r="K9" s="73">
        <v>127149725</v>
      </c>
      <c r="L9" s="73">
        <f>$J9+$K9</f>
        <v>1599251241</v>
      </c>
      <c r="M9" s="99">
        <f>IF($F9=0,0,$L9/$F9)</f>
        <v>0.21422828035934396</v>
      </c>
      <c r="N9" s="110">
        <v>1653615141</v>
      </c>
      <c r="O9" s="111">
        <v>364327280</v>
      </c>
      <c r="P9" s="112">
        <f>$N9+$O9</f>
        <v>2017942421</v>
      </c>
      <c r="Q9" s="99">
        <f>IF($F9=0,0,$P9/$F9)</f>
        <v>0.27031420932003597</v>
      </c>
      <c r="R9" s="110">
        <v>1446723483</v>
      </c>
      <c r="S9" s="112">
        <v>259298387</v>
      </c>
      <c r="T9" s="112">
        <f>$R9+$S9</f>
        <v>1706021870</v>
      </c>
      <c r="U9" s="99">
        <f>IF($I9=0,0,$T9/$I9)</f>
        <v>0.22946116564373809</v>
      </c>
      <c r="V9" s="110">
        <v>1122734210</v>
      </c>
      <c r="W9" s="112">
        <v>439675422</v>
      </c>
      <c r="X9" s="112">
        <f>$V9+$W9</f>
        <v>1562409632</v>
      </c>
      <c r="Y9" s="99">
        <f>IF($I9=0,0,$X9/$I9)</f>
        <v>0.21014521658607102</v>
      </c>
      <c r="Z9" s="72">
        <f>$J9+$N9+$R9+$V9</f>
        <v>5695174350</v>
      </c>
      <c r="AA9" s="73">
        <f>$K9+$O9+$S9+$W9</f>
        <v>1190450814</v>
      </c>
      <c r="AB9" s="73">
        <f>$Z9+$AA9</f>
        <v>6885625164</v>
      </c>
      <c r="AC9" s="99">
        <f>IF($I9=0,0,$AB9/$I9)</f>
        <v>0.9261215252283345</v>
      </c>
      <c r="AD9" s="72">
        <v>1140343888</v>
      </c>
      <c r="AE9" s="73">
        <v>381945972</v>
      </c>
      <c r="AF9" s="73">
        <f>$AD9+$AE9</f>
        <v>1522289860</v>
      </c>
      <c r="AG9" s="73">
        <v>6994961721</v>
      </c>
      <c r="AH9" s="73">
        <v>7072171684</v>
      </c>
      <c r="AI9" s="73">
        <v>6496219793</v>
      </c>
      <c r="AJ9" s="99">
        <f>IF($AH9=0,0,$AI9/$AH9)</f>
        <v>0.9185608160074752</v>
      </c>
      <c r="AK9" s="99">
        <f>IF($AF9=0,0,(($X9/$AF9)-1))</f>
        <v>0.02635488355680171</v>
      </c>
    </row>
    <row r="10" spans="1:37" s="13" customFormat="1" ht="12.75">
      <c r="A10" s="29"/>
      <c r="B10" s="38" t="s">
        <v>42</v>
      </c>
      <c r="C10" s="39" t="s">
        <v>43</v>
      </c>
      <c r="D10" s="72">
        <v>34520879326</v>
      </c>
      <c r="E10" s="73">
        <v>6774256157</v>
      </c>
      <c r="F10" s="75">
        <f aca="true" t="shared" si="0" ref="F10:F17">$D10+$E10</f>
        <v>41295135483</v>
      </c>
      <c r="G10" s="72">
        <v>35822027132</v>
      </c>
      <c r="H10" s="73">
        <v>6771354713</v>
      </c>
      <c r="I10" s="75">
        <f aca="true" t="shared" si="1" ref="I10:I17">$G10+$H10</f>
        <v>42593381845</v>
      </c>
      <c r="J10" s="72">
        <v>9187057864</v>
      </c>
      <c r="K10" s="73">
        <v>842593338</v>
      </c>
      <c r="L10" s="73">
        <f aca="true" t="shared" si="2" ref="L10:L17">$J10+$K10</f>
        <v>10029651202</v>
      </c>
      <c r="M10" s="99">
        <f aca="true" t="shared" si="3" ref="M10:M17">IF($F10=0,0,$L10/$F10)</f>
        <v>0.24287730466773536</v>
      </c>
      <c r="N10" s="110">
        <v>9047293084</v>
      </c>
      <c r="O10" s="111">
        <v>1518668672</v>
      </c>
      <c r="P10" s="112">
        <f aca="true" t="shared" si="4" ref="P10:P17">$N10+$O10</f>
        <v>10565961756</v>
      </c>
      <c r="Q10" s="99">
        <f aca="true" t="shared" si="5" ref="Q10:Q17">IF($F10=0,0,$P10/$F10)</f>
        <v>0.2558645620705058</v>
      </c>
      <c r="R10" s="110">
        <v>9208951734</v>
      </c>
      <c r="S10" s="112">
        <v>1341757607</v>
      </c>
      <c r="T10" s="112">
        <f aca="true" t="shared" si="6" ref="T10:T17">$R10+$S10</f>
        <v>10550709341</v>
      </c>
      <c r="U10" s="99">
        <f aca="true" t="shared" si="7" ref="U10:U17">IF($I10=0,0,$T10/$I10)</f>
        <v>0.2477077161751254</v>
      </c>
      <c r="V10" s="110">
        <v>7639927818</v>
      </c>
      <c r="W10" s="112">
        <v>2262648250</v>
      </c>
      <c r="X10" s="112">
        <f aca="true" t="shared" si="8" ref="X10:X17">$V10+$W10</f>
        <v>9902576068</v>
      </c>
      <c r="Y10" s="99">
        <f aca="true" t="shared" si="9" ref="Y10:Y17">IF($I10=0,0,$X10/$I10)</f>
        <v>0.23249095608411885</v>
      </c>
      <c r="Z10" s="72">
        <f aca="true" t="shared" si="10" ref="Z10:Z17">$J10+$N10+$R10+$V10</f>
        <v>35083230500</v>
      </c>
      <c r="AA10" s="73">
        <f aca="true" t="shared" si="11" ref="AA10:AA17">$K10+$O10+$S10+$W10</f>
        <v>5965667867</v>
      </c>
      <c r="AB10" s="73">
        <f aca="true" t="shared" si="12" ref="AB10:AB17">$Z10+$AA10</f>
        <v>41048898367</v>
      </c>
      <c r="AC10" s="99">
        <f aca="true" t="shared" si="13" ref="AC10:AC17">IF($I10=0,0,$AB10/$I10)</f>
        <v>0.9637388859231588</v>
      </c>
      <c r="AD10" s="72">
        <v>7118278256</v>
      </c>
      <c r="AE10" s="73">
        <v>2348222519</v>
      </c>
      <c r="AF10" s="73">
        <f aca="true" t="shared" si="14" ref="AF10:AF17">$AD10+$AE10</f>
        <v>9466500775</v>
      </c>
      <c r="AG10" s="73">
        <v>37767827317</v>
      </c>
      <c r="AH10" s="73">
        <v>39383705923</v>
      </c>
      <c r="AI10" s="73">
        <v>36834898946</v>
      </c>
      <c r="AJ10" s="99">
        <f aca="true" t="shared" si="15" ref="AJ10:AJ17">IF($AH10=0,0,$AI10/$AH10)</f>
        <v>0.9352827034108159</v>
      </c>
      <c r="AK10" s="99">
        <f aca="true" t="shared" si="16" ref="AK10:AK17">IF($AF10=0,0,(($X10/$AF10)-1))</f>
        <v>0.046065098748169664</v>
      </c>
    </row>
    <row r="11" spans="1:37" s="13" customFormat="1" ht="12.75">
      <c r="A11" s="29"/>
      <c r="B11" s="38" t="s">
        <v>44</v>
      </c>
      <c r="C11" s="39" t="s">
        <v>45</v>
      </c>
      <c r="D11" s="72">
        <v>32378969303</v>
      </c>
      <c r="E11" s="73">
        <v>5130961437</v>
      </c>
      <c r="F11" s="75">
        <f t="shared" si="0"/>
        <v>37509930740</v>
      </c>
      <c r="G11" s="72">
        <v>32374949614</v>
      </c>
      <c r="H11" s="73">
        <v>5130905700</v>
      </c>
      <c r="I11" s="75">
        <f t="shared" si="1"/>
        <v>37505855314</v>
      </c>
      <c r="J11" s="72">
        <v>9378522807</v>
      </c>
      <c r="K11" s="73">
        <v>368806710</v>
      </c>
      <c r="L11" s="73">
        <f t="shared" si="2"/>
        <v>9747329517</v>
      </c>
      <c r="M11" s="99">
        <f t="shared" si="3"/>
        <v>0.2598599710717568</v>
      </c>
      <c r="N11" s="110">
        <v>8047336838</v>
      </c>
      <c r="O11" s="111">
        <v>833086552</v>
      </c>
      <c r="P11" s="112">
        <f t="shared" si="4"/>
        <v>8880423390</v>
      </c>
      <c r="Q11" s="99">
        <f t="shared" si="5"/>
        <v>0.23674859470028442</v>
      </c>
      <c r="R11" s="110">
        <v>7302268992</v>
      </c>
      <c r="S11" s="112">
        <v>706744008</v>
      </c>
      <c r="T11" s="112">
        <f t="shared" si="6"/>
        <v>8009013000</v>
      </c>
      <c r="U11" s="99">
        <f t="shared" si="7"/>
        <v>0.2135403374472688</v>
      </c>
      <c r="V11" s="110">
        <v>7074405627</v>
      </c>
      <c r="W11" s="112">
        <v>2308740234</v>
      </c>
      <c r="X11" s="112">
        <f t="shared" si="8"/>
        <v>9383145861</v>
      </c>
      <c r="Y11" s="99">
        <f t="shared" si="9"/>
        <v>0.2501781597151713</v>
      </c>
      <c r="Z11" s="72">
        <f t="shared" si="10"/>
        <v>31802534264</v>
      </c>
      <c r="AA11" s="73">
        <f t="shared" si="11"/>
        <v>4217377504</v>
      </c>
      <c r="AB11" s="73">
        <f t="shared" si="12"/>
        <v>36019911768</v>
      </c>
      <c r="AC11" s="99">
        <f t="shared" si="13"/>
        <v>0.9603810249477144</v>
      </c>
      <c r="AD11" s="72">
        <v>5641283433</v>
      </c>
      <c r="AE11" s="73">
        <v>2284646290</v>
      </c>
      <c r="AF11" s="73">
        <f t="shared" si="14"/>
        <v>7925929723</v>
      </c>
      <c r="AG11" s="73">
        <v>33926402352</v>
      </c>
      <c r="AH11" s="73">
        <v>34934400613</v>
      </c>
      <c r="AI11" s="73">
        <v>33885916723</v>
      </c>
      <c r="AJ11" s="99">
        <f t="shared" si="15"/>
        <v>0.9699870651391731</v>
      </c>
      <c r="AK11" s="99">
        <f t="shared" si="16"/>
        <v>0.18385428447231256</v>
      </c>
    </row>
    <row r="12" spans="1:37" s="13" customFormat="1" ht="12.75">
      <c r="A12" s="29"/>
      <c r="B12" s="38" t="s">
        <v>46</v>
      </c>
      <c r="C12" s="39" t="s">
        <v>47</v>
      </c>
      <c r="D12" s="72">
        <v>31267559611</v>
      </c>
      <c r="E12" s="73">
        <v>6725067000</v>
      </c>
      <c r="F12" s="75">
        <f t="shared" si="0"/>
        <v>37992626611</v>
      </c>
      <c r="G12" s="72">
        <v>31358676813</v>
      </c>
      <c r="H12" s="73">
        <v>6693732000</v>
      </c>
      <c r="I12" s="75">
        <f t="shared" si="1"/>
        <v>38052408813</v>
      </c>
      <c r="J12" s="72">
        <v>8875972676</v>
      </c>
      <c r="K12" s="73">
        <v>944963000</v>
      </c>
      <c r="L12" s="73">
        <f t="shared" si="2"/>
        <v>9820935676</v>
      </c>
      <c r="M12" s="99">
        <f t="shared" si="3"/>
        <v>0.25849583332457843</v>
      </c>
      <c r="N12" s="110">
        <v>8135683385</v>
      </c>
      <c r="O12" s="111">
        <v>1497062000</v>
      </c>
      <c r="P12" s="112">
        <f t="shared" si="4"/>
        <v>9632745385</v>
      </c>
      <c r="Q12" s="99">
        <f t="shared" si="5"/>
        <v>0.25354249611715535</v>
      </c>
      <c r="R12" s="110">
        <v>7753966566</v>
      </c>
      <c r="S12" s="112">
        <v>1258115000</v>
      </c>
      <c r="T12" s="112">
        <f t="shared" si="6"/>
        <v>9012081566</v>
      </c>
      <c r="U12" s="99">
        <f t="shared" si="7"/>
        <v>0.23683340548262916</v>
      </c>
      <c r="V12" s="110">
        <v>5461266204</v>
      </c>
      <c r="W12" s="112">
        <v>2366577000</v>
      </c>
      <c r="X12" s="112">
        <f t="shared" si="8"/>
        <v>7827843204</v>
      </c>
      <c r="Y12" s="99">
        <f t="shared" si="9"/>
        <v>0.2057121598390308</v>
      </c>
      <c r="Z12" s="72">
        <f t="shared" si="10"/>
        <v>30226888831</v>
      </c>
      <c r="AA12" s="73">
        <f t="shared" si="11"/>
        <v>6066717000</v>
      </c>
      <c r="AB12" s="73">
        <f t="shared" si="12"/>
        <v>36293605831</v>
      </c>
      <c r="AC12" s="99">
        <f t="shared" si="13"/>
        <v>0.9537794574150814</v>
      </c>
      <c r="AD12" s="72">
        <v>8156973971</v>
      </c>
      <c r="AE12" s="73">
        <v>2002550000</v>
      </c>
      <c r="AF12" s="73">
        <f t="shared" si="14"/>
        <v>10159523971</v>
      </c>
      <c r="AG12" s="73">
        <v>35581211758</v>
      </c>
      <c r="AH12" s="73">
        <v>34906405600</v>
      </c>
      <c r="AI12" s="73">
        <v>34155547090</v>
      </c>
      <c r="AJ12" s="99">
        <f t="shared" si="15"/>
        <v>0.9784893776058111</v>
      </c>
      <c r="AK12" s="99">
        <f t="shared" si="16"/>
        <v>-0.22950689162757032</v>
      </c>
    </row>
    <row r="13" spans="1:37" s="13" customFormat="1" ht="12.75">
      <c r="A13" s="29"/>
      <c r="B13" s="38" t="s">
        <v>48</v>
      </c>
      <c r="C13" s="39" t="s">
        <v>49</v>
      </c>
      <c r="D13" s="72">
        <v>46175187000</v>
      </c>
      <c r="E13" s="73">
        <v>9543580926</v>
      </c>
      <c r="F13" s="75">
        <f t="shared" si="0"/>
        <v>55718767926</v>
      </c>
      <c r="G13" s="72">
        <v>45508719548</v>
      </c>
      <c r="H13" s="73">
        <v>9905569674</v>
      </c>
      <c r="I13" s="75">
        <f t="shared" si="1"/>
        <v>55414289222</v>
      </c>
      <c r="J13" s="72">
        <v>11375946548</v>
      </c>
      <c r="K13" s="73">
        <v>1385080500</v>
      </c>
      <c r="L13" s="73">
        <f t="shared" si="2"/>
        <v>12761027048</v>
      </c>
      <c r="M13" s="99">
        <f t="shared" si="3"/>
        <v>0.2290256501175313</v>
      </c>
      <c r="N13" s="110">
        <v>10671413268</v>
      </c>
      <c r="O13" s="111">
        <v>1203272500</v>
      </c>
      <c r="P13" s="112">
        <f t="shared" si="4"/>
        <v>11874685768</v>
      </c>
      <c r="Q13" s="99">
        <f t="shared" si="5"/>
        <v>0.21311824022689715</v>
      </c>
      <c r="R13" s="110">
        <v>10220485070</v>
      </c>
      <c r="S13" s="112">
        <v>1305158000</v>
      </c>
      <c r="T13" s="112">
        <f t="shared" si="6"/>
        <v>11525643070</v>
      </c>
      <c r="U13" s="99">
        <f t="shared" si="7"/>
        <v>0.20799045213457706</v>
      </c>
      <c r="V13" s="110">
        <v>9880705830</v>
      </c>
      <c r="W13" s="112">
        <v>3393447000</v>
      </c>
      <c r="X13" s="112">
        <f t="shared" si="8"/>
        <v>13274152830</v>
      </c>
      <c r="Y13" s="99">
        <f t="shared" si="9"/>
        <v>0.23954386163506064</v>
      </c>
      <c r="Z13" s="72">
        <f t="shared" si="10"/>
        <v>42148550716</v>
      </c>
      <c r="AA13" s="73">
        <f t="shared" si="11"/>
        <v>7286958000</v>
      </c>
      <c r="AB13" s="73">
        <f t="shared" si="12"/>
        <v>49435508716</v>
      </c>
      <c r="AC13" s="99">
        <f t="shared" si="13"/>
        <v>0.8921076027511986</v>
      </c>
      <c r="AD13" s="72">
        <v>9622182156</v>
      </c>
      <c r="AE13" s="73">
        <v>4406032163</v>
      </c>
      <c r="AF13" s="73">
        <f t="shared" si="14"/>
        <v>14028214319</v>
      </c>
      <c r="AG13" s="73">
        <v>53685398550</v>
      </c>
      <c r="AH13" s="73">
        <v>53089441000</v>
      </c>
      <c r="AI13" s="73">
        <v>48662969514</v>
      </c>
      <c r="AJ13" s="99">
        <f t="shared" si="15"/>
        <v>0.9166223753231834</v>
      </c>
      <c r="AK13" s="99">
        <f t="shared" si="16"/>
        <v>-0.05375320563635022</v>
      </c>
    </row>
    <row r="14" spans="1:37" s="13" customFormat="1" ht="12.75">
      <c r="A14" s="29"/>
      <c r="B14" s="38" t="s">
        <v>50</v>
      </c>
      <c r="C14" s="39" t="s">
        <v>51</v>
      </c>
      <c r="D14" s="72">
        <v>6641626548</v>
      </c>
      <c r="E14" s="73">
        <v>1806094176</v>
      </c>
      <c r="F14" s="75">
        <f t="shared" si="0"/>
        <v>8447720724</v>
      </c>
      <c r="G14" s="72">
        <v>6633047790</v>
      </c>
      <c r="H14" s="73">
        <v>124191349</v>
      </c>
      <c r="I14" s="75">
        <f t="shared" si="1"/>
        <v>6757239139</v>
      </c>
      <c r="J14" s="72">
        <v>1807019578</v>
      </c>
      <c r="K14" s="73">
        <v>162708097</v>
      </c>
      <c r="L14" s="73">
        <f t="shared" si="2"/>
        <v>1969727675</v>
      </c>
      <c r="M14" s="99">
        <f t="shared" si="3"/>
        <v>0.23316676052085833</v>
      </c>
      <c r="N14" s="110">
        <v>1204896779</v>
      </c>
      <c r="O14" s="111">
        <v>443577234</v>
      </c>
      <c r="P14" s="112">
        <f t="shared" si="4"/>
        <v>1648474013</v>
      </c>
      <c r="Q14" s="99">
        <f t="shared" si="5"/>
        <v>0.19513831799821227</v>
      </c>
      <c r="R14" s="110">
        <v>1458301190</v>
      </c>
      <c r="S14" s="112">
        <v>318204534</v>
      </c>
      <c r="T14" s="112">
        <f t="shared" si="6"/>
        <v>1776505724</v>
      </c>
      <c r="U14" s="99">
        <f t="shared" si="7"/>
        <v>0.2629040777536999</v>
      </c>
      <c r="V14" s="110">
        <v>1212008802</v>
      </c>
      <c r="W14" s="112">
        <v>203839547</v>
      </c>
      <c r="X14" s="112">
        <f t="shared" si="8"/>
        <v>1415848349</v>
      </c>
      <c r="Y14" s="99">
        <f t="shared" si="9"/>
        <v>0.20953059672378718</v>
      </c>
      <c r="Z14" s="72">
        <f t="shared" si="10"/>
        <v>5682226349</v>
      </c>
      <c r="AA14" s="73">
        <f t="shared" si="11"/>
        <v>1128329412</v>
      </c>
      <c r="AB14" s="73">
        <f t="shared" si="12"/>
        <v>6810555761</v>
      </c>
      <c r="AC14" s="99">
        <f t="shared" si="13"/>
        <v>1.0078902967474213</v>
      </c>
      <c r="AD14" s="72">
        <v>1120220919</v>
      </c>
      <c r="AE14" s="73">
        <v>411501018</v>
      </c>
      <c r="AF14" s="73">
        <f t="shared" si="14"/>
        <v>1531721937</v>
      </c>
      <c r="AG14" s="73">
        <v>8534137605</v>
      </c>
      <c r="AH14" s="73">
        <v>7922716722</v>
      </c>
      <c r="AI14" s="73">
        <v>6754714843</v>
      </c>
      <c r="AJ14" s="99">
        <f t="shared" si="15"/>
        <v>0.8525755848676676</v>
      </c>
      <c r="AK14" s="99">
        <f t="shared" si="16"/>
        <v>-0.07564923188796768</v>
      </c>
    </row>
    <row r="15" spans="1:37" s="13" customFormat="1" ht="12.75">
      <c r="A15" s="29"/>
      <c r="B15" s="38" t="s">
        <v>52</v>
      </c>
      <c r="C15" s="39" t="s">
        <v>53</v>
      </c>
      <c r="D15" s="72">
        <v>9535857200</v>
      </c>
      <c r="E15" s="73">
        <v>1416399917</v>
      </c>
      <c r="F15" s="75">
        <f t="shared" si="0"/>
        <v>10952257117</v>
      </c>
      <c r="G15" s="72">
        <v>9401671330</v>
      </c>
      <c r="H15" s="73">
        <v>1552011862</v>
      </c>
      <c r="I15" s="75">
        <f t="shared" si="1"/>
        <v>10953683192</v>
      </c>
      <c r="J15" s="72">
        <v>2488166843</v>
      </c>
      <c r="K15" s="73">
        <v>222186445</v>
      </c>
      <c r="L15" s="73">
        <f t="shared" si="2"/>
        <v>2710353288</v>
      </c>
      <c r="M15" s="99">
        <f t="shared" si="3"/>
        <v>0.24746983740849296</v>
      </c>
      <c r="N15" s="110">
        <v>2063468508</v>
      </c>
      <c r="O15" s="111">
        <v>307611216</v>
      </c>
      <c r="P15" s="112">
        <f t="shared" si="4"/>
        <v>2371079724</v>
      </c>
      <c r="Q15" s="99">
        <f t="shared" si="5"/>
        <v>0.2164923356592524</v>
      </c>
      <c r="R15" s="110">
        <v>2375646784</v>
      </c>
      <c r="S15" s="112">
        <v>257618269</v>
      </c>
      <c r="T15" s="112">
        <f t="shared" si="6"/>
        <v>2633265053</v>
      </c>
      <c r="U15" s="99">
        <f t="shared" si="7"/>
        <v>0.24039996472813818</v>
      </c>
      <c r="V15" s="110">
        <v>1509150369</v>
      </c>
      <c r="W15" s="112">
        <v>509519856</v>
      </c>
      <c r="X15" s="112">
        <f t="shared" si="8"/>
        <v>2018670225</v>
      </c>
      <c r="Y15" s="99">
        <f t="shared" si="9"/>
        <v>0.18429145608979558</v>
      </c>
      <c r="Z15" s="72">
        <f t="shared" si="10"/>
        <v>8436432504</v>
      </c>
      <c r="AA15" s="73">
        <f t="shared" si="11"/>
        <v>1296935786</v>
      </c>
      <c r="AB15" s="73">
        <f t="shared" si="12"/>
        <v>9733368290</v>
      </c>
      <c r="AC15" s="99">
        <f t="shared" si="13"/>
        <v>0.888593190015642</v>
      </c>
      <c r="AD15" s="72">
        <v>2582118392</v>
      </c>
      <c r="AE15" s="73">
        <v>430006006</v>
      </c>
      <c r="AF15" s="73">
        <f t="shared" si="14"/>
        <v>3012124398</v>
      </c>
      <c r="AG15" s="73">
        <v>10497966313</v>
      </c>
      <c r="AH15" s="73">
        <v>10962362538</v>
      </c>
      <c r="AI15" s="73">
        <v>10460791651</v>
      </c>
      <c r="AJ15" s="99">
        <f t="shared" si="15"/>
        <v>0.9542460956512475</v>
      </c>
      <c r="AK15" s="99">
        <f t="shared" si="16"/>
        <v>-0.3298184409845878</v>
      </c>
    </row>
    <row r="16" spans="1:37" s="13" customFormat="1" ht="12.75">
      <c r="A16" s="29"/>
      <c r="B16" s="38" t="s">
        <v>54</v>
      </c>
      <c r="C16" s="39" t="s">
        <v>55</v>
      </c>
      <c r="D16" s="72">
        <v>30209869099</v>
      </c>
      <c r="E16" s="73">
        <v>4465208687</v>
      </c>
      <c r="F16" s="75">
        <f t="shared" si="0"/>
        <v>34675077786</v>
      </c>
      <c r="G16" s="72">
        <v>29790047758</v>
      </c>
      <c r="H16" s="73">
        <v>4465208687</v>
      </c>
      <c r="I16" s="75">
        <f t="shared" si="1"/>
        <v>34255256445</v>
      </c>
      <c r="J16" s="72">
        <v>8414011713</v>
      </c>
      <c r="K16" s="73">
        <v>280754795</v>
      </c>
      <c r="L16" s="73">
        <f t="shared" si="2"/>
        <v>8694766508</v>
      </c>
      <c r="M16" s="99">
        <f t="shared" si="3"/>
        <v>0.2507497333289472</v>
      </c>
      <c r="N16" s="110">
        <v>7087111076</v>
      </c>
      <c r="O16" s="111">
        <v>887599350</v>
      </c>
      <c r="P16" s="112">
        <f t="shared" si="4"/>
        <v>7974710426</v>
      </c>
      <c r="Q16" s="99">
        <f t="shared" si="5"/>
        <v>0.22998392318588468</v>
      </c>
      <c r="R16" s="110">
        <v>6606874811</v>
      </c>
      <c r="S16" s="112">
        <v>548010154</v>
      </c>
      <c r="T16" s="112">
        <f t="shared" si="6"/>
        <v>7154884965</v>
      </c>
      <c r="U16" s="99">
        <f t="shared" si="7"/>
        <v>0.20886969497623914</v>
      </c>
      <c r="V16" s="110">
        <v>6859389025</v>
      </c>
      <c r="W16" s="112">
        <v>1451064250</v>
      </c>
      <c r="X16" s="112">
        <f t="shared" si="8"/>
        <v>8310453275</v>
      </c>
      <c r="Y16" s="99">
        <f t="shared" si="9"/>
        <v>0.24260373844648356</v>
      </c>
      <c r="Z16" s="72">
        <f t="shared" si="10"/>
        <v>28967386625</v>
      </c>
      <c r="AA16" s="73">
        <f t="shared" si="11"/>
        <v>3167428549</v>
      </c>
      <c r="AB16" s="73">
        <f t="shared" si="12"/>
        <v>32134815174</v>
      </c>
      <c r="AC16" s="99">
        <f t="shared" si="13"/>
        <v>0.9380988061086459</v>
      </c>
      <c r="AD16" s="72">
        <v>5870670744</v>
      </c>
      <c r="AE16" s="73">
        <v>1579880233</v>
      </c>
      <c r="AF16" s="73">
        <f t="shared" si="14"/>
        <v>7450550977</v>
      </c>
      <c r="AG16" s="73">
        <v>30152397976</v>
      </c>
      <c r="AH16" s="73">
        <v>30752124345</v>
      </c>
      <c r="AI16" s="73">
        <v>29479659916</v>
      </c>
      <c r="AJ16" s="99">
        <f t="shared" si="15"/>
        <v>0.9586219015400511</v>
      </c>
      <c r="AK16" s="99">
        <f t="shared" si="16"/>
        <v>0.11541459157242673</v>
      </c>
    </row>
    <row r="17" spans="1:37" s="13" customFormat="1" ht="12.75">
      <c r="A17" s="29"/>
      <c r="B17" s="47" t="s">
        <v>96</v>
      </c>
      <c r="C17" s="39"/>
      <c r="D17" s="76">
        <f>SUM(D9:D16)</f>
        <v>196636987440</v>
      </c>
      <c r="E17" s="77">
        <f>SUM(E9:E16)</f>
        <v>37419702258</v>
      </c>
      <c r="F17" s="78">
        <f t="shared" si="0"/>
        <v>234056689698</v>
      </c>
      <c r="G17" s="76">
        <f>SUM(G9:G16)</f>
        <v>196832596583</v>
      </c>
      <c r="H17" s="77">
        <f>SUM(H9:H16)</f>
        <v>36134421961</v>
      </c>
      <c r="I17" s="78">
        <f t="shared" si="1"/>
        <v>232967018544</v>
      </c>
      <c r="J17" s="76">
        <f>SUM(J9:J16)</f>
        <v>52998799545</v>
      </c>
      <c r="K17" s="77">
        <f>SUM(K9:K16)</f>
        <v>4334242610</v>
      </c>
      <c r="L17" s="77">
        <f t="shared" si="2"/>
        <v>57333042155</v>
      </c>
      <c r="M17" s="100">
        <f t="shared" si="3"/>
        <v>0.24495365729121438</v>
      </c>
      <c r="N17" s="116">
        <f>SUM(N9:N16)</f>
        <v>47910818079</v>
      </c>
      <c r="O17" s="117">
        <f>SUM(O9:O16)</f>
        <v>7055204804</v>
      </c>
      <c r="P17" s="118">
        <f t="shared" si="4"/>
        <v>54966022883</v>
      </c>
      <c r="Q17" s="100">
        <f t="shared" si="5"/>
        <v>0.23484064033342467</v>
      </c>
      <c r="R17" s="116">
        <f>SUM(R9:R16)</f>
        <v>46373218630</v>
      </c>
      <c r="S17" s="118">
        <f>SUM(S9:S16)</f>
        <v>5994905959</v>
      </c>
      <c r="T17" s="118">
        <f t="shared" si="6"/>
        <v>52368124589</v>
      </c>
      <c r="U17" s="100">
        <f t="shared" si="7"/>
        <v>0.2247877185203765</v>
      </c>
      <c r="V17" s="116">
        <f>SUM(V9:V16)</f>
        <v>40759587885</v>
      </c>
      <c r="W17" s="118">
        <f>SUM(W9:W16)</f>
        <v>12935511559</v>
      </c>
      <c r="X17" s="118">
        <f t="shared" si="8"/>
        <v>53695099444</v>
      </c>
      <c r="Y17" s="100">
        <f t="shared" si="9"/>
        <v>0.2304836958449495</v>
      </c>
      <c r="Z17" s="76">
        <f t="shared" si="10"/>
        <v>188042424139</v>
      </c>
      <c r="AA17" s="77">
        <f t="shared" si="11"/>
        <v>30319864932</v>
      </c>
      <c r="AB17" s="77">
        <f t="shared" si="12"/>
        <v>218362289071</v>
      </c>
      <c r="AC17" s="100">
        <f t="shared" si="13"/>
        <v>0.9373098837583242</v>
      </c>
      <c r="AD17" s="76">
        <f>SUM(AD9:AD16)</f>
        <v>41252071759</v>
      </c>
      <c r="AE17" s="77">
        <f>SUM(AE9:AE16)</f>
        <v>13844784201</v>
      </c>
      <c r="AF17" s="77">
        <f t="shared" si="14"/>
        <v>55096855960</v>
      </c>
      <c r="AG17" s="77">
        <f>SUM(AG9:AG16)</f>
        <v>217140303592</v>
      </c>
      <c r="AH17" s="77">
        <f>SUM(AH9:AH16)</f>
        <v>219023328425</v>
      </c>
      <c r="AI17" s="77">
        <f>SUM(AI9:AI16)</f>
        <v>206730718476</v>
      </c>
      <c r="AJ17" s="100">
        <f t="shared" si="15"/>
        <v>0.9438753395019776</v>
      </c>
      <c r="AK17" s="100">
        <f t="shared" si="16"/>
        <v>-0.025441678868530437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57</v>
      </c>
      <c r="C9" s="39" t="s">
        <v>58</v>
      </c>
      <c r="D9" s="72">
        <v>2514173324</v>
      </c>
      <c r="E9" s="73">
        <v>144615900</v>
      </c>
      <c r="F9" s="74">
        <f>$D9+$E9</f>
        <v>2658789224</v>
      </c>
      <c r="G9" s="72">
        <v>2550572422</v>
      </c>
      <c r="H9" s="73">
        <v>173941231</v>
      </c>
      <c r="I9" s="75">
        <f>$G9+$H9</f>
        <v>2724513653</v>
      </c>
      <c r="J9" s="72">
        <v>709284163</v>
      </c>
      <c r="K9" s="73">
        <v>12435473</v>
      </c>
      <c r="L9" s="73">
        <f>$J9+$K9</f>
        <v>721719636</v>
      </c>
      <c r="M9" s="99">
        <f>IF($F9=0,0,$L9/$F9)</f>
        <v>0.2714467282646095</v>
      </c>
      <c r="N9" s="110">
        <v>606584833</v>
      </c>
      <c r="O9" s="111">
        <v>29859372</v>
      </c>
      <c r="P9" s="112">
        <f>$N9+$O9</f>
        <v>636444205</v>
      </c>
      <c r="Q9" s="99">
        <f>IF($F9=0,0,$P9/$F9)</f>
        <v>0.2393736965890456</v>
      </c>
      <c r="R9" s="110">
        <v>607944633</v>
      </c>
      <c r="S9" s="112">
        <v>39659821</v>
      </c>
      <c r="T9" s="112">
        <f>$R9+$S9</f>
        <v>647604454</v>
      </c>
      <c r="U9" s="99">
        <f>IF($I9=0,0,$T9/$I9)</f>
        <v>0.23769543356367978</v>
      </c>
      <c r="V9" s="110">
        <v>311358922</v>
      </c>
      <c r="W9" s="112">
        <v>15945662</v>
      </c>
      <c r="X9" s="112">
        <f>$V9+$W9</f>
        <v>327304584</v>
      </c>
      <c r="Y9" s="99">
        <f>IF($I9=0,0,$X9/$I9)</f>
        <v>0.12013321483619667</v>
      </c>
      <c r="Z9" s="72">
        <f>$J9+$N9+$R9+$V9</f>
        <v>2235172551</v>
      </c>
      <c r="AA9" s="73">
        <f>$K9+$O9+$S9+$W9</f>
        <v>97900328</v>
      </c>
      <c r="AB9" s="73">
        <f>$Z9+$AA9</f>
        <v>2333072879</v>
      </c>
      <c r="AC9" s="99">
        <f>IF($I9=0,0,$AB9/$I9)</f>
        <v>0.8563263672512784</v>
      </c>
      <c r="AD9" s="72">
        <v>506313318</v>
      </c>
      <c r="AE9" s="73">
        <v>53119915</v>
      </c>
      <c r="AF9" s="73">
        <f>$AD9+$AE9</f>
        <v>559433233</v>
      </c>
      <c r="AG9" s="73">
        <v>2519155544</v>
      </c>
      <c r="AH9" s="73">
        <v>2506453282</v>
      </c>
      <c r="AI9" s="73">
        <v>2580997532</v>
      </c>
      <c r="AJ9" s="99">
        <f>IF($AH9=0,0,$AI9/$AH9)</f>
        <v>1.0297409293583633</v>
      </c>
      <c r="AK9" s="99">
        <f>IF($AF9=0,0,(($X9/$AF9)-1))</f>
        <v>-0.4149353940866076</v>
      </c>
      <c r="AL9" s="12"/>
      <c r="AM9" s="12"/>
      <c r="AN9" s="12"/>
      <c r="AO9" s="12"/>
    </row>
    <row r="10" spans="1:41" s="13" customFormat="1" ht="12.75">
      <c r="A10" s="29"/>
      <c r="B10" s="38" t="s">
        <v>59</v>
      </c>
      <c r="C10" s="39" t="s">
        <v>60</v>
      </c>
      <c r="D10" s="72">
        <v>2625427841</v>
      </c>
      <c r="E10" s="73">
        <v>751719378</v>
      </c>
      <c r="F10" s="75">
        <f aca="true" t="shared" si="0" ref="F10:F28">$D10+$E10</f>
        <v>3377147219</v>
      </c>
      <c r="G10" s="72">
        <v>2210111778</v>
      </c>
      <c r="H10" s="73">
        <v>741423871</v>
      </c>
      <c r="I10" s="75">
        <f aca="true" t="shared" si="1" ref="I10:I28">$G10+$H10</f>
        <v>2951535649</v>
      </c>
      <c r="J10" s="72">
        <v>645252139</v>
      </c>
      <c r="K10" s="73">
        <v>75545660</v>
      </c>
      <c r="L10" s="73">
        <f aca="true" t="shared" si="2" ref="L10:L28">$J10+$K10</f>
        <v>720797799</v>
      </c>
      <c r="M10" s="99">
        <f aca="true" t="shared" si="3" ref="M10:M28">IF($F10=0,0,$L10/$F10)</f>
        <v>0.21343392877419004</v>
      </c>
      <c r="N10" s="110">
        <v>303925928</v>
      </c>
      <c r="O10" s="111">
        <v>214502931</v>
      </c>
      <c r="P10" s="112">
        <f aca="true" t="shared" si="4" ref="P10:P28">$N10+$O10</f>
        <v>518428859</v>
      </c>
      <c r="Q10" s="99">
        <f aca="true" t="shared" si="5" ref="Q10:Q28">IF($F10=0,0,$P10/$F10)</f>
        <v>0.1535108851883309</v>
      </c>
      <c r="R10" s="110">
        <v>624119335</v>
      </c>
      <c r="S10" s="112">
        <v>84429489</v>
      </c>
      <c r="T10" s="112">
        <f aca="true" t="shared" si="6" ref="T10:T28">$R10+$S10</f>
        <v>708548824</v>
      </c>
      <c r="U10" s="99">
        <f aca="true" t="shared" si="7" ref="U10:U28">IF($I10=0,0,$T10/$I10)</f>
        <v>0.24006107608426178</v>
      </c>
      <c r="V10" s="110">
        <v>559427050</v>
      </c>
      <c r="W10" s="112">
        <v>186267186</v>
      </c>
      <c r="X10" s="112">
        <f aca="true" t="shared" si="8" ref="X10:X28">$V10+$W10</f>
        <v>745694236</v>
      </c>
      <c r="Y10" s="99">
        <f aca="true" t="shared" si="9" ref="Y10:Y28">IF($I10=0,0,$X10/$I10)</f>
        <v>0.25264618987497106</v>
      </c>
      <c r="Z10" s="72">
        <f aca="true" t="shared" si="10" ref="Z10:Z28">$J10+$N10+$R10+$V10</f>
        <v>2132724452</v>
      </c>
      <c r="AA10" s="73">
        <f aca="true" t="shared" si="11" ref="AA10:AA28">$K10+$O10+$S10+$W10</f>
        <v>560745266</v>
      </c>
      <c r="AB10" s="73">
        <f aca="true" t="shared" si="12" ref="AB10:AB28">$Z10+$AA10</f>
        <v>2693469718</v>
      </c>
      <c r="AC10" s="99">
        <f aca="true" t="shared" si="13" ref="AC10:AC28">IF($I10=0,0,$AB10/$I10)</f>
        <v>0.9125655381843568</v>
      </c>
      <c r="AD10" s="72">
        <v>0</v>
      </c>
      <c r="AE10" s="73">
        <v>0</v>
      </c>
      <c r="AF10" s="73">
        <f aca="true" t="shared" si="14" ref="AF10:AF28">$AD10+$AE10</f>
        <v>0</v>
      </c>
      <c r="AG10" s="73">
        <v>0</v>
      </c>
      <c r="AH10" s="73">
        <v>0</v>
      </c>
      <c r="AI10" s="73">
        <v>0</v>
      </c>
      <c r="AJ10" s="99">
        <f aca="true" t="shared" si="15" ref="AJ10:AJ28">IF($AH10=0,0,$AI10/$AH10)</f>
        <v>0</v>
      </c>
      <c r="AK10" s="99">
        <f aca="true" t="shared" si="16" ref="AK10:AK28">IF($AF10=0,0,(($X10/$AF10)-1))</f>
        <v>0</v>
      </c>
      <c r="AL10" s="12"/>
      <c r="AM10" s="12"/>
      <c r="AN10" s="12"/>
      <c r="AO10" s="12"/>
    </row>
    <row r="11" spans="1:41" s="13" customFormat="1" ht="12.75">
      <c r="A11" s="29"/>
      <c r="B11" s="38" t="s">
        <v>61</v>
      </c>
      <c r="C11" s="39" t="s">
        <v>62</v>
      </c>
      <c r="D11" s="72">
        <v>1954441028</v>
      </c>
      <c r="E11" s="73">
        <v>592474442</v>
      </c>
      <c r="F11" s="75">
        <f t="shared" si="0"/>
        <v>2546915470</v>
      </c>
      <c r="G11" s="72">
        <v>1986719494</v>
      </c>
      <c r="H11" s="73">
        <v>728065952</v>
      </c>
      <c r="I11" s="75">
        <f t="shared" si="1"/>
        <v>2714785446</v>
      </c>
      <c r="J11" s="72">
        <v>789312692</v>
      </c>
      <c r="K11" s="73">
        <v>59223616</v>
      </c>
      <c r="L11" s="73">
        <f t="shared" si="2"/>
        <v>848536308</v>
      </c>
      <c r="M11" s="99">
        <f t="shared" si="3"/>
        <v>0.33316233616500823</v>
      </c>
      <c r="N11" s="110">
        <v>355821277</v>
      </c>
      <c r="O11" s="111">
        <v>135427159</v>
      </c>
      <c r="P11" s="112">
        <f t="shared" si="4"/>
        <v>491248436</v>
      </c>
      <c r="Q11" s="99">
        <f t="shared" si="5"/>
        <v>0.19287975662576662</v>
      </c>
      <c r="R11" s="110">
        <v>410787450</v>
      </c>
      <c r="S11" s="112">
        <v>89837460</v>
      </c>
      <c r="T11" s="112">
        <f t="shared" si="6"/>
        <v>500624910</v>
      </c>
      <c r="U11" s="99">
        <f t="shared" si="7"/>
        <v>0.18440680486836528</v>
      </c>
      <c r="V11" s="110">
        <v>358659109</v>
      </c>
      <c r="W11" s="112">
        <v>253520944</v>
      </c>
      <c r="X11" s="112">
        <f t="shared" si="8"/>
        <v>612180053</v>
      </c>
      <c r="Y11" s="99">
        <f t="shared" si="9"/>
        <v>0.225498502617212</v>
      </c>
      <c r="Z11" s="72">
        <f t="shared" si="10"/>
        <v>1914580528</v>
      </c>
      <c r="AA11" s="73">
        <f t="shared" si="11"/>
        <v>538009179</v>
      </c>
      <c r="AB11" s="73">
        <f t="shared" si="12"/>
        <v>2452589707</v>
      </c>
      <c r="AC11" s="99">
        <f t="shared" si="13"/>
        <v>0.9034193514679686</v>
      </c>
      <c r="AD11" s="72">
        <v>319738640</v>
      </c>
      <c r="AE11" s="73">
        <v>128975750</v>
      </c>
      <c r="AF11" s="73">
        <f t="shared" si="14"/>
        <v>448714390</v>
      </c>
      <c r="AG11" s="73">
        <v>2203863688</v>
      </c>
      <c r="AH11" s="73">
        <v>2165965720</v>
      </c>
      <c r="AI11" s="73">
        <v>2032471361</v>
      </c>
      <c r="AJ11" s="99">
        <f t="shared" si="15"/>
        <v>0.9383672798847436</v>
      </c>
      <c r="AK11" s="99">
        <f t="shared" si="16"/>
        <v>0.3642977953080577</v>
      </c>
      <c r="AL11" s="12"/>
      <c r="AM11" s="12"/>
      <c r="AN11" s="12"/>
      <c r="AO11" s="12"/>
    </row>
    <row r="12" spans="1:41" s="13" customFormat="1" ht="12.75">
      <c r="A12" s="29"/>
      <c r="B12" s="38" t="s">
        <v>63</v>
      </c>
      <c r="C12" s="39" t="s">
        <v>64</v>
      </c>
      <c r="D12" s="72">
        <v>2645868275</v>
      </c>
      <c r="E12" s="73">
        <v>261137850</v>
      </c>
      <c r="F12" s="75">
        <f t="shared" si="0"/>
        <v>2907006125</v>
      </c>
      <c r="G12" s="72">
        <v>2645868275</v>
      </c>
      <c r="H12" s="73">
        <v>319203143</v>
      </c>
      <c r="I12" s="75">
        <f t="shared" si="1"/>
        <v>2965071418</v>
      </c>
      <c r="J12" s="72">
        <v>605126612</v>
      </c>
      <c r="K12" s="73">
        <v>2367980</v>
      </c>
      <c r="L12" s="73">
        <f t="shared" si="2"/>
        <v>607494592</v>
      </c>
      <c r="M12" s="99">
        <f t="shared" si="3"/>
        <v>0.20897602752728978</v>
      </c>
      <c r="N12" s="110">
        <v>551611560</v>
      </c>
      <c r="O12" s="111">
        <v>8133899</v>
      </c>
      <c r="P12" s="112">
        <f t="shared" si="4"/>
        <v>559745459</v>
      </c>
      <c r="Q12" s="99">
        <f t="shared" si="5"/>
        <v>0.19255049178817948</v>
      </c>
      <c r="R12" s="110">
        <v>535268614</v>
      </c>
      <c r="S12" s="112">
        <v>21159348</v>
      </c>
      <c r="T12" s="112">
        <f t="shared" si="6"/>
        <v>556427962</v>
      </c>
      <c r="U12" s="99">
        <f t="shared" si="7"/>
        <v>0.18766089700980013</v>
      </c>
      <c r="V12" s="110">
        <v>485738157</v>
      </c>
      <c r="W12" s="112">
        <v>64669443</v>
      </c>
      <c r="X12" s="112">
        <f t="shared" si="8"/>
        <v>550407600</v>
      </c>
      <c r="Y12" s="99">
        <f t="shared" si="9"/>
        <v>0.1856304696941367</v>
      </c>
      <c r="Z12" s="72">
        <f t="shared" si="10"/>
        <v>2177744943</v>
      </c>
      <c r="AA12" s="73">
        <f t="shared" si="11"/>
        <v>96330670</v>
      </c>
      <c r="AB12" s="73">
        <f t="shared" si="12"/>
        <v>2274075613</v>
      </c>
      <c r="AC12" s="99">
        <f t="shared" si="13"/>
        <v>0.7669547516443667</v>
      </c>
      <c r="AD12" s="72">
        <v>465659453</v>
      </c>
      <c r="AE12" s="73">
        <v>58358903</v>
      </c>
      <c r="AF12" s="73">
        <f t="shared" si="14"/>
        <v>524018356</v>
      </c>
      <c r="AG12" s="73">
        <v>2829652478</v>
      </c>
      <c r="AH12" s="73">
        <v>2555977668</v>
      </c>
      <c r="AI12" s="73">
        <v>2255237644</v>
      </c>
      <c r="AJ12" s="99">
        <f t="shared" si="15"/>
        <v>0.8823385557060353</v>
      </c>
      <c r="AK12" s="99">
        <f t="shared" si="16"/>
        <v>0.05035938855546496</v>
      </c>
      <c r="AL12" s="12"/>
      <c r="AM12" s="12"/>
      <c r="AN12" s="12"/>
      <c r="AO12" s="12"/>
    </row>
    <row r="13" spans="1:41" s="13" customFormat="1" ht="12.75">
      <c r="A13" s="29"/>
      <c r="B13" s="38" t="s">
        <v>65</v>
      </c>
      <c r="C13" s="39" t="s">
        <v>66</v>
      </c>
      <c r="D13" s="72">
        <v>6093013665</v>
      </c>
      <c r="E13" s="73">
        <v>345673377</v>
      </c>
      <c r="F13" s="75">
        <f t="shared" si="0"/>
        <v>6438687042</v>
      </c>
      <c r="G13" s="72">
        <v>6087706551</v>
      </c>
      <c r="H13" s="73">
        <v>350772782</v>
      </c>
      <c r="I13" s="75">
        <f t="shared" si="1"/>
        <v>6438479333</v>
      </c>
      <c r="J13" s="72">
        <v>1550764434</v>
      </c>
      <c r="K13" s="73">
        <v>12512117</v>
      </c>
      <c r="L13" s="73">
        <f t="shared" si="2"/>
        <v>1563276551</v>
      </c>
      <c r="M13" s="99">
        <f t="shared" si="3"/>
        <v>0.24279430585811038</v>
      </c>
      <c r="N13" s="110">
        <v>1303337540</v>
      </c>
      <c r="O13" s="111">
        <v>47280646</v>
      </c>
      <c r="P13" s="112">
        <f t="shared" si="4"/>
        <v>1350618186</v>
      </c>
      <c r="Q13" s="99">
        <f t="shared" si="5"/>
        <v>0.20976608696615076</v>
      </c>
      <c r="R13" s="110">
        <v>1174174335</v>
      </c>
      <c r="S13" s="112">
        <v>38341415</v>
      </c>
      <c r="T13" s="112">
        <f t="shared" si="6"/>
        <v>1212515750</v>
      </c>
      <c r="U13" s="99">
        <f t="shared" si="7"/>
        <v>0.18832331165300645</v>
      </c>
      <c r="V13" s="110">
        <v>1172714254</v>
      </c>
      <c r="W13" s="112">
        <v>83950924</v>
      </c>
      <c r="X13" s="112">
        <f t="shared" si="8"/>
        <v>1256665178</v>
      </c>
      <c r="Y13" s="99">
        <f t="shared" si="9"/>
        <v>0.19518043205622262</v>
      </c>
      <c r="Z13" s="72">
        <f t="shared" si="10"/>
        <v>5200990563</v>
      </c>
      <c r="AA13" s="73">
        <f t="shared" si="11"/>
        <v>182085102</v>
      </c>
      <c r="AB13" s="73">
        <f t="shared" si="12"/>
        <v>5383075665</v>
      </c>
      <c r="AC13" s="99">
        <f t="shared" si="13"/>
        <v>0.8360787363887932</v>
      </c>
      <c r="AD13" s="72">
        <v>1085232681</v>
      </c>
      <c r="AE13" s="73">
        <v>109274943</v>
      </c>
      <c r="AF13" s="73">
        <f t="shared" si="14"/>
        <v>1194507624</v>
      </c>
      <c r="AG13" s="73">
        <v>5888533911</v>
      </c>
      <c r="AH13" s="73">
        <v>5572129102</v>
      </c>
      <c r="AI13" s="73">
        <v>5172615664</v>
      </c>
      <c r="AJ13" s="99">
        <f t="shared" si="15"/>
        <v>0.9283014749502837</v>
      </c>
      <c r="AK13" s="99">
        <f t="shared" si="16"/>
        <v>0.05203612999292173</v>
      </c>
      <c r="AL13" s="12"/>
      <c r="AM13" s="12"/>
      <c r="AN13" s="12"/>
      <c r="AO13" s="12"/>
    </row>
    <row r="14" spans="1:41" s="13" customFormat="1" ht="12.75">
      <c r="A14" s="29"/>
      <c r="B14" s="38" t="s">
        <v>67</v>
      </c>
      <c r="C14" s="39" t="s">
        <v>68</v>
      </c>
      <c r="D14" s="72">
        <v>1519175430</v>
      </c>
      <c r="E14" s="73">
        <v>221795045</v>
      </c>
      <c r="F14" s="75">
        <f t="shared" si="0"/>
        <v>1740970475</v>
      </c>
      <c r="G14" s="72">
        <v>1536975469</v>
      </c>
      <c r="H14" s="73">
        <v>317022523</v>
      </c>
      <c r="I14" s="75">
        <f t="shared" si="1"/>
        <v>1853997992</v>
      </c>
      <c r="J14" s="72">
        <v>279324511</v>
      </c>
      <c r="K14" s="73">
        <v>24042930</v>
      </c>
      <c r="L14" s="73">
        <f t="shared" si="2"/>
        <v>303367441</v>
      </c>
      <c r="M14" s="99">
        <f t="shared" si="3"/>
        <v>0.1742519160182771</v>
      </c>
      <c r="N14" s="110">
        <v>391230445</v>
      </c>
      <c r="O14" s="111">
        <v>38701019</v>
      </c>
      <c r="P14" s="112">
        <f t="shared" si="4"/>
        <v>429931464</v>
      </c>
      <c r="Q14" s="99">
        <f t="shared" si="5"/>
        <v>0.24694931371538625</v>
      </c>
      <c r="R14" s="110">
        <v>371595922</v>
      </c>
      <c r="S14" s="112">
        <v>42220230</v>
      </c>
      <c r="T14" s="112">
        <f t="shared" si="6"/>
        <v>413816152</v>
      </c>
      <c r="U14" s="99">
        <f t="shared" si="7"/>
        <v>0.22320204972476582</v>
      </c>
      <c r="V14" s="110">
        <v>365352279</v>
      </c>
      <c r="W14" s="112">
        <v>98735125</v>
      </c>
      <c r="X14" s="112">
        <f t="shared" si="8"/>
        <v>464087404</v>
      </c>
      <c r="Y14" s="99">
        <f t="shared" si="9"/>
        <v>0.2503171017458146</v>
      </c>
      <c r="Z14" s="72">
        <f t="shared" si="10"/>
        <v>1407503157</v>
      </c>
      <c r="AA14" s="73">
        <f t="shared" si="11"/>
        <v>203699304</v>
      </c>
      <c r="AB14" s="73">
        <f t="shared" si="12"/>
        <v>1611202461</v>
      </c>
      <c r="AC14" s="99">
        <f t="shared" si="13"/>
        <v>0.8690421823283183</v>
      </c>
      <c r="AD14" s="72">
        <v>358087682</v>
      </c>
      <c r="AE14" s="73">
        <v>113296460</v>
      </c>
      <c r="AF14" s="73">
        <f t="shared" si="14"/>
        <v>471384142</v>
      </c>
      <c r="AG14" s="73">
        <v>1616845099</v>
      </c>
      <c r="AH14" s="73">
        <v>1667761210</v>
      </c>
      <c r="AI14" s="73">
        <v>1517748140</v>
      </c>
      <c r="AJ14" s="99">
        <f t="shared" si="15"/>
        <v>0.9100512296961266</v>
      </c>
      <c r="AK14" s="99">
        <f t="shared" si="16"/>
        <v>-0.015479387934098088</v>
      </c>
      <c r="AL14" s="12"/>
      <c r="AM14" s="12"/>
      <c r="AN14" s="12"/>
      <c r="AO14" s="12"/>
    </row>
    <row r="15" spans="1:41" s="13" customFormat="1" ht="12.75">
      <c r="A15" s="29"/>
      <c r="B15" s="38" t="s">
        <v>69</v>
      </c>
      <c r="C15" s="39" t="s">
        <v>70</v>
      </c>
      <c r="D15" s="72">
        <v>1732011564</v>
      </c>
      <c r="E15" s="73">
        <v>100894000</v>
      </c>
      <c r="F15" s="75">
        <f t="shared" si="0"/>
        <v>1832905564</v>
      </c>
      <c r="G15" s="72">
        <v>1743775525</v>
      </c>
      <c r="H15" s="73">
        <v>87395273</v>
      </c>
      <c r="I15" s="75">
        <f t="shared" si="1"/>
        <v>1831170798</v>
      </c>
      <c r="J15" s="72">
        <v>483410655</v>
      </c>
      <c r="K15" s="73">
        <v>7527206</v>
      </c>
      <c r="L15" s="73">
        <f t="shared" si="2"/>
        <v>490937861</v>
      </c>
      <c r="M15" s="99">
        <f t="shared" si="3"/>
        <v>0.2678467841674357</v>
      </c>
      <c r="N15" s="110">
        <v>403816987</v>
      </c>
      <c r="O15" s="111">
        <v>20217271</v>
      </c>
      <c r="P15" s="112">
        <f t="shared" si="4"/>
        <v>424034258</v>
      </c>
      <c r="Q15" s="99">
        <f t="shared" si="5"/>
        <v>0.23134539298065004</v>
      </c>
      <c r="R15" s="110">
        <v>266588716</v>
      </c>
      <c r="S15" s="112">
        <v>12238136</v>
      </c>
      <c r="T15" s="112">
        <f t="shared" si="6"/>
        <v>278826852</v>
      </c>
      <c r="U15" s="99">
        <f t="shared" si="7"/>
        <v>0.15226698257996138</v>
      </c>
      <c r="V15" s="110">
        <v>199994029</v>
      </c>
      <c r="W15" s="112">
        <v>23245926</v>
      </c>
      <c r="X15" s="112">
        <f t="shared" si="8"/>
        <v>223239955</v>
      </c>
      <c r="Y15" s="99">
        <f t="shared" si="9"/>
        <v>0.1219110501564475</v>
      </c>
      <c r="Z15" s="72">
        <f t="shared" si="10"/>
        <v>1353810387</v>
      </c>
      <c r="AA15" s="73">
        <f t="shared" si="11"/>
        <v>63228539</v>
      </c>
      <c r="AB15" s="73">
        <f t="shared" si="12"/>
        <v>1417038926</v>
      </c>
      <c r="AC15" s="99">
        <f t="shared" si="13"/>
        <v>0.7738431213230826</v>
      </c>
      <c r="AD15" s="72">
        <v>338509576</v>
      </c>
      <c r="AE15" s="73">
        <v>40139514</v>
      </c>
      <c r="AF15" s="73">
        <f t="shared" si="14"/>
        <v>378649090</v>
      </c>
      <c r="AG15" s="73">
        <v>1727009015</v>
      </c>
      <c r="AH15" s="73">
        <v>1989813281</v>
      </c>
      <c r="AI15" s="73">
        <v>1621526757</v>
      </c>
      <c r="AJ15" s="99">
        <f t="shared" si="15"/>
        <v>0.8149140286093004</v>
      </c>
      <c r="AK15" s="99">
        <f t="shared" si="16"/>
        <v>-0.4104304991199107</v>
      </c>
      <c r="AL15" s="12"/>
      <c r="AM15" s="12"/>
      <c r="AN15" s="12"/>
      <c r="AO15" s="12"/>
    </row>
    <row r="16" spans="1:41" s="13" customFormat="1" ht="12.75">
      <c r="A16" s="29"/>
      <c r="B16" s="38" t="s">
        <v>71</v>
      </c>
      <c r="C16" s="39" t="s">
        <v>72</v>
      </c>
      <c r="D16" s="72">
        <v>1594000000</v>
      </c>
      <c r="E16" s="73">
        <v>255211000</v>
      </c>
      <c r="F16" s="75">
        <f t="shared" si="0"/>
        <v>1849211000</v>
      </c>
      <c r="G16" s="72">
        <v>1563983000</v>
      </c>
      <c r="H16" s="73">
        <v>258231514</v>
      </c>
      <c r="I16" s="75">
        <f t="shared" si="1"/>
        <v>1822214514</v>
      </c>
      <c r="J16" s="72">
        <v>491740624</v>
      </c>
      <c r="K16" s="73">
        <v>32412619</v>
      </c>
      <c r="L16" s="73">
        <f t="shared" si="2"/>
        <v>524153243</v>
      </c>
      <c r="M16" s="99">
        <f t="shared" si="3"/>
        <v>0.283446963596907</v>
      </c>
      <c r="N16" s="110">
        <v>224008816</v>
      </c>
      <c r="O16" s="111">
        <v>90694513</v>
      </c>
      <c r="P16" s="112">
        <f t="shared" si="4"/>
        <v>314703329</v>
      </c>
      <c r="Q16" s="99">
        <f t="shared" si="5"/>
        <v>0.17018248809897843</v>
      </c>
      <c r="R16" s="110">
        <v>424869747</v>
      </c>
      <c r="S16" s="112">
        <v>72889388</v>
      </c>
      <c r="T16" s="112">
        <f t="shared" si="6"/>
        <v>497759135</v>
      </c>
      <c r="U16" s="99">
        <f t="shared" si="7"/>
        <v>0.2731616564217532</v>
      </c>
      <c r="V16" s="110">
        <v>433893609</v>
      </c>
      <c r="W16" s="112">
        <v>99607408</v>
      </c>
      <c r="X16" s="112">
        <f t="shared" si="8"/>
        <v>533501017</v>
      </c>
      <c r="Y16" s="99">
        <f t="shared" si="9"/>
        <v>0.29277618683263323</v>
      </c>
      <c r="Z16" s="72">
        <f t="shared" si="10"/>
        <v>1574512796</v>
      </c>
      <c r="AA16" s="73">
        <f t="shared" si="11"/>
        <v>295603928</v>
      </c>
      <c r="AB16" s="73">
        <f t="shared" si="12"/>
        <v>1870116724</v>
      </c>
      <c r="AC16" s="99">
        <f t="shared" si="13"/>
        <v>1.0262879093717943</v>
      </c>
      <c r="AD16" s="72">
        <v>311468238</v>
      </c>
      <c r="AE16" s="73">
        <v>145261825</v>
      </c>
      <c r="AF16" s="73">
        <f t="shared" si="14"/>
        <v>456730063</v>
      </c>
      <c r="AG16" s="73">
        <v>1804787000</v>
      </c>
      <c r="AH16" s="73">
        <v>1842585190</v>
      </c>
      <c r="AI16" s="73">
        <v>1717091169</v>
      </c>
      <c r="AJ16" s="99">
        <f t="shared" si="15"/>
        <v>0.93189241849925</v>
      </c>
      <c r="AK16" s="99">
        <f t="shared" si="16"/>
        <v>0.16808824340516426</v>
      </c>
      <c r="AL16" s="12"/>
      <c r="AM16" s="12"/>
      <c r="AN16" s="12"/>
      <c r="AO16" s="12"/>
    </row>
    <row r="17" spans="1:41" s="13" customFormat="1" ht="12.75">
      <c r="A17" s="29"/>
      <c r="B17" s="38" t="s">
        <v>73</v>
      </c>
      <c r="C17" s="39" t="s">
        <v>74</v>
      </c>
      <c r="D17" s="72">
        <v>2041472840</v>
      </c>
      <c r="E17" s="73">
        <v>133363002</v>
      </c>
      <c r="F17" s="75">
        <f t="shared" si="0"/>
        <v>2174835842</v>
      </c>
      <c r="G17" s="72">
        <v>2061472840</v>
      </c>
      <c r="H17" s="73">
        <v>153363000</v>
      </c>
      <c r="I17" s="75">
        <f t="shared" si="1"/>
        <v>2214835840</v>
      </c>
      <c r="J17" s="72">
        <v>612196890</v>
      </c>
      <c r="K17" s="73">
        <v>18090816</v>
      </c>
      <c r="L17" s="73">
        <f t="shared" si="2"/>
        <v>630287706</v>
      </c>
      <c r="M17" s="99">
        <f t="shared" si="3"/>
        <v>0.28980932437658435</v>
      </c>
      <c r="N17" s="110">
        <v>552719603</v>
      </c>
      <c r="O17" s="111">
        <v>57002420</v>
      </c>
      <c r="P17" s="112">
        <f t="shared" si="4"/>
        <v>609722023</v>
      </c>
      <c r="Q17" s="99">
        <f t="shared" si="5"/>
        <v>0.28035312423364045</v>
      </c>
      <c r="R17" s="110">
        <v>500036061</v>
      </c>
      <c r="S17" s="112">
        <v>28645999</v>
      </c>
      <c r="T17" s="112">
        <f t="shared" si="6"/>
        <v>528682060</v>
      </c>
      <c r="U17" s="99">
        <f t="shared" si="7"/>
        <v>0.23870033636443233</v>
      </c>
      <c r="V17" s="110">
        <v>434748539</v>
      </c>
      <c r="W17" s="112">
        <v>40351536</v>
      </c>
      <c r="X17" s="112">
        <f t="shared" si="8"/>
        <v>475100075</v>
      </c>
      <c r="Y17" s="99">
        <f t="shared" si="9"/>
        <v>0.21450803098797608</v>
      </c>
      <c r="Z17" s="72">
        <f t="shared" si="10"/>
        <v>2099701093</v>
      </c>
      <c r="AA17" s="73">
        <f t="shared" si="11"/>
        <v>144090771</v>
      </c>
      <c r="AB17" s="73">
        <f t="shared" si="12"/>
        <v>2243791864</v>
      </c>
      <c r="AC17" s="99">
        <f t="shared" si="13"/>
        <v>1.0130736659923292</v>
      </c>
      <c r="AD17" s="72">
        <v>441375755</v>
      </c>
      <c r="AE17" s="73">
        <v>32046184</v>
      </c>
      <c r="AF17" s="73">
        <f t="shared" si="14"/>
        <v>473421939</v>
      </c>
      <c r="AG17" s="73">
        <v>2099171061</v>
      </c>
      <c r="AH17" s="73">
        <v>2076171874</v>
      </c>
      <c r="AI17" s="73">
        <v>2162297916</v>
      </c>
      <c r="AJ17" s="99">
        <f t="shared" si="15"/>
        <v>1.0414830983304226</v>
      </c>
      <c r="AK17" s="99">
        <f t="shared" si="16"/>
        <v>0.0035446941971990498</v>
      </c>
      <c r="AL17" s="12"/>
      <c r="AM17" s="12"/>
      <c r="AN17" s="12"/>
      <c r="AO17" s="12"/>
    </row>
    <row r="18" spans="1:41" s="13" customFormat="1" ht="12.75">
      <c r="A18" s="29"/>
      <c r="B18" s="38" t="s">
        <v>75</v>
      </c>
      <c r="C18" s="39" t="s">
        <v>76</v>
      </c>
      <c r="D18" s="72">
        <v>2390694335</v>
      </c>
      <c r="E18" s="73">
        <v>424968598</v>
      </c>
      <c r="F18" s="75">
        <f t="shared" si="0"/>
        <v>2815662933</v>
      </c>
      <c r="G18" s="72">
        <v>2321148900</v>
      </c>
      <c r="H18" s="73">
        <v>275507850</v>
      </c>
      <c r="I18" s="75">
        <f t="shared" si="1"/>
        <v>2596656750</v>
      </c>
      <c r="J18" s="72">
        <v>665800634</v>
      </c>
      <c r="K18" s="73">
        <v>34754344</v>
      </c>
      <c r="L18" s="73">
        <f t="shared" si="2"/>
        <v>700554978</v>
      </c>
      <c r="M18" s="99">
        <f t="shared" si="3"/>
        <v>0.24880640711265137</v>
      </c>
      <c r="N18" s="110">
        <v>580928156</v>
      </c>
      <c r="O18" s="111">
        <v>58866082</v>
      </c>
      <c r="P18" s="112">
        <f t="shared" si="4"/>
        <v>639794238</v>
      </c>
      <c r="Q18" s="99">
        <f t="shared" si="5"/>
        <v>0.22722685677376853</v>
      </c>
      <c r="R18" s="110">
        <v>549038339</v>
      </c>
      <c r="S18" s="112">
        <v>48002936</v>
      </c>
      <c r="T18" s="112">
        <f t="shared" si="6"/>
        <v>597041275</v>
      </c>
      <c r="U18" s="99">
        <f t="shared" si="7"/>
        <v>0.22992691467595786</v>
      </c>
      <c r="V18" s="110">
        <v>517951731</v>
      </c>
      <c r="W18" s="112">
        <v>67512277</v>
      </c>
      <c r="X18" s="112">
        <f t="shared" si="8"/>
        <v>585464008</v>
      </c>
      <c r="Y18" s="99">
        <f t="shared" si="9"/>
        <v>0.22546838660905028</v>
      </c>
      <c r="Z18" s="72">
        <f t="shared" si="10"/>
        <v>2313718860</v>
      </c>
      <c r="AA18" s="73">
        <f t="shared" si="11"/>
        <v>209135639</v>
      </c>
      <c r="AB18" s="73">
        <f t="shared" si="12"/>
        <v>2522854499</v>
      </c>
      <c r="AC18" s="99">
        <f t="shared" si="13"/>
        <v>0.9715779719441162</v>
      </c>
      <c r="AD18" s="72">
        <v>515407138</v>
      </c>
      <c r="AE18" s="73">
        <v>175337925</v>
      </c>
      <c r="AF18" s="73">
        <f t="shared" si="14"/>
        <v>690745063</v>
      </c>
      <c r="AG18" s="73">
        <v>2542880733</v>
      </c>
      <c r="AH18" s="73">
        <v>2804170485</v>
      </c>
      <c r="AI18" s="73">
        <v>2585380654</v>
      </c>
      <c r="AJ18" s="99">
        <f t="shared" si="15"/>
        <v>0.9219769867166261</v>
      </c>
      <c r="AK18" s="99">
        <f t="shared" si="16"/>
        <v>-0.15241665940072013</v>
      </c>
      <c r="AL18" s="12"/>
      <c r="AM18" s="12"/>
      <c r="AN18" s="12"/>
      <c r="AO18" s="12"/>
    </row>
    <row r="19" spans="1:41" s="13" customFormat="1" ht="12.75">
      <c r="A19" s="29"/>
      <c r="B19" s="38" t="s">
        <v>77</v>
      </c>
      <c r="C19" s="39" t="s">
        <v>78</v>
      </c>
      <c r="D19" s="72">
        <v>4473006372</v>
      </c>
      <c r="E19" s="73">
        <v>726241000</v>
      </c>
      <c r="F19" s="75">
        <f t="shared" si="0"/>
        <v>5199247372</v>
      </c>
      <c r="G19" s="72">
        <v>4473006372</v>
      </c>
      <c r="H19" s="73">
        <v>726241000</v>
      </c>
      <c r="I19" s="75">
        <f t="shared" si="1"/>
        <v>5199247372</v>
      </c>
      <c r="J19" s="72">
        <v>1156353354</v>
      </c>
      <c r="K19" s="73">
        <v>40648414</v>
      </c>
      <c r="L19" s="73">
        <f t="shared" si="2"/>
        <v>1197001768</v>
      </c>
      <c r="M19" s="99">
        <f t="shared" si="3"/>
        <v>0.23022596971367956</v>
      </c>
      <c r="N19" s="110">
        <v>1044311867</v>
      </c>
      <c r="O19" s="111">
        <v>133382569</v>
      </c>
      <c r="P19" s="112">
        <f t="shared" si="4"/>
        <v>1177694436</v>
      </c>
      <c r="Q19" s="99">
        <f t="shared" si="5"/>
        <v>0.22651248377646918</v>
      </c>
      <c r="R19" s="110">
        <v>995609736</v>
      </c>
      <c r="S19" s="112">
        <v>150118016</v>
      </c>
      <c r="T19" s="112">
        <f t="shared" si="6"/>
        <v>1145727752</v>
      </c>
      <c r="U19" s="99">
        <f t="shared" si="7"/>
        <v>0.22036415466019108</v>
      </c>
      <c r="V19" s="110">
        <v>933501553</v>
      </c>
      <c r="W19" s="112">
        <v>324108841</v>
      </c>
      <c r="X19" s="112">
        <f t="shared" si="8"/>
        <v>1257610394</v>
      </c>
      <c r="Y19" s="99">
        <f t="shared" si="9"/>
        <v>0.24188316193084572</v>
      </c>
      <c r="Z19" s="72">
        <f t="shared" si="10"/>
        <v>4129776510</v>
      </c>
      <c r="AA19" s="73">
        <f t="shared" si="11"/>
        <v>648257840</v>
      </c>
      <c r="AB19" s="73">
        <f t="shared" si="12"/>
        <v>4778034350</v>
      </c>
      <c r="AC19" s="99">
        <f t="shared" si="13"/>
        <v>0.9189857700811855</v>
      </c>
      <c r="AD19" s="72">
        <v>844618288</v>
      </c>
      <c r="AE19" s="73">
        <v>170315681</v>
      </c>
      <c r="AF19" s="73">
        <f t="shared" si="14"/>
        <v>1014933969</v>
      </c>
      <c r="AG19" s="73">
        <v>4745652433</v>
      </c>
      <c r="AH19" s="73">
        <v>4963507028</v>
      </c>
      <c r="AI19" s="73">
        <v>4378607046</v>
      </c>
      <c r="AJ19" s="99">
        <f t="shared" si="15"/>
        <v>0.8821599367744464</v>
      </c>
      <c r="AK19" s="99">
        <f t="shared" si="16"/>
        <v>0.23910562894954213</v>
      </c>
      <c r="AL19" s="12"/>
      <c r="AM19" s="12"/>
      <c r="AN19" s="12"/>
      <c r="AO19" s="12"/>
    </row>
    <row r="20" spans="1:41" s="13" customFormat="1" ht="12.75">
      <c r="A20" s="29"/>
      <c r="B20" s="38" t="s">
        <v>79</v>
      </c>
      <c r="C20" s="39" t="s">
        <v>80</v>
      </c>
      <c r="D20" s="72">
        <v>1709674097</v>
      </c>
      <c r="E20" s="73">
        <v>275666568</v>
      </c>
      <c r="F20" s="75">
        <f t="shared" si="0"/>
        <v>1985340665</v>
      </c>
      <c r="G20" s="72">
        <v>1676393179</v>
      </c>
      <c r="H20" s="73">
        <v>263990333</v>
      </c>
      <c r="I20" s="75">
        <f t="shared" si="1"/>
        <v>1940383512</v>
      </c>
      <c r="J20" s="72">
        <v>504932014</v>
      </c>
      <c r="K20" s="73">
        <v>40163721</v>
      </c>
      <c r="L20" s="73">
        <f t="shared" si="2"/>
        <v>545095735</v>
      </c>
      <c r="M20" s="99">
        <f t="shared" si="3"/>
        <v>0.27456030323138525</v>
      </c>
      <c r="N20" s="110">
        <v>489816004</v>
      </c>
      <c r="O20" s="111">
        <v>38529102</v>
      </c>
      <c r="P20" s="112">
        <f t="shared" si="4"/>
        <v>528345106</v>
      </c>
      <c r="Q20" s="99">
        <f t="shared" si="5"/>
        <v>0.26612314718290425</v>
      </c>
      <c r="R20" s="110">
        <v>435914509</v>
      </c>
      <c r="S20" s="112">
        <v>41328402</v>
      </c>
      <c r="T20" s="112">
        <f t="shared" si="6"/>
        <v>477242911</v>
      </c>
      <c r="U20" s="99">
        <f t="shared" si="7"/>
        <v>0.24595287892757564</v>
      </c>
      <c r="V20" s="110">
        <v>383033745</v>
      </c>
      <c r="W20" s="112">
        <v>88222429</v>
      </c>
      <c r="X20" s="112">
        <f t="shared" si="8"/>
        <v>471256174</v>
      </c>
      <c r="Y20" s="99">
        <f t="shared" si="9"/>
        <v>0.2428675419501297</v>
      </c>
      <c r="Z20" s="72">
        <f t="shared" si="10"/>
        <v>1813696272</v>
      </c>
      <c r="AA20" s="73">
        <f t="shared" si="11"/>
        <v>208243654</v>
      </c>
      <c r="AB20" s="73">
        <f t="shared" si="12"/>
        <v>2021939926</v>
      </c>
      <c r="AC20" s="99">
        <f t="shared" si="13"/>
        <v>1.0420310796786445</v>
      </c>
      <c r="AD20" s="72">
        <v>401400001</v>
      </c>
      <c r="AE20" s="73">
        <v>71988213</v>
      </c>
      <c r="AF20" s="73">
        <f t="shared" si="14"/>
        <v>473388214</v>
      </c>
      <c r="AG20" s="73">
        <v>1981470896</v>
      </c>
      <c r="AH20" s="73">
        <v>1982261681</v>
      </c>
      <c r="AI20" s="73">
        <v>1976931254</v>
      </c>
      <c r="AJ20" s="99">
        <f t="shared" si="15"/>
        <v>0.9973109367693014</v>
      </c>
      <c r="AK20" s="99">
        <f t="shared" si="16"/>
        <v>-0.00450378766717674</v>
      </c>
      <c r="AL20" s="12"/>
      <c r="AM20" s="12"/>
      <c r="AN20" s="12"/>
      <c r="AO20" s="12"/>
    </row>
    <row r="21" spans="1:41" s="13" customFormat="1" ht="12.75">
      <c r="A21" s="29"/>
      <c r="B21" s="38" t="s">
        <v>81</v>
      </c>
      <c r="C21" s="39" t="s">
        <v>82</v>
      </c>
      <c r="D21" s="72">
        <v>2818324997</v>
      </c>
      <c r="E21" s="73">
        <v>1096467000</v>
      </c>
      <c r="F21" s="75">
        <f t="shared" si="0"/>
        <v>3914791997</v>
      </c>
      <c r="G21" s="72">
        <v>2867679743</v>
      </c>
      <c r="H21" s="73">
        <v>1063499359</v>
      </c>
      <c r="I21" s="75">
        <f t="shared" si="1"/>
        <v>3931179102</v>
      </c>
      <c r="J21" s="72">
        <v>684305416</v>
      </c>
      <c r="K21" s="73">
        <v>72211105</v>
      </c>
      <c r="L21" s="73">
        <f t="shared" si="2"/>
        <v>756516521</v>
      </c>
      <c r="M21" s="99">
        <f t="shared" si="3"/>
        <v>0.19324564921450155</v>
      </c>
      <c r="N21" s="110">
        <v>696880068</v>
      </c>
      <c r="O21" s="111">
        <v>126815406</v>
      </c>
      <c r="P21" s="112">
        <f t="shared" si="4"/>
        <v>823695474</v>
      </c>
      <c r="Q21" s="99">
        <f t="shared" si="5"/>
        <v>0.21040593590444084</v>
      </c>
      <c r="R21" s="110">
        <v>615751475</v>
      </c>
      <c r="S21" s="112">
        <v>162912186</v>
      </c>
      <c r="T21" s="112">
        <f t="shared" si="6"/>
        <v>778663661</v>
      </c>
      <c r="U21" s="99">
        <f t="shared" si="7"/>
        <v>0.19807381978700803</v>
      </c>
      <c r="V21" s="110">
        <v>662975969</v>
      </c>
      <c r="W21" s="112">
        <v>453483548</v>
      </c>
      <c r="X21" s="112">
        <f t="shared" si="8"/>
        <v>1116459517</v>
      </c>
      <c r="Y21" s="99">
        <f t="shared" si="9"/>
        <v>0.2840011833681141</v>
      </c>
      <c r="Z21" s="72">
        <f t="shared" si="10"/>
        <v>2659912928</v>
      </c>
      <c r="AA21" s="73">
        <f t="shared" si="11"/>
        <v>815422245</v>
      </c>
      <c r="AB21" s="73">
        <f t="shared" si="12"/>
        <v>3475335173</v>
      </c>
      <c r="AC21" s="99">
        <f t="shared" si="13"/>
        <v>0.88404396819059</v>
      </c>
      <c r="AD21" s="72">
        <v>443611425</v>
      </c>
      <c r="AE21" s="73">
        <v>227435881</v>
      </c>
      <c r="AF21" s="73">
        <f t="shared" si="14"/>
        <v>671047306</v>
      </c>
      <c r="AG21" s="73">
        <v>2892584000</v>
      </c>
      <c r="AH21" s="73">
        <v>3104901020</v>
      </c>
      <c r="AI21" s="73">
        <v>2713930092</v>
      </c>
      <c r="AJ21" s="99">
        <f t="shared" si="15"/>
        <v>0.8740794229891425</v>
      </c>
      <c r="AK21" s="99">
        <f t="shared" si="16"/>
        <v>0.6637567977957131</v>
      </c>
      <c r="AL21" s="12"/>
      <c r="AM21" s="12"/>
      <c r="AN21" s="12"/>
      <c r="AO21" s="12"/>
    </row>
    <row r="22" spans="1:41" s="13" customFormat="1" ht="12.75">
      <c r="A22" s="29"/>
      <c r="B22" s="38" t="s">
        <v>83</v>
      </c>
      <c r="C22" s="39" t="s">
        <v>84</v>
      </c>
      <c r="D22" s="72">
        <v>4056901725</v>
      </c>
      <c r="E22" s="73">
        <v>486874090</v>
      </c>
      <c r="F22" s="75">
        <f t="shared" si="0"/>
        <v>4543775815</v>
      </c>
      <c r="G22" s="72">
        <v>4319679405</v>
      </c>
      <c r="H22" s="73">
        <v>646252409</v>
      </c>
      <c r="I22" s="75">
        <f t="shared" si="1"/>
        <v>4965931814</v>
      </c>
      <c r="J22" s="72">
        <v>962462104</v>
      </c>
      <c r="K22" s="73">
        <v>98237040</v>
      </c>
      <c r="L22" s="73">
        <f t="shared" si="2"/>
        <v>1060699144</v>
      </c>
      <c r="M22" s="99">
        <f t="shared" si="3"/>
        <v>0.2334400259137785</v>
      </c>
      <c r="N22" s="110">
        <v>969949969</v>
      </c>
      <c r="O22" s="111">
        <v>119884193</v>
      </c>
      <c r="P22" s="112">
        <f t="shared" si="4"/>
        <v>1089834162</v>
      </c>
      <c r="Q22" s="99">
        <f t="shared" si="5"/>
        <v>0.23985209798472418</v>
      </c>
      <c r="R22" s="110">
        <v>906166543</v>
      </c>
      <c r="S22" s="112">
        <v>93933351</v>
      </c>
      <c r="T22" s="112">
        <f t="shared" si="6"/>
        <v>1000099894</v>
      </c>
      <c r="U22" s="99">
        <f t="shared" si="7"/>
        <v>0.20139219213210083</v>
      </c>
      <c r="V22" s="110">
        <v>942988419</v>
      </c>
      <c r="W22" s="112">
        <v>176746427</v>
      </c>
      <c r="X22" s="112">
        <f t="shared" si="8"/>
        <v>1119734846</v>
      </c>
      <c r="Y22" s="99">
        <f t="shared" si="9"/>
        <v>0.22548333081079233</v>
      </c>
      <c r="Z22" s="72">
        <f t="shared" si="10"/>
        <v>3781567035</v>
      </c>
      <c r="AA22" s="73">
        <f t="shared" si="11"/>
        <v>488801011</v>
      </c>
      <c r="AB22" s="73">
        <f t="shared" si="12"/>
        <v>4270368046</v>
      </c>
      <c r="AC22" s="99">
        <f t="shared" si="13"/>
        <v>0.8599328798597153</v>
      </c>
      <c r="AD22" s="72">
        <v>725948478</v>
      </c>
      <c r="AE22" s="73">
        <v>169697181</v>
      </c>
      <c r="AF22" s="73">
        <f t="shared" si="14"/>
        <v>895645659</v>
      </c>
      <c r="AG22" s="73">
        <v>4639238532</v>
      </c>
      <c r="AH22" s="73">
        <v>5070042996</v>
      </c>
      <c r="AI22" s="73">
        <v>3727210943</v>
      </c>
      <c r="AJ22" s="99">
        <f t="shared" si="15"/>
        <v>0.7351438530088552</v>
      </c>
      <c r="AK22" s="99">
        <f t="shared" si="16"/>
        <v>0.25019848502386366</v>
      </c>
      <c r="AL22" s="12"/>
      <c r="AM22" s="12"/>
      <c r="AN22" s="12"/>
      <c r="AO22" s="12"/>
    </row>
    <row r="23" spans="1:41" s="13" customFormat="1" ht="12.75">
      <c r="A23" s="29"/>
      <c r="B23" s="38" t="s">
        <v>85</v>
      </c>
      <c r="C23" s="39" t="s">
        <v>86</v>
      </c>
      <c r="D23" s="72">
        <v>1899551540</v>
      </c>
      <c r="E23" s="73">
        <v>125204158</v>
      </c>
      <c r="F23" s="75">
        <f t="shared" si="0"/>
        <v>2024755698</v>
      </c>
      <c r="G23" s="72">
        <v>1906946741</v>
      </c>
      <c r="H23" s="73">
        <v>149865131</v>
      </c>
      <c r="I23" s="75">
        <f t="shared" si="1"/>
        <v>2056811872</v>
      </c>
      <c r="J23" s="72">
        <v>604132438</v>
      </c>
      <c r="K23" s="73">
        <v>16452139</v>
      </c>
      <c r="L23" s="73">
        <f t="shared" si="2"/>
        <v>620584577</v>
      </c>
      <c r="M23" s="99">
        <f t="shared" si="3"/>
        <v>0.30649849639292137</v>
      </c>
      <c r="N23" s="110">
        <v>439209221</v>
      </c>
      <c r="O23" s="111">
        <v>27605819</v>
      </c>
      <c r="P23" s="112">
        <f t="shared" si="4"/>
        <v>466815040</v>
      </c>
      <c r="Q23" s="99">
        <f t="shared" si="5"/>
        <v>0.23055376036778538</v>
      </c>
      <c r="R23" s="110">
        <v>442379156</v>
      </c>
      <c r="S23" s="112">
        <v>12321975</v>
      </c>
      <c r="T23" s="112">
        <f t="shared" si="6"/>
        <v>454701131</v>
      </c>
      <c r="U23" s="99">
        <f t="shared" si="7"/>
        <v>0.22107084132972177</v>
      </c>
      <c r="V23" s="110">
        <v>399077366</v>
      </c>
      <c r="W23" s="112">
        <v>62918046</v>
      </c>
      <c r="X23" s="112">
        <f t="shared" si="8"/>
        <v>461995412</v>
      </c>
      <c r="Y23" s="99">
        <f t="shared" si="9"/>
        <v>0.22461724297165084</v>
      </c>
      <c r="Z23" s="72">
        <f t="shared" si="10"/>
        <v>1884798181</v>
      </c>
      <c r="AA23" s="73">
        <f t="shared" si="11"/>
        <v>119297979</v>
      </c>
      <c r="AB23" s="73">
        <f t="shared" si="12"/>
        <v>2004096160</v>
      </c>
      <c r="AC23" s="99">
        <f t="shared" si="13"/>
        <v>0.9743701829430125</v>
      </c>
      <c r="AD23" s="72">
        <v>364968420</v>
      </c>
      <c r="AE23" s="73">
        <v>73662137</v>
      </c>
      <c r="AF23" s="73">
        <f t="shared" si="14"/>
        <v>438630557</v>
      </c>
      <c r="AG23" s="73">
        <v>1860929109</v>
      </c>
      <c r="AH23" s="73">
        <v>1995638291</v>
      </c>
      <c r="AI23" s="73">
        <v>1952950168</v>
      </c>
      <c r="AJ23" s="99">
        <f t="shared" si="15"/>
        <v>0.9786092884705027</v>
      </c>
      <c r="AK23" s="99">
        <f t="shared" si="16"/>
        <v>0.05326773209737867</v>
      </c>
      <c r="AL23" s="12"/>
      <c r="AM23" s="12"/>
      <c r="AN23" s="12"/>
      <c r="AO23" s="12"/>
    </row>
    <row r="24" spans="1:41" s="13" customFormat="1" ht="12.75">
      <c r="A24" s="29"/>
      <c r="B24" s="38" t="s">
        <v>87</v>
      </c>
      <c r="C24" s="39" t="s">
        <v>88</v>
      </c>
      <c r="D24" s="72">
        <v>1310077084</v>
      </c>
      <c r="E24" s="73">
        <v>463791713</v>
      </c>
      <c r="F24" s="75">
        <f t="shared" si="0"/>
        <v>1773868797</v>
      </c>
      <c r="G24" s="72">
        <v>1362093773</v>
      </c>
      <c r="H24" s="73">
        <v>482580382</v>
      </c>
      <c r="I24" s="75">
        <f t="shared" si="1"/>
        <v>1844674155</v>
      </c>
      <c r="J24" s="72">
        <v>602281260</v>
      </c>
      <c r="K24" s="73">
        <v>29314385</v>
      </c>
      <c r="L24" s="73">
        <f t="shared" si="2"/>
        <v>631595645</v>
      </c>
      <c r="M24" s="99">
        <f t="shared" si="3"/>
        <v>0.3560554456271886</v>
      </c>
      <c r="N24" s="110">
        <v>246236841</v>
      </c>
      <c r="O24" s="111">
        <v>68598833</v>
      </c>
      <c r="P24" s="112">
        <f t="shared" si="4"/>
        <v>314835674</v>
      </c>
      <c r="Q24" s="99">
        <f t="shared" si="5"/>
        <v>0.17748532164974995</v>
      </c>
      <c r="R24" s="110">
        <v>246494850</v>
      </c>
      <c r="S24" s="112">
        <v>58320933</v>
      </c>
      <c r="T24" s="112">
        <f t="shared" si="6"/>
        <v>304815783</v>
      </c>
      <c r="U24" s="99">
        <f t="shared" si="7"/>
        <v>0.16524098967494885</v>
      </c>
      <c r="V24" s="110">
        <v>196761490</v>
      </c>
      <c r="W24" s="112">
        <v>158963010</v>
      </c>
      <c r="X24" s="112">
        <f t="shared" si="8"/>
        <v>355724500</v>
      </c>
      <c r="Y24" s="99">
        <f t="shared" si="9"/>
        <v>0.19283866423552729</v>
      </c>
      <c r="Z24" s="72">
        <f t="shared" si="10"/>
        <v>1291774441</v>
      </c>
      <c r="AA24" s="73">
        <f t="shared" si="11"/>
        <v>315197161</v>
      </c>
      <c r="AB24" s="73">
        <f t="shared" si="12"/>
        <v>1606971602</v>
      </c>
      <c r="AC24" s="99">
        <f t="shared" si="13"/>
        <v>0.8711411701867748</v>
      </c>
      <c r="AD24" s="72">
        <v>202907193</v>
      </c>
      <c r="AE24" s="73">
        <v>139239146</v>
      </c>
      <c r="AF24" s="73">
        <f t="shared" si="14"/>
        <v>342146339</v>
      </c>
      <c r="AG24" s="73">
        <v>1672068466</v>
      </c>
      <c r="AH24" s="73">
        <v>1666936221</v>
      </c>
      <c r="AI24" s="73">
        <v>1470341178</v>
      </c>
      <c r="AJ24" s="99">
        <f t="shared" si="15"/>
        <v>0.8820620486115167</v>
      </c>
      <c r="AK24" s="99">
        <f t="shared" si="16"/>
        <v>0.03968524415513319</v>
      </c>
      <c r="AL24" s="12"/>
      <c r="AM24" s="12"/>
      <c r="AN24" s="12"/>
      <c r="AO24" s="12"/>
    </row>
    <row r="25" spans="1:41" s="13" customFormat="1" ht="12.75">
      <c r="A25" s="29"/>
      <c r="B25" s="38" t="s">
        <v>89</v>
      </c>
      <c r="C25" s="39" t="s">
        <v>90</v>
      </c>
      <c r="D25" s="72">
        <v>1370180764</v>
      </c>
      <c r="E25" s="73">
        <v>257134759</v>
      </c>
      <c r="F25" s="75">
        <f t="shared" si="0"/>
        <v>1627315523</v>
      </c>
      <c r="G25" s="72">
        <v>1338517411</v>
      </c>
      <c r="H25" s="73">
        <v>308979081</v>
      </c>
      <c r="I25" s="75">
        <f t="shared" si="1"/>
        <v>1647496492</v>
      </c>
      <c r="J25" s="72">
        <v>370283410</v>
      </c>
      <c r="K25" s="73">
        <v>17417838</v>
      </c>
      <c r="L25" s="73">
        <f t="shared" si="2"/>
        <v>387701248</v>
      </c>
      <c r="M25" s="99">
        <f t="shared" si="3"/>
        <v>0.23824589793457038</v>
      </c>
      <c r="N25" s="110">
        <v>335586792</v>
      </c>
      <c r="O25" s="111">
        <v>41974342</v>
      </c>
      <c r="P25" s="112">
        <f t="shared" si="4"/>
        <v>377561134</v>
      </c>
      <c r="Q25" s="99">
        <f t="shared" si="5"/>
        <v>0.2320147068369113</v>
      </c>
      <c r="R25" s="110">
        <v>312025598</v>
      </c>
      <c r="S25" s="112">
        <v>52179412</v>
      </c>
      <c r="T25" s="112">
        <f t="shared" si="6"/>
        <v>364205010</v>
      </c>
      <c r="U25" s="99">
        <f t="shared" si="7"/>
        <v>0.22106572716149978</v>
      </c>
      <c r="V25" s="110">
        <v>268637995</v>
      </c>
      <c r="W25" s="112">
        <v>104296122</v>
      </c>
      <c r="X25" s="112">
        <f t="shared" si="8"/>
        <v>372934117</v>
      </c>
      <c r="Y25" s="99">
        <f t="shared" si="9"/>
        <v>0.22636413419446602</v>
      </c>
      <c r="Z25" s="72">
        <f t="shared" si="10"/>
        <v>1286533795</v>
      </c>
      <c r="AA25" s="73">
        <f t="shared" si="11"/>
        <v>215867714</v>
      </c>
      <c r="AB25" s="73">
        <f t="shared" si="12"/>
        <v>1502401509</v>
      </c>
      <c r="AC25" s="99">
        <f t="shared" si="13"/>
        <v>0.9119300200610078</v>
      </c>
      <c r="AD25" s="72">
        <v>303834698</v>
      </c>
      <c r="AE25" s="73">
        <v>75950248</v>
      </c>
      <c r="AF25" s="73">
        <f t="shared" si="14"/>
        <v>379784946</v>
      </c>
      <c r="AG25" s="73">
        <v>1599299567</v>
      </c>
      <c r="AH25" s="73">
        <v>1724211953</v>
      </c>
      <c r="AI25" s="73">
        <v>1482970603</v>
      </c>
      <c r="AJ25" s="99">
        <f t="shared" si="15"/>
        <v>0.8600860238903587</v>
      </c>
      <c r="AK25" s="99">
        <f t="shared" si="16"/>
        <v>-0.018038706041813457</v>
      </c>
      <c r="AL25" s="12"/>
      <c r="AM25" s="12"/>
      <c r="AN25" s="12"/>
      <c r="AO25" s="12"/>
    </row>
    <row r="26" spans="1:41" s="13" customFormat="1" ht="12.75">
      <c r="A26" s="29"/>
      <c r="B26" s="38" t="s">
        <v>91</v>
      </c>
      <c r="C26" s="39" t="s">
        <v>92</v>
      </c>
      <c r="D26" s="72">
        <v>0</v>
      </c>
      <c r="E26" s="73">
        <v>0</v>
      </c>
      <c r="F26" s="75">
        <f t="shared" si="0"/>
        <v>0</v>
      </c>
      <c r="G26" s="72">
        <v>1551169931</v>
      </c>
      <c r="H26" s="73">
        <v>296024331</v>
      </c>
      <c r="I26" s="75">
        <f t="shared" si="1"/>
        <v>1847194262</v>
      </c>
      <c r="J26" s="72">
        <v>380819555</v>
      </c>
      <c r="K26" s="73">
        <v>39137931</v>
      </c>
      <c r="L26" s="73">
        <f t="shared" si="2"/>
        <v>419957486</v>
      </c>
      <c r="M26" s="99">
        <f t="shared" si="3"/>
        <v>0</v>
      </c>
      <c r="N26" s="110">
        <v>456068174</v>
      </c>
      <c r="O26" s="111">
        <v>70204175</v>
      </c>
      <c r="P26" s="112">
        <f t="shared" si="4"/>
        <v>526272349</v>
      </c>
      <c r="Q26" s="99">
        <f t="shared" si="5"/>
        <v>0</v>
      </c>
      <c r="R26" s="110">
        <v>272380960</v>
      </c>
      <c r="S26" s="112">
        <v>51752369</v>
      </c>
      <c r="T26" s="112">
        <f t="shared" si="6"/>
        <v>324133329</v>
      </c>
      <c r="U26" s="99">
        <f t="shared" si="7"/>
        <v>0.17547333037352192</v>
      </c>
      <c r="V26" s="110">
        <v>187590991</v>
      </c>
      <c r="W26" s="112">
        <v>48289129</v>
      </c>
      <c r="X26" s="112">
        <f t="shared" si="8"/>
        <v>235880120</v>
      </c>
      <c r="Y26" s="99">
        <f t="shared" si="9"/>
        <v>0.1276964339119412</v>
      </c>
      <c r="Z26" s="72">
        <f t="shared" si="10"/>
        <v>1296859680</v>
      </c>
      <c r="AA26" s="73">
        <f t="shared" si="11"/>
        <v>209383604</v>
      </c>
      <c r="AB26" s="73">
        <f t="shared" si="12"/>
        <v>1506243284</v>
      </c>
      <c r="AC26" s="99">
        <f t="shared" si="13"/>
        <v>0.8154222406305851</v>
      </c>
      <c r="AD26" s="72">
        <v>0</v>
      </c>
      <c r="AE26" s="73">
        <v>0</v>
      </c>
      <c r="AF26" s="73">
        <f t="shared" si="14"/>
        <v>0</v>
      </c>
      <c r="AG26" s="73">
        <v>0</v>
      </c>
      <c r="AH26" s="73">
        <v>0</v>
      </c>
      <c r="AI26" s="73">
        <v>0</v>
      </c>
      <c r="AJ26" s="99">
        <f t="shared" si="15"/>
        <v>0</v>
      </c>
      <c r="AK26" s="99">
        <f t="shared" si="16"/>
        <v>0</v>
      </c>
      <c r="AL26" s="12"/>
      <c r="AM26" s="12"/>
      <c r="AN26" s="12"/>
      <c r="AO26" s="12"/>
    </row>
    <row r="27" spans="1:41" s="13" customFormat="1" ht="12.75">
      <c r="A27" s="29"/>
      <c r="B27" s="40" t="s">
        <v>93</v>
      </c>
      <c r="C27" s="39" t="s">
        <v>94</v>
      </c>
      <c r="D27" s="72">
        <v>2635836500</v>
      </c>
      <c r="E27" s="73">
        <v>479397100</v>
      </c>
      <c r="F27" s="75">
        <f t="shared" si="0"/>
        <v>3115233600</v>
      </c>
      <c r="G27" s="72">
        <v>2822497400</v>
      </c>
      <c r="H27" s="73">
        <v>548523700</v>
      </c>
      <c r="I27" s="75">
        <f t="shared" si="1"/>
        <v>3371021100</v>
      </c>
      <c r="J27" s="72">
        <v>751795887</v>
      </c>
      <c r="K27" s="73">
        <v>43242002</v>
      </c>
      <c r="L27" s="73">
        <f t="shared" si="2"/>
        <v>795037889</v>
      </c>
      <c r="M27" s="99">
        <f t="shared" si="3"/>
        <v>0.25520971814120136</v>
      </c>
      <c r="N27" s="110">
        <v>677323464</v>
      </c>
      <c r="O27" s="111">
        <v>78036972</v>
      </c>
      <c r="P27" s="112">
        <f t="shared" si="4"/>
        <v>755360436</v>
      </c>
      <c r="Q27" s="99">
        <f t="shared" si="5"/>
        <v>0.24247312817889483</v>
      </c>
      <c r="R27" s="110">
        <v>683232762</v>
      </c>
      <c r="S27" s="112">
        <v>101476015</v>
      </c>
      <c r="T27" s="112">
        <f t="shared" si="6"/>
        <v>784708777</v>
      </c>
      <c r="U27" s="99">
        <f t="shared" si="7"/>
        <v>0.23278073726681806</v>
      </c>
      <c r="V27" s="110">
        <v>765666687</v>
      </c>
      <c r="W27" s="112">
        <v>213609996</v>
      </c>
      <c r="X27" s="112">
        <f t="shared" si="8"/>
        <v>979276683</v>
      </c>
      <c r="Y27" s="99">
        <f t="shared" si="9"/>
        <v>0.290498532625619</v>
      </c>
      <c r="Z27" s="72">
        <f t="shared" si="10"/>
        <v>2878018800</v>
      </c>
      <c r="AA27" s="73">
        <f t="shared" si="11"/>
        <v>436364985</v>
      </c>
      <c r="AB27" s="73">
        <f t="shared" si="12"/>
        <v>3314383785</v>
      </c>
      <c r="AC27" s="99">
        <f t="shared" si="13"/>
        <v>0.9831987657982918</v>
      </c>
      <c r="AD27" s="72">
        <v>570121068</v>
      </c>
      <c r="AE27" s="73">
        <v>95348863</v>
      </c>
      <c r="AF27" s="73">
        <f t="shared" si="14"/>
        <v>665469931</v>
      </c>
      <c r="AG27" s="73">
        <v>2973081700</v>
      </c>
      <c r="AH27" s="73">
        <v>2963737900</v>
      </c>
      <c r="AI27" s="73">
        <v>2823681583</v>
      </c>
      <c r="AJ27" s="99">
        <f t="shared" si="15"/>
        <v>0.9527433525751383</v>
      </c>
      <c r="AK27" s="99">
        <f t="shared" si="16"/>
        <v>0.4715566209406987</v>
      </c>
      <c r="AL27" s="12"/>
      <c r="AM27" s="12"/>
      <c r="AN27" s="12"/>
      <c r="AO27" s="12"/>
    </row>
    <row r="28" spans="1:41" s="13" customFormat="1" ht="12.75">
      <c r="A28" s="41"/>
      <c r="B28" s="42" t="s">
        <v>614</v>
      </c>
      <c r="C28" s="41"/>
      <c r="D28" s="76">
        <f>SUM(D9:D27)</f>
        <v>45383831381</v>
      </c>
      <c r="E28" s="77">
        <f>SUM(E9:E27)</f>
        <v>7142628980</v>
      </c>
      <c r="F28" s="78">
        <f t="shared" si="0"/>
        <v>52526460361</v>
      </c>
      <c r="G28" s="76">
        <f>SUM(G9:G27)</f>
        <v>47026318209</v>
      </c>
      <c r="H28" s="77">
        <f>SUM(H9:H27)</f>
        <v>7890882865</v>
      </c>
      <c r="I28" s="78">
        <f t="shared" si="1"/>
        <v>54917201074</v>
      </c>
      <c r="J28" s="76">
        <f>SUM(J9:J27)</f>
        <v>12849578792</v>
      </c>
      <c r="K28" s="77">
        <f>SUM(K9:K27)</f>
        <v>675737336</v>
      </c>
      <c r="L28" s="77">
        <f t="shared" si="2"/>
        <v>13525316128</v>
      </c>
      <c r="M28" s="100">
        <f t="shared" si="3"/>
        <v>0.2574952897081623</v>
      </c>
      <c r="N28" s="113">
        <f>SUM(N9:N27)</f>
        <v>10629367545</v>
      </c>
      <c r="O28" s="114">
        <f>SUM(O9:O27)</f>
        <v>1405716723</v>
      </c>
      <c r="P28" s="115">
        <f t="shared" si="4"/>
        <v>12035084268</v>
      </c>
      <c r="Q28" s="100">
        <f t="shared" si="5"/>
        <v>0.22912422016039452</v>
      </c>
      <c r="R28" s="113">
        <f>SUM(R9:R27)</f>
        <v>10374378741</v>
      </c>
      <c r="S28" s="115">
        <f>SUM(S9:S27)</f>
        <v>1201766881</v>
      </c>
      <c r="T28" s="115">
        <f t="shared" si="6"/>
        <v>11576145622</v>
      </c>
      <c r="U28" s="100">
        <f t="shared" si="7"/>
        <v>0.21079270967217248</v>
      </c>
      <c r="V28" s="113">
        <f>SUM(V9:V27)</f>
        <v>9580071894</v>
      </c>
      <c r="W28" s="115">
        <f>SUM(W9:W27)</f>
        <v>2564443979</v>
      </c>
      <c r="X28" s="115">
        <f t="shared" si="8"/>
        <v>12144515873</v>
      </c>
      <c r="Y28" s="100">
        <f t="shared" si="9"/>
        <v>0.22114229486377993</v>
      </c>
      <c r="Z28" s="76">
        <f t="shared" si="10"/>
        <v>43433396972</v>
      </c>
      <c r="AA28" s="77">
        <f t="shared" si="11"/>
        <v>5847664919</v>
      </c>
      <c r="AB28" s="77">
        <f t="shared" si="12"/>
        <v>49281061891</v>
      </c>
      <c r="AC28" s="100">
        <f t="shared" si="13"/>
        <v>0.8973702396921978</v>
      </c>
      <c r="AD28" s="76">
        <f>SUM(AD9:AD27)</f>
        <v>8199202052</v>
      </c>
      <c r="AE28" s="77">
        <f>SUM(AE9:AE27)</f>
        <v>1879448769</v>
      </c>
      <c r="AF28" s="77">
        <f t="shared" si="14"/>
        <v>10078650821</v>
      </c>
      <c r="AG28" s="77">
        <f>SUM(AG9:AG27)</f>
        <v>45596223232</v>
      </c>
      <c r="AH28" s="77">
        <f>SUM(AH9:AH27)</f>
        <v>46652264902</v>
      </c>
      <c r="AI28" s="77">
        <f>SUM(AI9:AI27)</f>
        <v>42171989704</v>
      </c>
      <c r="AJ28" s="100">
        <f t="shared" si="15"/>
        <v>0.9039644654463941</v>
      </c>
      <c r="AK28" s="100">
        <f t="shared" si="16"/>
        <v>0.20497436499095079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40</v>
      </c>
      <c r="C9" s="64" t="s">
        <v>41</v>
      </c>
      <c r="D9" s="85">
        <v>5907039353</v>
      </c>
      <c r="E9" s="86">
        <v>1558133958</v>
      </c>
      <c r="F9" s="87">
        <f>$D9+$E9</f>
        <v>7465173311</v>
      </c>
      <c r="G9" s="85">
        <v>5943456598</v>
      </c>
      <c r="H9" s="86">
        <v>1491447976</v>
      </c>
      <c r="I9" s="87">
        <f>$G9+$H9</f>
        <v>7434904574</v>
      </c>
      <c r="J9" s="85">
        <v>1472101516</v>
      </c>
      <c r="K9" s="86">
        <v>127149725</v>
      </c>
      <c r="L9" s="86">
        <f>$J9+$K9</f>
        <v>1599251241</v>
      </c>
      <c r="M9" s="104">
        <f>IF($F9=0,0,$L9/$F9)</f>
        <v>0.21422828035934396</v>
      </c>
      <c r="N9" s="85">
        <v>1653615141</v>
      </c>
      <c r="O9" s="86">
        <v>364327280</v>
      </c>
      <c r="P9" s="86">
        <f>$N9+$O9</f>
        <v>2017942421</v>
      </c>
      <c r="Q9" s="104">
        <f>IF($F9=0,0,$P9/$F9)</f>
        <v>0.27031420932003597</v>
      </c>
      <c r="R9" s="85">
        <v>1446723483</v>
      </c>
      <c r="S9" s="86">
        <v>259298387</v>
      </c>
      <c r="T9" s="86">
        <f>$R9+$S9</f>
        <v>1706021870</v>
      </c>
      <c r="U9" s="104">
        <f>IF($I9=0,0,$T9/$I9)</f>
        <v>0.22946116564373809</v>
      </c>
      <c r="V9" s="85">
        <v>1122734210</v>
      </c>
      <c r="W9" s="86">
        <v>439675422</v>
      </c>
      <c r="X9" s="86">
        <f>$V9+$W9</f>
        <v>1562409632</v>
      </c>
      <c r="Y9" s="104">
        <f>IF($I9=0,0,$X9/$I9)</f>
        <v>0.21014521658607102</v>
      </c>
      <c r="Z9" s="85">
        <f>$J9+$N9+$R9+$V9</f>
        <v>5695174350</v>
      </c>
      <c r="AA9" s="86">
        <f>$K9+$O9+$S9+$W9</f>
        <v>1190450814</v>
      </c>
      <c r="AB9" s="86">
        <f>$Z9+$AA9</f>
        <v>6885625164</v>
      </c>
      <c r="AC9" s="104">
        <f>IF($I9=0,0,$AB9/$I9)</f>
        <v>0.9261215252283345</v>
      </c>
      <c r="AD9" s="85">
        <v>1140343888</v>
      </c>
      <c r="AE9" s="86">
        <v>381945972</v>
      </c>
      <c r="AF9" s="86">
        <f>$AD9+$AE9</f>
        <v>1522289860</v>
      </c>
      <c r="AG9" s="86">
        <v>6994961721</v>
      </c>
      <c r="AH9" s="86">
        <v>7072171684</v>
      </c>
      <c r="AI9" s="87">
        <v>6496219793</v>
      </c>
      <c r="AJ9" s="124">
        <f>IF($AH9=0,0,$AI9/$AH9)</f>
        <v>0.9185608160074752</v>
      </c>
      <c r="AK9" s="125">
        <f>IF($AF9=0,0,(($X9/$AF9)-1))</f>
        <v>0.02635488355680171</v>
      </c>
    </row>
    <row r="10" spans="1:37" ht="12.75">
      <c r="A10" s="62" t="s">
        <v>95</v>
      </c>
      <c r="B10" s="63" t="s">
        <v>52</v>
      </c>
      <c r="C10" s="64" t="s">
        <v>53</v>
      </c>
      <c r="D10" s="85">
        <v>9535857200</v>
      </c>
      <c r="E10" s="86">
        <v>1416399917</v>
      </c>
      <c r="F10" s="87">
        <f aca="true" t="shared" si="0" ref="F10:F55">$D10+$E10</f>
        <v>10952257117</v>
      </c>
      <c r="G10" s="85">
        <v>9401671330</v>
      </c>
      <c r="H10" s="86">
        <v>1552011862</v>
      </c>
      <c r="I10" s="87">
        <f aca="true" t="shared" si="1" ref="I10:I55">$G10+$H10</f>
        <v>10953683192</v>
      </c>
      <c r="J10" s="85">
        <v>2488166843</v>
      </c>
      <c r="K10" s="86">
        <v>222186445</v>
      </c>
      <c r="L10" s="86">
        <f aca="true" t="shared" si="2" ref="L10:L55">$J10+$K10</f>
        <v>2710353288</v>
      </c>
      <c r="M10" s="104">
        <f aca="true" t="shared" si="3" ref="M10:M55">IF($F10=0,0,$L10/$F10)</f>
        <v>0.24746983740849296</v>
      </c>
      <c r="N10" s="85">
        <v>2063468508</v>
      </c>
      <c r="O10" s="86">
        <v>307611216</v>
      </c>
      <c r="P10" s="86">
        <f aca="true" t="shared" si="4" ref="P10:P55">$N10+$O10</f>
        <v>2371079724</v>
      </c>
      <c r="Q10" s="104">
        <f aca="true" t="shared" si="5" ref="Q10:Q55">IF($F10=0,0,$P10/$F10)</f>
        <v>0.2164923356592524</v>
      </c>
      <c r="R10" s="85">
        <v>2375646784</v>
      </c>
      <c r="S10" s="86">
        <v>257618269</v>
      </c>
      <c r="T10" s="86">
        <f aca="true" t="shared" si="6" ref="T10:T55">$R10+$S10</f>
        <v>2633265053</v>
      </c>
      <c r="U10" s="104">
        <f aca="true" t="shared" si="7" ref="U10:U55">IF($I10=0,0,$T10/$I10)</f>
        <v>0.24039996472813818</v>
      </c>
      <c r="V10" s="85">
        <v>1509150369</v>
      </c>
      <c r="W10" s="86">
        <v>509519856</v>
      </c>
      <c r="X10" s="86">
        <f aca="true" t="shared" si="8" ref="X10:X55">$V10+$W10</f>
        <v>2018670225</v>
      </c>
      <c r="Y10" s="104">
        <f aca="true" t="shared" si="9" ref="Y10:Y55">IF($I10=0,0,$X10/$I10)</f>
        <v>0.18429145608979558</v>
      </c>
      <c r="Z10" s="85">
        <f aca="true" t="shared" si="10" ref="Z10:Z55">$J10+$N10+$R10+$V10</f>
        <v>8436432504</v>
      </c>
      <c r="AA10" s="86">
        <f aca="true" t="shared" si="11" ref="AA10:AA55">$K10+$O10+$S10+$W10</f>
        <v>1296935786</v>
      </c>
      <c r="AB10" s="86">
        <f aca="true" t="shared" si="12" ref="AB10:AB55">$Z10+$AA10</f>
        <v>9733368290</v>
      </c>
      <c r="AC10" s="104">
        <f aca="true" t="shared" si="13" ref="AC10:AC55">IF($I10=0,0,$AB10/$I10)</f>
        <v>0.888593190015642</v>
      </c>
      <c r="AD10" s="85">
        <v>2582118392</v>
      </c>
      <c r="AE10" s="86">
        <v>430006006</v>
      </c>
      <c r="AF10" s="86">
        <f aca="true" t="shared" si="14" ref="AF10:AF55">$AD10+$AE10</f>
        <v>3012124398</v>
      </c>
      <c r="AG10" s="86">
        <v>10497966313</v>
      </c>
      <c r="AH10" s="86">
        <v>10962362538</v>
      </c>
      <c r="AI10" s="87">
        <v>10460791651</v>
      </c>
      <c r="AJ10" s="124">
        <f aca="true" t="shared" si="15" ref="AJ10:AJ55">IF($AH10=0,0,$AI10/$AH10)</f>
        <v>0.9542460956512475</v>
      </c>
      <c r="AK10" s="125">
        <f aca="true" t="shared" si="16" ref="AK10:AK55">IF($AF10=0,0,(($X10/$AF10)-1))</f>
        <v>-0.3298184409845878</v>
      </c>
    </row>
    <row r="11" spans="1:37" ht="16.5">
      <c r="A11" s="65"/>
      <c r="B11" s="66" t="s">
        <v>96</v>
      </c>
      <c r="C11" s="67"/>
      <c r="D11" s="88">
        <f>SUM(D9:D10)</f>
        <v>15442896553</v>
      </c>
      <c r="E11" s="89">
        <f>SUM(E9:E10)</f>
        <v>2974533875</v>
      </c>
      <c r="F11" s="90">
        <f t="shared" si="0"/>
        <v>18417430428</v>
      </c>
      <c r="G11" s="88">
        <f>SUM(G9:G10)</f>
        <v>15345127928</v>
      </c>
      <c r="H11" s="89">
        <f>SUM(H9:H10)</f>
        <v>3043459838</v>
      </c>
      <c r="I11" s="90">
        <f t="shared" si="1"/>
        <v>18388587766</v>
      </c>
      <c r="J11" s="88">
        <f>SUM(J9:J10)</f>
        <v>3960268359</v>
      </c>
      <c r="K11" s="89">
        <f>SUM(K9:K10)</f>
        <v>349336170</v>
      </c>
      <c r="L11" s="89">
        <f t="shared" si="2"/>
        <v>4309604529</v>
      </c>
      <c r="M11" s="105">
        <f t="shared" si="3"/>
        <v>0.2339959716882173</v>
      </c>
      <c r="N11" s="88">
        <f>SUM(N9:N10)</f>
        <v>3717083649</v>
      </c>
      <c r="O11" s="89">
        <f>SUM(O9:O10)</f>
        <v>671938496</v>
      </c>
      <c r="P11" s="89">
        <f t="shared" si="4"/>
        <v>4389022145</v>
      </c>
      <c r="Q11" s="105">
        <f t="shared" si="5"/>
        <v>0.23830806160273987</v>
      </c>
      <c r="R11" s="88">
        <f>SUM(R9:R10)</f>
        <v>3822370267</v>
      </c>
      <c r="S11" s="89">
        <f>SUM(S9:S10)</f>
        <v>516916656</v>
      </c>
      <c r="T11" s="89">
        <f t="shared" si="6"/>
        <v>4339286923</v>
      </c>
      <c r="U11" s="105">
        <f t="shared" si="7"/>
        <v>0.23597717117913883</v>
      </c>
      <c r="V11" s="88">
        <f>SUM(V9:V10)</f>
        <v>2631884579</v>
      </c>
      <c r="W11" s="89">
        <f>SUM(W9:W10)</f>
        <v>949195278</v>
      </c>
      <c r="X11" s="89">
        <f t="shared" si="8"/>
        <v>3581079857</v>
      </c>
      <c r="Y11" s="105">
        <f t="shared" si="9"/>
        <v>0.19474469179309786</v>
      </c>
      <c r="Z11" s="88">
        <f t="shared" si="10"/>
        <v>14131606854</v>
      </c>
      <c r="AA11" s="89">
        <f t="shared" si="11"/>
        <v>2487386600</v>
      </c>
      <c r="AB11" s="89">
        <f t="shared" si="12"/>
        <v>16618993454</v>
      </c>
      <c r="AC11" s="105">
        <f t="shared" si="13"/>
        <v>0.9037667093026072</v>
      </c>
      <c r="AD11" s="88">
        <f>SUM(AD9:AD10)</f>
        <v>3722462280</v>
      </c>
      <c r="AE11" s="89">
        <f>SUM(AE9:AE10)</f>
        <v>811951978</v>
      </c>
      <c r="AF11" s="89">
        <f t="shared" si="14"/>
        <v>4534414258</v>
      </c>
      <c r="AG11" s="89">
        <f>SUM(AG9:AG10)</f>
        <v>17492928034</v>
      </c>
      <c r="AH11" s="89">
        <f>SUM(AH9:AH10)</f>
        <v>18034534222</v>
      </c>
      <c r="AI11" s="90">
        <f>SUM(AI9:AI10)</f>
        <v>16957011444</v>
      </c>
      <c r="AJ11" s="126">
        <f t="shared" si="15"/>
        <v>0.9402522535522126</v>
      </c>
      <c r="AK11" s="127">
        <f t="shared" si="16"/>
        <v>-0.2102442226838993</v>
      </c>
    </row>
    <row r="12" spans="1:37" ht="12.75">
      <c r="A12" s="62" t="s">
        <v>97</v>
      </c>
      <c r="B12" s="63" t="s">
        <v>98</v>
      </c>
      <c r="C12" s="64" t="s">
        <v>99</v>
      </c>
      <c r="D12" s="85">
        <v>359641262</v>
      </c>
      <c r="E12" s="86">
        <v>99309085</v>
      </c>
      <c r="F12" s="87">
        <f t="shared" si="0"/>
        <v>458950347</v>
      </c>
      <c r="G12" s="85">
        <v>359641262</v>
      </c>
      <c r="H12" s="86">
        <v>99309085</v>
      </c>
      <c r="I12" s="87">
        <f t="shared" si="1"/>
        <v>458950347</v>
      </c>
      <c r="J12" s="85">
        <v>106609231</v>
      </c>
      <c r="K12" s="86">
        <v>4812492</v>
      </c>
      <c r="L12" s="86">
        <f t="shared" si="2"/>
        <v>111421723</v>
      </c>
      <c r="M12" s="104">
        <f t="shared" si="3"/>
        <v>0.24277511440687505</v>
      </c>
      <c r="N12" s="85">
        <v>74872762</v>
      </c>
      <c r="O12" s="86">
        <v>7006323</v>
      </c>
      <c r="P12" s="86">
        <f t="shared" si="4"/>
        <v>81879085</v>
      </c>
      <c r="Q12" s="104">
        <f t="shared" si="5"/>
        <v>0.1784051053348479</v>
      </c>
      <c r="R12" s="85">
        <v>80753243</v>
      </c>
      <c r="S12" s="86">
        <v>3815844</v>
      </c>
      <c r="T12" s="86">
        <f t="shared" si="6"/>
        <v>84569087</v>
      </c>
      <c r="U12" s="104">
        <f t="shared" si="7"/>
        <v>0.18426631018540227</v>
      </c>
      <c r="V12" s="85">
        <v>30631084</v>
      </c>
      <c r="W12" s="86">
        <v>4349460</v>
      </c>
      <c r="X12" s="86">
        <f t="shared" si="8"/>
        <v>34980544</v>
      </c>
      <c r="Y12" s="104">
        <f t="shared" si="9"/>
        <v>0.07621858056902177</v>
      </c>
      <c r="Z12" s="85">
        <f t="shared" si="10"/>
        <v>292866320</v>
      </c>
      <c r="AA12" s="86">
        <f t="shared" si="11"/>
        <v>19984119</v>
      </c>
      <c r="AB12" s="86">
        <f t="shared" si="12"/>
        <v>312850439</v>
      </c>
      <c r="AC12" s="104">
        <f t="shared" si="13"/>
        <v>0.681665110496147</v>
      </c>
      <c r="AD12" s="85">
        <v>25704596</v>
      </c>
      <c r="AE12" s="86">
        <v>8973029</v>
      </c>
      <c r="AF12" s="86">
        <f t="shared" si="14"/>
        <v>34677625</v>
      </c>
      <c r="AG12" s="86">
        <v>290546602</v>
      </c>
      <c r="AH12" s="86">
        <v>273443587</v>
      </c>
      <c r="AI12" s="87">
        <v>242615751</v>
      </c>
      <c r="AJ12" s="124">
        <f t="shared" si="15"/>
        <v>0.8872607094639963</v>
      </c>
      <c r="AK12" s="125">
        <f t="shared" si="16"/>
        <v>0.008735286802368902</v>
      </c>
    </row>
    <row r="13" spans="1:37" ht="12.75">
      <c r="A13" s="62" t="s">
        <v>97</v>
      </c>
      <c r="B13" s="63" t="s">
        <v>100</v>
      </c>
      <c r="C13" s="64" t="s">
        <v>101</v>
      </c>
      <c r="D13" s="85">
        <v>181818850</v>
      </c>
      <c r="E13" s="86">
        <v>33196200</v>
      </c>
      <c r="F13" s="87">
        <f t="shared" si="0"/>
        <v>215015050</v>
      </c>
      <c r="G13" s="85">
        <v>192270710</v>
      </c>
      <c r="H13" s="86">
        <v>20630830</v>
      </c>
      <c r="I13" s="87">
        <f t="shared" si="1"/>
        <v>212901540</v>
      </c>
      <c r="J13" s="85">
        <v>58874826</v>
      </c>
      <c r="K13" s="86">
        <v>3584205</v>
      </c>
      <c r="L13" s="86">
        <f t="shared" si="2"/>
        <v>62459031</v>
      </c>
      <c r="M13" s="104">
        <f t="shared" si="3"/>
        <v>0.2904867868551527</v>
      </c>
      <c r="N13" s="85">
        <v>50977408</v>
      </c>
      <c r="O13" s="86">
        <v>1512371</v>
      </c>
      <c r="P13" s="86">
        <f t="shared" si="4"/>
        <v>52489779</v>
      </c>
      <c r="Q13" s="104">
        <f t="shared" si="5"/>
        <v>0.24412141847745075</v>
      </c>
      <c r="R13" s="85">
        <v>49274814</v>
      </c>
      <c r="S13" s="86">
        <v>1791260</v>
      </c>
      <c r="T13" s="86">
        <f t="shared" si="6"/>
        <v>51066074</v>
      </c>
      <c r="U13" s="104">
        <f t="shared" si="7"/>
        <v>0.23985770135810197</v>
      </c>
      <c r="V13" s="85">
        <v>33297787</v>
      </c>
      <c r="W13" s="86">
        <v>8966330</v>
      </c>
      <c r="X13" s="86">
        <f t="shared" si="8"/>
        <v>42264117</v>
      </c>
      <c r="Y13" s="104">
        <f t="shared" si="9"/>
        <v>0.1985148486948474</v>
      </c>
      <c r="Z13" s="85">
        <f t="shared" si="10"/>
        <v>192424835</v>
      </c>
      <c r="AA13" s="86">
        <f t="shared" si="11"/>
        <v>15854166</v>
      </c>
      <c r="AB13" s="86">
        <f t="shared" si="12"/>
        <v>208279001</v>
      </c>
      <c r="AC13" s="104">
        <f t="shared" si="13"/>
        <v>0.9782879024736035</v>
      </c>
      <c r="AD13" s="85">
        <v>31451441</v>
      </c>
      <c r="AE13" s="86">
        <v>2933379</v>
      </c>
      <c r="AF13" s="86">
        <f t="shared" si="14"/>
        <v>34384820</v>
      </c>
      <c r="AG13" s="86">
        <v>207211230</v>
      </c>
      <c r="AH13" s="86">
        <v>194315290</v>
      </c>
      <c r="AI13" s="87">
        <v>198266282</v>
      </c>
      <c r="AJ13" s="124">
        <f t="shared" si="15"/>
        <v>1.0203328930008544</v>
      </c>
      <c r="AK13" s="125">
        <f t="shared" si="16"/>
        <v>0.2291504506930675</v>
      </c>
    </row>
    <row r="14" spans="1:37" ht="12.75">
      <c r="A14" s="62" t="s">
        <v>97</v>
      </c>
      <c r="B14" s="63" t="s">
        <v>102</v>
      </c>
      <c r="C14" s="64" t="s">
        <v>103</v>
      </c>
      <c r="D14" s="85">
        <v>486191163</v>
      </c>
      <c r="E14" s="86">
        <v>170043113</v>
      </c>
      <c r="F14" s="87">
        <f t="shared" si="0"/>
        <v>656234276</v>
      </c>
      <c r="G14" s="85">
        <v>422210751</v>
      </c>
      <c r="H14" s="86">
        <v>43168100</v>
      </c>
      <c r="I14" s="87">
        <f t="shared" si="1"/>
        <v>465378851</v>
      </c>
      <c r="J14" s="85">
        <v>150081080</v>
      </c>
      <c r="K14" s="86">
        <v>3249298</v>
      </c>
      <c r="L14" s="86">
        <f t="shared" si="2"/>
        <v>153330378</v>
      </c>
      <c r="M14" s="104">
        <f t="shared" si="3"/>
        <v>0.23365188867397715</v>
      </c>
      <c r="N14" s="85">
        <v>56262455</v>
      </c>
      <c r="O14" s="86">
        <v>2300000</v>
      </c>
      <c r="P14" s="86">
        <f t="shared" si="4"/>
        <v>58562455</v>
      </c>
      <c r="Q14" s="104">
        <f t="shared" si="5"/>
        <v>0.08924016489501381</v>
      </c>
      <c r="R14" s="85">
        <v>25152000</v>
      </c>
      <c r="S14" s="86">
        <v>5479810</v>
      </c>
      <c r="T14" s="86">
        <f t="shared" si="6"/>
        <v>30631810</v>
      </c>
      <c r="U14" s="104">
        <f t="shared" si="7"/>
        <v>0.06582123346211106</v>
      </c>
      <c r="V14" s="85">
        <v>21797841</v>
      </c>
      <c r="W14" s="86">
        <v>4987727</v>
      </c>
      <c r="X14" s="86">
        <f t="shared" si="8"/>
        <v>26785568</v>
      </c>
      <c r="Y14" s="104">
        <f t="shared" si="9"/>
        <v>0.05755647886113329</v>
      </c>
      <c r="Z14" s="85">
        <f t="shared" si="10"/>
        <v>253293376</v>
      </c>
      <c r="AA14" s="86">
        <f t="shared" si="11"/>
        <v>16016835</v>
      </c>
      <c r="AB14" s="86">
        <f t="shared" si="12"/>
        <v>269310211</v>
      </c>
      <c r="AC14" s="104">
        <f t="shared" si="13"/>
        <v>0.5786902658367687</v>
      </c>
      <c r="AD14" s="85">
        <v>117638905</v>
      </c>
      <c r="AE14" s="86">
        <v>5610681</v>
      </c>
      <c r="AF14" s="86">
        <f t="shared" si="14"/>
        <v>123249586</v>
      </c>
      <c r="AG14" s="86">
        <v>619492338</v>
      </c>
      <c r="AH14" s="86">
        <v>502995000</v>
      </c>
      <c r="AI14" s="87">
        <v>425526026</v>
      </c>
      <c r="AJ14" s="124">
        <f t="shared" si="15"/>
        <v>0.8459846042207179</v>
      </c>
      <c r="AK14" s="125">
        <f t="shared" si="16"/>
        <v>-0.782672146257757</v>
      </c>
    </row>
    <row r="15" spans="1:37" ht="12.75">
      <c r="A15" s="62" t="s">
        <v>97</v>
      </c>
      <c r="B15" s="63" t="s">
        <v>104</v>
      </c>
      <c r="C15" s="64" t="s">
        <v>105</v>
      </c>
      <c r="D15" s="85">
        <v>374076505</v>
      </c>
      <c r="E15" s="86">
        <v>37284600</v>
      </c>
      <c r="F15" s="87">
        <f t="shared" si="0"/>
        <v>411361105</v>
      </c>
      <c r="G15" s="85">
        <v>318299064</v>
      </c>
      <c r="H15" s="86">
        <v>42334800</v>
      </c>
      <c r="I15" s="87">
        <f t="shared" si="1"/>
        <v>360633864</v>
      </c>
      <c r="J15" s="85">
        <v>94518130</v>
      </c>
      <c r="K15" s="86">
        <v>5843217</v>
      </c>
      <c r="L15" s="86">
        <f t="shared" si="2"/>
        <v>100361347</v>
      </c>
      <c r="M15" s="104">
        <f t="shared" si="3"/>
        <v>0.2439738365638628</v>
      </c>
      <c r="N15" s="85">
        <v>84379000</v>
      </c>
      <c r="O15" s="86">
        <v>10638223</v>
      </c>
      <c r="P15" s="86">
        <f t="shared" si="4"/>
        <v>95017223</v>
      </c>
      <c r="Q15" s="104">
        <f t="shared" si="5"/>
        <v>0.23098251595760372</v>
      </c>
      <c r="R15" s="85">
        <v>78525290</v>
      </c>
      <c r="S15" s="86">
        <v>7543198</v>
      </c>
      <c r="T15" s="86">
        <f t="shared" si="6"/>
        <v>86068488</v>
      </c>
      <c r="U15" s="104">
        <f t="shared" si="7"/>
        <v>0.23865891862002178</v>
      </c>
      <c r="V15" s="85">
        <v>35520139</v>
      </c>
      <c r="W15" s="86">
        <v>9489284</v>
      </c>
      <c r="X15" s="86">
        <f t="shared" si="8"/>
        <v>45009423</v>
      </c>
      <c r="Y15" s="104">
        <f t="shared" si="9"/>
        <v>0.12480642416875194</v>
      </c>
      <c r="Z15" s="85">
        <f t="shared" si="10"/>
        <v>292942559</v>
      </c>
      <c r="AA15" s="86">
        <f t="shared" si="11"/>
        <v>33513922</v>
      </c>
      <c r="AB15" s="86">
        <f t="shared" si="12"/>
        <v>326456481</v>
      </c>
      <c r="AC15" s="104">
        <f t="shared" si="13"/>
        <v>0.9052296902433987</v>
      </c>
      <c r="AD15" s="85">
        <v>43338779</v>
      </c>
      <c r="AE15" s="86">
        <v>5014430</v>
      </c>
      <c r="AF15" s="86">
        <f t="shared" si="14"/>
        <v>48353209</v>
      </c>
      <c r="AG15" s="86">
        <v>370957524</v>
      </c>
      <c r="AH15" s="86">
        <v>371869354</v>
      </c>
      <c r="AI15" s="87">
        <v>313736268</v>
      </c>
      <c r="AJ15" s="124">
        <f t="shared" si="15"/>
        <v>0.8436733616935802</v>
      </c>
      <c r="AK15" s="125">
        <f t="shared" si="16"/>
        <v>-0.06915334202534518</v>
      </c>
    </row>
    <row r="16" spans="1:37" ht="12.75">
      <c r="A16" s="62" t="s">
        <v>97</v>
      </c>
      <c r="B16" s="63" t="s">
        <v>106</v>
      </c>
      <c r="C16" s="64" t="s">
        <v>107</v>
      </c>
      <c r="D16" s="85">
        <v>170747956</v>
      </c>
      <c r="E16" s="86">
        <v>52797000</v>
      </c>
      <c r="F16" s="87">
        <f t="shared" si="0"/>
        <v>223544956</v>
      </c>
      <c r="G16" s="85">
        <v>182972072</v>
      </c>
      <c r="H16" s="86">
        <v>46368847</v>
      </c>
      <c r="I16" s="87">
        <f t="shared" si="1"/>
        <v>229340919</v>
      </c>
      <c r="J16" s="85">
        <v>69563500</v>
      </c>
      <c r="K16" s="86">
        <v>2576624</v>
      </c>
      <c r="L16" s="86">
        <f t="shared" si="2"/>
        <v>72140124</v>
      </c>
      <c r="M16" s="104">
        <f t="shared" si="3"/>
        <v>0.3227096924521974</v>
      </c>
      <c r="N16" s="85">
        <v>39198288</v>
      </c>
      <c r="O16" s="86">
        <v>8699991</v>
      </c>
      <c r="P16" s="86">
        <f t="shared" si="4"/>
        <v>47898279</v>
      </c>
      <c r="Q16" s="104">
        <f t="shared" si="5"/>
        <v>0.21426687435524155</v>
      </c>
      <c r="R16" s="85">
        <v>37672549</v>
      </c>
      <c r="S16" s="86">
        <v>7539825</v>
      </c>
      <c r="T16" s="86">
        <f t="shared" si="6"/>
        <v>45212374</v>
      </c>
      <c r="U16" s="104">
        <f t="shared" si="7"/>
        <v>0.1971404588293291</v>
      </c>
      <c r="V16" s="85">
        <v>24143170</v>
      </c>
      <c r="W16" s="86">
        <v>9998935</v>
      </c>
      <c r="X16" s="86">
        <f t="shared" si="8"/>
        <v>34142105</v>
      </c>
      <c r="Y16" s="104">
        <f t="shared" si="9"/>
        <v>0.1488705336530024</v>
      </c>
      <c r="Z16" s="85">
        <f t="shared" si="10"/>
        <v>170577507</v>
      </c>
      <c r="AA16" s="86">
        <f t="shared" si="11"/>
        <v>28815375</v>
      </c>
      <c r="AB16" s="86">
        <f t="shared" si="12"/>
        <v>199392882</v>
      </c>
      <c r="AC16" s="104">
        <f t="shared" si="13"/>
        <v>0.8694169486606095</v>
      </c>
      <c r="AD16" s="85">
        <v>19140462</v>
      </c>
      <c r="AE16" s="86">
        <v>12887600</v>
      </c>
      <c r="AF16" s="86">
        <f t="shared" si="14"/>
        <v>32028062</v>
      </c>
      <c r="AG16" s="86">
        <v>187426622</v>
      </c>
      <c r="AH16" s="86">
        <v>169824291</v>
      </c>
      <c r="AI16" s="87">
        <v>129458089</v>
      </c>
      <c r="AJ16" s="124">
        <f t="shared" si="15"/>
        <v>0.7623060766966487</v>
      </c>
      <c r="AK16" s="125">
        <f t="shared" si="16"/>
        <v>0.06600596064788444</v>
      </c>
    </row>
    <row r="17" spans="1:37" ht="12.75">
      <c r="A17" s="62" t="s">
        <v>97</v>
      </c>
      <c r="B17" s="63" t="s">
        <v>108</v>
      </c>
      <c r="C17" s="64" t="s">
        <v>109</v>
      </c>
      <c r="D17" s="85">
        <v>637174248</v>
      </c>
      <c r="E17" s="86">
        <v>63068547</v>
      </c>
      <c r="F17" s="87">
        <f t="shared" si="0"/>
        <v>700242795</v>
      </c>
      <c r="G17" s="85">
        <v>639396149</v>
      </c>
      <c r="H17" s="86">
        <v>68385264</v>
      </c>
      <c r="I17" s="87">
        <f t="shared" si="1"/>
        <v>707781413</v>
      </c>
      <c r="J17" s="85">
        <v>230634691</v>
      </c>
      <c r="K17" s="86">
        <v>4961485</v>
      </c>
      <c r="L17" s="86">
        <f t="shared" si="2"/>
        <v>235596176</v>
      </c>
      <c r="M17" s="104">
        <f t="shared" si="3"/>
        <v>0.33644926828558086</v>
      </c>
      <c r="N17" s="85">
        <v>160111084</v>
      </c>
      <c r="O17" s="86">
        <v>9100496</v>
      </c>
      <c r="P17" s="86">
        <f t="shared" si="4"/>
        <v>169211580</v>
      </c>
      <c r="Q17" s="104">
        <f t="shared" si="5"/>
        <v>0.24164701330486377</v>
      </c>
      <c r="R17" s="85">
        <v>145827012</v>
      </c>
      <c r="S17" s="86">
        <v>6493872</v>
      </c>
      <c r="T17" s="86">
        <f t="shared" si="6"/>
        <v>152320884</v>
      </c>
      <c r="U17" s="104">
        <f t="shared" si="7"/>
        <v>0.21520893485232</v>
      </c>
      <c r="V17" s="85">
        <v>139833451</v>
      </c>
      <c r="W17" s="86">
        <v>27702941</v>
      </c>
      <c r="X17" s="86">
        <f t="shared" si="8"/>
        <v>167536392</v>
      </c>
      <c r="Y17" s="104">
        <f t="shared" si="9"/>
        <v>0.23670640246100952</v>
      </c>
      <c r="Z17" s="85">
        <f t="shared" si="10"/>
        <v>676406238</v>
      </c>
      <c r="AA17" s="86">
        <f t="shared" si="11"/>
        <v>48258794</v>
      </c>
      <c r="AB17" s="86">
        <f t="shared" si="12"/>
        <v>724665032</v>
      </c>
      <c r="AC17" s="104">
        <f t="shared" si="13"/>
        <v>1.0238542842322422</v>
      </c>
      <c r="AD17" s="85">
        <v>119158778</v>
      </c>
      <c r="AE17" s="86">
        <v>20204811</v>
      </c>
      <c r="AF17" s="86">
        <f t="shared" si="14"/>
        <v>139363589</v>
      </c>
      <c r="AG17" s="86">
        <v>702310608</v>
      </c>
      <c r="AH17" s="86">
        <v>694128971</v>
      </c>
      <c r="AI17" s="87">
        <v>701322393</v>
      </c>
      <c r="AJ17" s="124">
        <f t="shared" si="15"/>
        <v>1.0103632355088663</v>
      </c>
      <c r="AK17" s="125">
        <f t="shared" si="16"/>
        <v>0.20215325396076023</v>
      </c>
    </row>
    <row r="18" spans="1:37" ht="12.75">
      <c r="A18" s="62" t="s">
        <v>97</v>
      </c>
      <c r="B18" s="63" t="s">
        <v>110</v>
      </c>
      <c r="C18" s="64" t="s">
        <v>111</v>
      </c>
      <c r="D18" s="85">
        <v>121854988</v>
      </c>
      <c r="E18" s="86">
        <v>19197211</v>
      </c>
      <c r="F18" s="87">
        <f t="shared" si="0"/>
        <v>141052199</v>
      </c>
      <c r="G18" s="85">
        <v>120441367</v>
      </c>
      <c r="H18" s="86">
        <v>23156670</v>
      </c>
      <c r="I18" s="87">
        <f t="shared" si="1"/>
        <v>143598037</v>
      </c>
      <c r="J18" s="85">
        <v>47645895</v>
      </c>
      <c r="K18" s="86">
        <v>2530395</v>
      </c>
      <c r="L18" s="86">
        <f t="shared" si="2"/>
        <v>50176290</v>
      </c>
      <c r="M18" s="104">
        <f t="shared" si="3"/>
        <v>0.35572852004951727</v>
      </c>
      <c r="N18" s="85">
        <v>15076895</v>
      </c>
      <c r="O18" s="86">
        <v>5524950</v>
      </c>
      <c r="P18" s="86">
        <f t="shared" si="4"/>
        <v>20601845</v>
      </c>
      <c r="Q18" s="104">
        <f t="shared" si="5"/>
        <v>0.14605830427358316</v>
      </c>
      <c r="R18" s="85">
        <v>20930924</v>
      </c>
      <c r="S18" s="86">
        <v>4537160</v>
      </c>
      <c r="T18" s="86">
        <f t="shared" si="6"/>
        <v>25468084</v>
      </c>
      <c r="U18" s="104">
        <f t="shared" si="7"/>
        <v>0.17735676985612275</v>
      </c>
      <c r="V18" s="85">
        <v>42429126</v>
      </c>
      <c r="W18" s="86">
        <v>6711146</v>
      </c>
      <c r="X18" s="86">
        <f t="shared" si="8"/>
        <v>49140272</v>
      </c>
      <c r="Y18" s="104">
        <f t="shared" si="9"/>
        <v>0.34220712919634133</v>
      </c>
      <c r="Z18" s="85">
        <f t="shared" si="10"/>
        <v>126082840</v>
      </c>
      <c r="AA18" s="86">
        <f t="shared" si="11"/>
        <v>19303651</v>
      </c>
      <c r="AB18" s="86">
        <f t="shared" si="12"/>
        <v>145386491</v>
      </c>
      <c r="AC18" s="104">
        <f t="shared" si="13"/>
        <v>1.012454585294923</v>
      </c>
      <c r="AD18" s="85">
        <v>10888008</v>
      </c>
      <c r="AE18" s="86">
        <v>5039293</v>
      </c>
      <c r="AF18" s="86">
        <f t="shared" si="14"/>
        <v>15927301</v>
      </c>
      <c r="AG18" s="86">
        <v>127144400</v>
      </c>
      <c r="AH18" s="86">
        <v>150356926</v>
      </c>
      <c r="AI18" s="87">
        <v>113503297</v>
      </c>
      <c r="AJ18" s="124">
        <f t="shared" si="15"/>
        <v>0.7548923752271978</v>
      </c>
      <c r="AK18" s="125">
        <f t="shared" si="16"/>
        <v>2.085285573494216</v>
      </c>
    </row>
    <row r="19" spans="1:37" ht="12.75">
      <c r="A19" s="62" t="s">
        <v>112</v>
      </c>
      <c r="B19" s="63" t="s">
        <v>113</v>
      </c>
      <c r="C19" s="64" t="s">
        <v>114</v>
      </c>
      <c r="D19" s="85">
        <v>142748300</v>
      </c>
      <c r="E19" s="86">
        <v>3862500</v>
      </c>
      <c r="F19" s="87">
        <f t="shared" si="0"/>
        <v>146610800</v>
      </c>
      <c r="G19" s="85">
        <v>162336700</v>
      </c>
      <c r="H19" s="86">
        <v>3906000</v>
      </c>
      <c r="I19" s="87">
        <f t="shared" si="1"/>
        <v>166242700</v>
      </c>
      <c r="J19" s="85">
        <v>38270474</v>
      </c>
      <c r="K19" s="86">
        <v>4501</v>
      </c>
      <c r="L19" s="86">
        <f t="shared" si="2"/>
        <v>38274975</v>
      </c>
      <c r="M19" s="104">
        <f t="shared" si="3"/>
        <v>0.26106518073702617</v>
      </c>
      <c r="N19" s="85">
        <v>32887462</v>
      </c>
      <c r="O19" s="86">
        <v>368510</v>
      </c>
      <c r="P19" s="86">
        <f t="shared" si="4"/>
        <v>33255972</v>
      </c>
      <c r="Q19" s="104">
        <f t="shared" si="5"/>
        <v>0.2268316658800034</v>
      </c>
      <c r="R19" s="85">
        <v>27892229</v>
      </c>
      <c r="S19" s="86">
        <v>3060144</v>
      </c>
      <c r="T19" s="86">
        <f t="shared" si="6"/>
        <v>30952373</v>
      </c>
      <c r="U19" s="104">
        <f t="shared" si="7"/>
        <v>0.18618786268509835</v>
      </c>
      <c r="V19" s="85">
        <v>9009243</v>
      </c>
      <c r="W19" s="86">
        <v>2275649</v>
      </c>
      <c r="X19" s="86">
        <f t="shared" si="8"/>
        <v>11284892</v>
      </c>
      <c r="Y19" s="104">
        <f t="shared" si="9"/>
        <v>0.06788203030869927</v>
      </c>
      <c r="Z19" s="85">
        <f t="shared" si="10"/>
        <v>108059408</v>
      </c>
      <c r="AA19" s="86">
        <f t="shared" si="11"/>
        <v>5708804</v>
      </c>
      <c r="AB19" s="86">
        <f t="shared" si="12"/>
        <v>113768212</v>
      </c>
      <c r="AC19" s="104">
        <f t="shared" si="13"/>
        <v>0.6843501218399364</v>
      </c>
      <c r="AD19" s="85">
        <v>10444810</v>
      </c>
      <c r="AE19" s="86">
        <v>1088778</v>
      </c>
      <c r="AF19" s="86">
        <f t="shared" si="14"/>
        <v>11533588</v>
      </c>
      <c r="AG19" s="86">
        <v>150860300</v>
      </c>
      <c r="AH19" s="86">
        <v>178486620</v>
      </c>
      <c r="AI19" s="87">
        <v>122299528</v>
      </c>
      <c r="AJ19" s="124">
        <f t="shared" si="15"/>
        <v>0.685202778785323</v>
      </c>
      <c r="AK19" s="125">
        <f t="shared" si="16"/>
        <v>-0.021562760868517272</v>
      </c>
    </row>
    <row r="20" spans="1:37" ht="16.5">
      <c r="A20" s="65"/>
      <c r="B20" s="66" t="s">
        <v>115</v>
      </c>
      <c r="C20" s="67"/>
      <c r="D20" s="88">
        <f>SUM(D12:D19)</f>
        <v>2474253272</v>
      </c>
      <c r="E20" s="89">
        <f>SUM(E12:E19)</f>
        <v>478758256</v>
      </c>
      <c r="F20" s="90">
        <f t="shared" si="0"/>
        <v>2953011528</v>
      </c>
      <c r="G20" s="88">
        <f>SUM(G12:G19)</f>
        <v>2397568075</v>
      </c>
      <c r="H20" s="89">
        <f>SUM(H12:H19)</f>
        <v>347259596</v>
      </c>
      <c r="I20" s="90">
        <f t="shared" si="1"/>
        <v>2744827671</v>
      </c>
      <c r="J20" s="88">
        <f>SUM(J12:J19)</f>
        <v>796197827</v>
      </c>
      <c r="K20" s="89">
        <f>SUM(K12:K19)</f>
        <v>27562217</v>
      </c>
      <c r="L20" s="89">
        <f t="shared" si="2"/>
        <v>823760044</v>
      </c>
      <c r="M20" s="105">
        <f t="shared" si="3"/>
        <v>0.27895591879314874</v>
      </c>
      <c r="N20" s="88">
        <f>SUM(N12:N19)</f>
        <v>513765354</v>
      </c>
      <c r="O20" s="89">
        <f>SUM(O12:O19)</f>
        <v>45150864</v>
      </c>
      <c r="P20" s="89">
        <f t="shared" si="4"/>
        <v>558916218</v>
      </c>
      <c r="Q20" s="105">
        <f t="shared" si="5"/>
        <v>0.1892699072456855</v>
      </c>
      <c r="R20" s="88">
        <f>SUM(R12:R19)</f>
        <v>466028061</v>
      </c>
      <c r="S20" s="89">
        <f>SUM(S12:S19)</f>
        <v>40261113</v>
      </c>
      <c r="T20" s="89">
        <f t="shared" si="6"/>
        <v>506289174</v>
      </c>
      <c r="U20" s="105">
        <f t="shared" si="7"/>
        <v>0.18445208030693888</v>
      </c>
      <c r="V20" s="88">
        <f>SUM(V12:V19)</f>
        <v>336661841</v>
      </c>
      <c r="W20" s="89">
        <f>SUM(W12:W19)</f>
        <v>74481472</v>
      </c>
      <c r="X20" s="89">
        <f t="shared" si="8"/>
        <v>411143313</v>
      </c>
      <c r="Y20" s="105">
        <f t="shared" si="9"/>
        <v>0.1497883882998788</v>
      </c>
      <c r="Z20" s="88">
        <f t="shared" si="10"/>
        <v>2112653083</v>
      </c>
      <c r="AA20" s="89">
        <f t="shared" si="11"/>
        <v>187455666</v>
      </c>
      <c r="AB20" s="89">
        <f t="shared" si="12"/>
        <v>2300108749</v>
      </c>
      <c r="AC20" s="105">
        <f t="shared" si="13"/>
        <v>0.8379792922161925</v>
      </c>
      <c r="AD20" s="88">
        <f>SUM(AD12:AD19)</f>
        <v>377765779</v>
      </c>
      <c r="AE20" s="89">
        <f>SUM(AE12:AE19)</f>
        <v>61752001</v>
      </c>
      <c r="AF20" s="89">
        <f t="shared" si="14"/>
        <v>439517780</v>
      </c>
      <c r="AG20" s="89">
        <f>SUM(AG12:AG19)</f>
        <v>2655949624</v>
      </c>
      <c r="AH20" s="89">
        <f>SUM(AH12:AH19)</f>
        <v>2535420039</v>
      </c>
      <c r="AI20" s="90">
        <f>SUM(AI12:AI19)</f>
        <v>2246727634</v>
      </c>
      <c r="AJ20" s="126">
        <f t="shared" si="15"/>
        <v>0.8861362612272072</v>
      </c>
      <c r="AK20" s="127">
        <f t="shared" si="16"/>
        <v>-0.06455817782843731</v>
      </c>
    </row>
    <row r="21" spans="1:37" ht="12.75">
      <c r="A21" s="62" t="s">
        <v>97</v>
      </c>
      <c r="B21" s="63" t="s">
        <v>116</v>
      </c>
      <c r="C21" s="64" t="s">
        <v>117</v>
      </c>
      <c r="D21" s="85">
        <v>315805525</v>
      </c>
      <c r="E21" s="86">
        <v>158211413</v>
      </c>
      <c r="F21" s="87">
        <f t="shared" si="0"/>
        <v>474016938</v>
      </c>
      <c r="G21" s="85">
        <v>327955525</v>
      </c>
      <c r="H21" s="86">
        <v>138507663</v>
      </c>
      <c r="I21" s="87">
        <f t="shared" si="1"/>
        <v>466463188</v>
      </c>
      <c r="J21" s="85">
        <v>96569365</v>
      </c>
      <c r="K21" s="86">
        <v>28559834</v>
      </c>
      <c r="L21" s="86">
        <f t="shared" si="2"/>
        <v>125129199</v>
      </c>
      <c r="M21" s="104">
        <f t="shared" si="3"/>
        <v>0.26397621892574646</v>
      </c>
      <c r="N21" s="85">
        <v>82303278</v>
      </c>
      <c r="O21" s="86">
        <v>35555165</v>
      </c>
      <c r="P21" s="86">
        <f t="shared" si="4"/>
        <v>117858443</v>
      </c>
      <c r="Q21" s="104">
        <f t="shared" si="5"/>
        <v>0.24863761935865675</v>
      </c>
      <c r="R21" s="85">
        <v>78356777</v>
      </c>
      <c r="S21" s="86">
        <v>23169164</v>
      </c>
      <c r="T21" s="86">
        <f t="shared" si="6"/>
        <v>101525941</v>
      </c>
      <c r="U21" s="104">
        <f t="shared" si="7"/>
        <v>0.21765048906710296</v>
      </c>
      <c r="V21" s="85">
        <v>28340297</v>
      </c>
      <c r="W21" s="86">
        <v>30736365</v>
      </c>
      <c r="X21" s="86">
        <f t="shared" si="8"/>
        <v>59076662</v>
      </c>
      <c r="Y21" s="104">
        <f t="shared" si="9"/>
        <v>0.1266480689575873</v>
      </c>
      <c r="Z21" s="85">
        <f t="shared" si="10"/>
        <v>285569717</v>
      </c>
      <c r="AA21" s="86">
        <f t="shared" si="11"/>
        <v>118020528</v>
      </c>
      <c r="AB21" s="86">
        <f t="shared" si="12"/>
        <v>403590245</v>
      </c>
      <c r="AC21" s="104">
        <f t="shared" si="13"/>
        <v>0.8652134946177146</v>
      </c>
      <c r="AD21" s="85">
        <v>21491367</v>
      </c>
      <c r="AE21" s="86">
        <v>39871075</v>
      </c>
      <c r="AF21" s="86">
        <f t="shared" si="14"/>
        <v>61362442</v>
      </c>
      <c r="AG21" s="86">
        <v>419552139</v>
      </c>
      <c r="AH21" s="86">
        <v>428172448</v>
      </c>
      <c r="AI21" s="87">
        <v>585063904</v>
      </c>
      <c r="AJ21" s="124">
        <f t="shared" si="15"/>
        <v>1.3664211855126185</v>
      </c>
      <c r="AK21" s="125">
        <f t="shared" si="16"/>
        <v>-0.03725047318032093</v>
      </c>
    </row>
    <row r="22" spans="1:37" ht="12.75">
      <c r="A22" s="62" t="s">
        <v>97</v>
      </c>
      <c r="B22" s="63" t="s">
        <v>118</v>
      </c>
      <c r="C22" s="64" t="s">
        <v>119</v>
      </c>
      <c r="D22" s="85">
        <v>265142113</v>
      </c>
      <c r="E22" s="86">
        <v>72225650</v>
      </c>
      <c r="F22" s="87">
        <f t="shared" si="0"/>
        <v>337367763</v>
      </c>
      <c r="G22" s="85">
        <v>270005464</v>
      </c>
      <c r="H22" s="86">
        <v>72225650</v>
      </c>
      <c r="I22" s="87">
        <f t="shared" si="1"/>
        <v>342231114</v>
      </c>
      <c r="J22" s="85">
        <v>110130284</v>
      </c>
      <c r="K22" s="86">
        <v>2530757</v>
      </c>
      <c r="L22" s="86">
        <f t="shared" si="2"/>
        <v>112661041</v>
      </c>
      <c r="M22" s="104">
        <f t="shared" si="3"/>
        <v>0.3339413345192676</v>
      </c>
      <c r="N22" s="85">
        <v>9843569</v>
      </c>
      <c r="O22" s="86">
        <v>192907</v>
      </c>
      <c r="P22" s="86">
        <f t="shared" si="4"/>
        <v>10036476</v>
      </c>
      <c r="Q22" s="104">
        <f t="shared" si="5"/>
        <v>0.029749362863694832</v>
      </c>
      <c r="R22" s="85">
        <v>67420954</v>
      </c>
      <c r="S22" s="86">
        <v>0</v>
      </c>
      <c r="T22" s="86">
        <f t="shared" si="6"/>
        <v>67420954</v>
      </c>
      <c r="U22" s="104">
        <f t="shared" si="7"/>
        <v>0.19700416251457487</v>
      </c>
      <c r="V22" s="85">
        <v>2522590</v>
      </c>
      <c r="W22" s="86">
        <v>6617362</v>
      </c>
      <c r="X22" s="86">
        <f t="shared" si="8"/>
        <v>9139952</v>
      </c>
      <c r="Y22" s="104">
        <f t="shared" si="9"/>
        <v>0.0267069580353819</v>
      </c>
      <c r="Z22" s="85">
        <f t="shared" si="10"/>
        <v>189917397</v>
      </c>
      <c r="AA22" s="86">
        <f t="shared" si="11"/>
        <v>9341026</v>
      </c>
      <c r="AB22" s="86">
        <f t="shared" si="12"/>
        <v>199258423</v>
      </c>
      <c r="AC22" s="104">
        <f t="shared" si="13"/>
        <v>0.5822335107730736</v>
      </c>
      <c r="AD22" s="85">
        <v>8532299</v>
      </c>
      <c r="AE22" s="86">
        <v>433355</v>
      </c>
      <c r="AF22" s="86">
        <f t="shared" si="14"/>
        <v>8965654</v>
      </c>
      <c r="AG22" s="86">
        <v>359060998</v>
      </c>
      <c r="AH22" s="86">
        <v>382181538</v>
      </c>
      <c r="AI22" s="87">
        <v>411119355</v>
      </c>
      <c r="AJ22" s="124">
        <f t="shared" si="15"/>
        <v>1.0757174644056198</v>
      </c>
      <c r="AK22" s="125">
        <f t="shared" si="16"/>
        <v>0.019440634224787257</v>
      </c>
    </row>
    <row r="23" spans="1:37" ht="12.75">
      <c r="A23" s="62" t="s">
        <v>97</v>
      </c>
      <c r="B23" s="63" t="s">
        <v>120</v>
      </c>
      <c r="C23" s="64" t="s">
        <v>121</v>
      </c>
      <c r="D23" s="85">
        <v>105241170</v>
      </c>
      <c r="E23" s="86">
        <v>20674850</v>
      </c>
      <c r="F23" s="87">
        <f t="shared" si="0"/>
        <v>125916020</v>
      </c>
      <c r="G23" s="85">
        <v>106028517</v>
      </c>
      <c r="H23" s="86">
        <v>21718761</v>
      </c>
      <c r="I23" s="87">
        <f t="shared" si="1"/>
        <v>127747278</v>
      </c>
      <c r="J23" s="85">
        <v>29450801</v>
      </c>
      <c r="K23" s="86">
        <v>939521</v>
      </c>
      <c r="L23" s="86">
        <f t="shared" si="2"/>
        <v>30390322</v>
      </c>
      <c r="M23" s="104">
        <f t="shared" si="3"/>
        <v>0.241353896033245</v>
      </c>
      <c r="N23" s="85">
        <v>12460729</v>
      </c>
      <c r="O23" s="86">
        <v>6515104</v>
      </c>
      <c r="P23" s="86">
        <f t="shared" si="4"/>
        <v>18975833</v>
      </c>
      <c r="Q23" s="104">
        <f t="shared" si="5"/>
        <v>0.15070229348100425</v>
      </c>
      <c r="R23" s="85">
        <v>23789036</v>
      </c>
      <c r="S23" s="86">
        <v>3600056</v>
      </c>
      <c r="T23" s="86">
        <f t="shared" si="6"/>
        <v>27389092</v>
      </c>
      <c r="U23" s="104">
        <f t="shared" si="7"/>
        <v>0.21440059176838194</v>
      </c>
      <c r="V23" s="85">
        <v>13491852</v>
      </c>
      <c r="W23" s="86">
        <v>1939714</v>
      </c>
      <c r="X23" s="86">
        <f t="shared" si="8"/>
        <v>15431566</v>
      </c>
      <c r="Y23" s="104">
        <f t="shared" si="9"/>
        <v>0.12079761104577116</v>
      </c>
      <c r="Z23" s="85">
        <f t="shared" si="10"/>
        <v>79192418</v>
      </c>
      <c r="AA23" s="86">
        <f t="shared" si="11"/>
        <v>12994395</v>
      </c>
      <c r="AB23" s="86">
        <f t="shared" si="12"/>
        <v>92186813</v>
      </c>
      <c r="AC23" s="104">
        <f t="shared" si="13"/>
        <v>0.7216342644889858</v>
      </c>
      <c r="AD23" s="85">
        <v>10353158</v>
      </c>
      <c r="AE23" s="86">
        <v>13764826</v>
      </c>
      <c r="AF23" s="86">
        <f t="shared" si="14"/>
        <v>24117984</v>
      </c>
      <c r="AG23" s="86">
        <v>127368643</v>
      </c>
      <c r="AH23" s="86">
        <v>132674861</v>
      </c>
      <c r="AI23" s="87">
        <v>114156159</v>
      </c>
      <c r="AJ23" s="124">
        <f t="shared" si="15"/>
        <v>0.8604204152887712</v>
      </c>
      <c r="AK23" s="125">
        <f t="shared" si="16"/>
        <v>-0.36016351947161085</v>
      </c>
    </row>
    <row r="24" spans="1:37" ht="12.75">
      <c r="A24" s="62" t="s">
        <v>97</v>
      </c>
      <c r="B24" s="63" t="s">
        <v>122</v>
      </c>
      <c r="C24" s="64" t="s">
        <v>123</v>
      </c>
      <c r="D24" s="85">
        <v>244653807</v>
      </c>
      <c r="E24" s="86">
        <v>41129650</v>
      </c>
      <c r="F24" s="87">
        <f t="shared" si="0"/>
        <v>285783457</v>
      </c>
      <c r="G24" s="85">
        <v>251191489</v>
      </c>
      <c r="H24" s="86">
        <v>37794022</v>
      </c>
      <c r="I24" s="87">
        <f t="shared" si="1"/>
        <v>288985511</v>
      </c>
      <c r="J24" s="85">
        <v>71296371</v>
      </c>
      <c r="K24" s="86">
        <v>4181637</v>
      </c>
      <c r="L24" s="86">
        <f t="shared" si="2"/>
        <v>75478008</v>
      </c>
      <c r="M24" s="104">
        <f t="shared" si="3"/>
        <v>0.2641090873220139</v>
      </c>
      <c r="N24" s="85">
        <v>54153705</v>
      </c>
      <c r="O24" s="86">
        <v>8777508</v>
      </c>
      <c r="P24" s="86">
        <f t="shared" si="4"/>
        <v>62931213</v>
      </c>
      <c r="Q24" s="104">
        <f t="shared" si="5"/>
        <v>0.22020593375354122</v>
      </c>
      <c r="R24" s="85">
        <v>57942290</v>
      </c>
      <c r="S24" s="86">
        <v>10439121</v>
      </c>
      <c r="T24" s="86">
        <f t="shared" si="6"/>
        <v>68381411</v>
      </c>
      <c r="U24" s="104">
        <f t="shared" si="7"/>
        <v>0.23662574211203274</v>
      </c>
      <c r="V24" s="85">
        <v>44455667</v>
      </c>
      <c r="W24" s="86">
        <v>10545918</v>
      </c>
      <c r="X24" s="86">
        <f t="shared" si="8"/>
        <v>55001585</v>
      </c>
      <c r="Y24" s="104">
        <f t="shared" si="9"/>
        <v>0.19032644512063443</v>
      </c>
      <c r="Z24" s="85">
        <f t="shared" si="10"/>
        <v>227848033</v>
      </c>
      <c r="AA24" s="86">
        <f t="shared" si="11"/>
        <v>33944184</v>
      </c>
      <c r="AB24" s="86">
        <f t="shared" si="12"/>
        <v>261792217</v>
      </c>
      <c r="AC24" s="104">
        <f t="shared" si="13"/>
        <v>0.9059008394368948</v>
      </c>
      <c r="AD24" s="85">
        <v>33916059</v>
      </c>
      <c r="AE24" s="86">
        <v>8636043</v>
      </c>
      <c r="AF24" s="86">
        <f t="shared" si="14"/>
        <v>42552102</v>
      </c>
      <c r="AG24" s="86">
        <v>306612793</v>
      </c>
      <c r="AH24" s="86">
        <v>310114221</v>
      </c>
      <c r="AI24" s="87">
        <v>296187584</v>
      </c>
      <c r="AJ24" s="124">
        <f t="shared" si="15"/>
        <v>0.9550919111187746</v>
      </c>
      <c r="AK24" s="125">
        <f t="shared" si="16"/>
        <v>0.29257034117844527</v>
      </c>
    </row>
    <row r="25" spans="1:37" ht="12.75">
      <c r="A25" s="62" t="s">
        <v>97</v>
      </c>
      <c r="B25" s="63" t="s">
        <v>124</v>
      </c>
      <c r="C25" s="64" t="s">
        <v>125</v>
      </c>
      <c r="D25" s="85">
        <v>142657800</v>
      </c>
      <c r="E25" s="86">
        <v>31517283</v>
      </c>
      <c r="F25" s="87">
        <f t="shared" si="0"/>
        <v>174175083</v>
      </c>
      <c r="G25" s="85">
        <v>143164296</v>
      </c>
      <c r="H25" s="86">
        <v>31551733</v>
      </c>
      <c r="I25" s="87">
        <f t="shared" si="1"/>
        <v>174716029</v>
      </c>
      <c r="J25" s="85">
        <v>51959410</v>
      </c>
      <c r="K25" s="86">
        <v>3814697</v>
      </c>
      <c r="L25" s="86">
        <f t="shared" si="2"/>
        <v>55774107</v>
      </c>
      <c r="M25" s="104">
        <f t="shared" si="3"/>
        <v>0.32021863310953613</v>
      </c>
      <c r="N25" s="85">
        <v>32448826</v>
      </c>
      <c r="O25" s="86">
        <v>3717131</v>
      </c>
      <c r="P25" s="86">
        <f t="shared" si="4"/>
        <v>36165957</v>
      </c>
      <c r="Q25" s="104">
        <f t="shared" si="5"/>
        <v>0.20764139380372795</v>
      </c>
      <c r="R25" s="85">
        <v>28352585</v>
      </c>
      <c r="S25" s="86">
        <v>7581118</v>
      </c>
      <c r="T25" s="86">
        <f t="shared" si="6"/>
        <v>35933703</v>
      </c>
      <c r="U25" s="104">
        <f t="shared" si="7"/>
        <v>0.20566918333520504</v>
      </c>
      <c r="V25" s="85">
        <v>15256831</v>
      </c>
      <c r="W25" s="86">
        <v>10313964</v>
      </c>
      <c r="X25" s="86">
        <f t="shared" si="8"/>
        <v>25570795</v>
      </c>
      <c r="Y25" s="104">
        <f t="shared" si="9"/>
        <v>0.14635631971695054</v>
      </c>
      <c r="Z25" s="85">
        <f t="shared" si="10"/>
        <v>128017652</v>
      </c>
      <c r="AA25" s="86">
        <f t="shared" si="11"/>
        <v>25426910</v>
      </c>
      <c r="AB25" s="86">
        <f t="shared" si="12"/>
        <v>153444562</v>
      </c>
      <c r="AC25" s="104">
        <f t="shared" si="13"/>
        <v>0.8782511992646078</v>
      </c>
      <c r="AD25" s="85">
        <v>3295809</v>
      </c>
      <c r="AE25" s="86">
        <v>8416294</v>
      </c>
      <c r="AF25" s="86">
        <f t="shared" si="14"/>
        <v>11712103</v>
      </c>
      <c r="AG25" s="86">
        <v>170977844</v>
      </c>
      <c r="AH25" s="86">
        <v>158892629</v>
      </c>
      <c r="AI25" s="87">
        <v>113620345</v>
      </c>
      <c r="AJ25" s="124">
        <f t="shared" si="15"/>
        <v>0.7150762481247636</v>
      </c>
      <c r="AK25" s="125">
        <f t="shared" si="16"/>
        <v>1.1832795527839877</v>
      </c>
    </row>
    <row r="26" spans="1:37" ht="12.75">
      <c r="A26" s="62" t="s">
        <v>97</v>
      </c>
      <c r="B26" s="63" t="s">
        <v>126</v>
      </c>
      <c r="C26" s="64" t="s">
        <v>127</v>
      </c>
      <c r="D26" s="85">
        <v>275312460</v>
      </c>
      <c r="E26" s="86">
        <v>50499000</v>
      </c>
      <c r="F26" s="87">
        <f t="shared" si="0"/>
        <v>325811460</v>
      </c>
      <c r="G26" s="85">
        <v>275312460</v>
      </c>
      <c r="H26" s="86">
        <v>50499000</v>
      </c>
      <c r="I26" s="87">
        <f t="shared" si="1"/>
        <v>325811460</v>
      </c>
      <c r="J26" s="85">
        <v>32599907</v>
      </c>
      <c r="K26" s="86">
        <v>8418828</v>
      </c>
      <c r="L26" s="86">
        <f t="shared" si="2"/>
        <v>41018735</v>
      </c>
      <c r="M26" s="104">
        <f t="shared" si="3"/>
        <v>0.12589715229783507</v>
      </c>
      <c r="N26" s="85">
        <v>16941371</v>
      </c>
      <c r="O26" s="86">
        <v>15413917</v>
      </c>
      <c r="P26" s="86">
        <f t="shared" si="4"/>
        <v>32355288</v>
      </c>
      <c r="Q26" s="104">
        <f t="shared" si="5"/>
        <v>0.0993067831315694</v>
      </c>
      <c r="R26" s="85">
        <v>124688838</v>
      </c>
      <c r="S26" s="86">
        <v>5862594</v>
      </c>
      <c r="T26" s="86">
        <f t="shared" si="6"/>
        <v>130551432</v>
      </c>
      <c r="U26" s="104">
        <f t="shared" si="7"/>
        <v>0.4006962554355823</v>
      </c>
      <c r="V26" s="85">
        <v>22030072</v>
      </c>
      <c r="W26" s="86">
        <v>22155398</v>
      </c>
      <c r="X26" s="86">
        <f t="shared" si="8"/>
        <v>44185470</v>
      </c>
      <c r="Y26" s="104">
        <f t="shared" si="9"/>
        <v>0.13561668456965878</v>
      </c>
      <c r="Z26" s="85">
        <f t="shared" si="10"/>
        <v>196260188</v>
      </c>
      <c r="AA26" s="86">
        <f t="shared" si="11"/>
        <v>51850737</v>
      </c>
      <c r="AB26" s="86">
        <f t="shared" si="12"/>
        <v>248110925</v>
      </c>
      <c r="AC26" s="104">
        <f t="shared" si="13"/>
        <v>0.7615168754346455</v>
      </c>
      <c r="AD26" s="85">
        <v>0</v>
      </c>
      <c r="AE26" s="86">
        <v>0</v>
      </c>
      <c r="AF26" s="86">
        <f t="shared" si="14"/>
        <v>0</v>
      </c>
      <c r="AG26" s="86">
        <v>0</v>
      </c>
      <c r="AH26" s="86">
        <v>0</v>
      </c>
      <c r="AI26" s="87">
        <v>0</v>
      </c>
      <c r="AJ26" s="124">
        <f t="shared" si="15"/>
        <v>0</v>
      </c>
      <c r="AK26" s="125">
        <f t="shared" si="16"/>
        <v>0</v>
      </c>
    </row>
    <row r="27" spans="1:37" ht="12.75">
      <c r="A27" s="62" t="s">
        <v>112</v>
      </c>
      <c r="B27" s="63" t="s">
        <v>128</v>
      </c>
      <c r="C27" s="64" t="s">
        <v>129</v>
      </c>
      <c r="D27" s="85">
        <v>1392627031</v>
      </c>
      <c r="E27" s="86">
        <v>509932547</v>
      </c>
      <c r="F27" s="87">
        <f t="shared" si="0"/>
        <v>1902559578</v>
      </c>
      <c r="G27" s="85">
        <v>1392627031</v>
      </c>
      <c r="H27" s="86">
        <v>509932547</v>
      </c>
      <c r="I27" s="87">
        <f t="shared" si="1"/>
        <v>1902559578</v>
      </c>
      <c r="J27" s="85">
        <v>39697441</v>
      </c>
      <c r="K27" s="86">
        <v>87602734</v>
      </c>
      <c r="L27" s="86">
        <f t="shared" si="2"/>
        <v>127300175</v>
      </c>
      <c r="M27" s="104">
        <f t="shared" si="3"/>
        <v>0.06690995460642547</v>
      </c>
      <c r="N27" s="85">
        <v>284045890</v>
      </c>
      <c r="O27" s="86">
        <v>6728714</v>
      </c>
      <c r="P27" s="86">
        <f t="shared" si="4"/>
        <v>290774604</v>
      </c>
      <c r="Q27" s="104">
        <f t="shared" si="5"/>
        <v>0.15283337634328736</v>
      </c>
      <c r="R27" s="85">
        <v>56895537</v>
      </c>
      <c r="S27" s="86">
        <v>0</v>
      </c>
      <c r="T27" s="86">
        <f t="shared" si="6"/>
        <v>56895537</v>
      </c>
      <c r="U27" s="104">
        <f t="shared" si="7"/>
        <v>0.02990473342222979</v>
      </c>
      <c r="V27" s="85">
        <v>78761217</v>
      </c>
      <c r="W27" s="86">
        <v>175789429</v>
      </c>
      <c r="X27" s="86">
        <f t="shared" si="8"/>
        <v>254550646</v>
      </c>
      <c r="Y27" s="104">
        <f t="shared" si="9"/>
        <v>0.1337937844067872</v>
      </c>
      <c r="Z27" s="85">
        <f t="shared" si="10"/>
        <v>459400085</v>
      </c>
      <c r="AA27" s="86">
        <f t="shared" si="11"/>
        <v>270120877</v>
      </c>
      <c r="AB27" s="86">
        <f t="shared" si="12"/>
        <v>729520962</v>
      </c>
      <c r="AC27" s="104">
        <f t="shared" si="13"/>
        <v>0.38344184877872983</v>
      </c>
      <c r="AD27" s="85">
        <v>708371698</v>
      </c>
      <c r="AE27" s="86">
        <v>127326368</v>
      </c>
      <c r="AF27" s="86">
        <f t="shared" si="14"/>
        <v>835698066</v>
      </c>
      <c r="AG27" s="86">
        <v>1977349666</v>
      </c>
      <c r="AH27" s="86">
        <v>1889902802</v>
      </c>
      <c r="AI27" s="87">
        <v>3043047674</v>
      </c>
      <c r="AJ27" s="124">
        <f t="shared" si="15"/>
        <v>1.6101609409646243</v>
      </c>
      <c r="AK27" s="125">
        <f t="shared" si="16"/>
        <v>-0.6954035717488426</v>
      </c>
    </row>
    <row r="28" spans="1:37" ht="16.5">
      <c r="A28" s="65"/>
      <c r="B28" s="66" t="s">
        <v>130</v>
      </c>
      <c r="C28" s="67"/>
      <c r="D28" s="88">
        <f>SUM(D21:D27)</f>
        <v>2741439906</v>
      </c>
      <c r="E28" s="89">
        <f>SUM(E21:E27)</f>
        <v>884190393</v>
      </c>
      <c r="F28" s="90">
        <f t="shared" si="0"/>
        <v>3625630299</v>
      </c>
      <c r="G28" s="88">
        <f>SUM(G21:G27)</f>
        <v>2766284782</v>
      </c>
      <c r="H28" s="89">
        <f>SUM(H21:H27)</f>
        <v>862229376</v>
      </c>
      <c r="I28" s="90">
        <f t="shared" si="1"/>
        <v>3628514158</v>
      </c>
      <c r="J28" s="88">
        <f>SUM(J21:J27)</f>
        <v>431703579</v>
      </c>
      <c r="K28" s="89">
        <f>SUM(K21:K27)</f>
        <v>136048008</v>
      </c>
      <c r="L28" s="89">
        <f t="shared" si="2"/>
        <v>567751587</v>
      </c>
      <c r="M28" s="105">
        <f t="shared" si="3"/>
        <v>0.15659389959218784</v>
      </c>
      <c r="N28" s="88">
        <f>SUM(N21:N27)</f>
        <v>492197368</v>
      </c>
      <c r="O28" s="89">
        <f>SUM(O21:O27)</f>
        <v>76900446</v>
      </c>
      <c r="P28" s="89">
        <f t="shared" si="4"/>
        <v>569097814</v>
      </c>
      <c r="Q28" s="105">
        <f t="shared" si="5"/>
        <v>0.15696520799623867</v>
      </c>
      <c r="R28" s="88">
        <f>SUM(R21:R27)</f>
        <v>437446017</v>
      </c>
      <c r="S28" s="89">
        <f>SUM(S21:S27)</f>
        <v>50652053</v>
      </c>
      <c r="T28" s="89">
        <f t="shared" si="6"/>
        <v>488098070</v>
      </c>
      <c r="U28" s="105">
        <f t="shared" si="7"/>
        <v>0.13451733925961437</v>
      </c>
      <c r="V28" s="88">
        <f>SUM(V21:V27)</f>
        <v>204858526</v>
      </c>
      <c r="W28" s="89">
        <f>SUM(W21:W27)</f>
        <v>258098150</v>
      </c>
      <c r="X28" s="89">
        <f t="shared" si="8"/>
        <v>462956676</v>
      </c>
      <c r="Y28" s="105">
        <f t="shared" si="9"/>
        <v>0.1275884992702294</v>
      </c>
      <c r="Z28" s="88">
        <f t="shared" si="10"/>
        <v>1566205490</v>
      </c>
      <c r="AA28" s="89">
        <f t="shared" si="11"/>
        <v>521698657</v>
      </c>
      <c r="AB28" s="89">
        <f t="shared" si="12"/>
        <v>2087904147</v>
      </c>
      <c r="AC28" s="105">
        <f t="shared" si="13"/>
        <v>0.5754157366030043</v>
      </c>
      <c r="AD28" s="88">
        <f>SUM(AD21:AD27)</f>
        <v>785960390</v>
      </c>
      <c r="AE28" s="89">
        <f>SUM(AE21:AE27)</f>
        <v>198447961</v>
      </c>
      <c r="AF28" s="89">
        <f t="shared" si="14"/>
        <v>984408351</v>
      </c>
      <c r="AG28" s="89">
        <f>SUM(AG21:AG27)</f>
        <v>3360922083</v>
      </c>
      <c r="AH28" s="89">
        <f>SUM(AH21:AH27)</f>
        <v>3301938499</v>
      </c>
      <c r="AI28" s="90">
        <f>SUM(AI21:AI27)</f>
        <v>4563195021</v>
      </c>
      <c r="AJ28" s="126">
        <f t="shared" si="15"/>
        <v>1.381974565056852</v>
      </c>
      <c r="AK28" s="127">
        <f t="shared" si="16"/>
        <v>-0.5297107389126567</v>
      </c>
    </row>
    <row r="29" spans="1:37" ht="12.75">
      <c r="A29" s="62" t="s">
        <v>97</v>
      </c>
      <c r="B29" s="63" t="s">
        <v>131</v>
      </c>
      <c r="C29" s="64" t="s">
        <v>132</v>
      </c>
      <c r="D29" s="85">
        <v>252493633</v>
      </c>
      <c r="E29" s="86">
        <v>32976700</v>
      </c>
      <c r="F29" s="87">
        <f t="shared" si="0"/>
        <v>285470333</v>
      </c>
      <c r="G29" s="85">
        <v>287892727</v>
      </c>
      <c r="H29" s="86">
        <v>32976700</v>
      </c>
      <c r="I29" s="87">
        <f t="shared" si="1"/>
        <v>320869427</v>
      </c>
      <c r="J29" s="85">
        <v>90374644</v>
      </c>
      <c r="K29" s="86">
        <v>4811825</v>
      </c>
      <c r="L29" s="86">
        <f t="shared" si="2"/>
        <v>95186469</v>
      </c>
      <c r="M29" s="104">
        <f t="shared" si="3"/>
        <v>0.33343734180602225</v>
      </c>
      <c r="N29" s="85">
        <v>56692969</v>
      </c>
      <c r="O29" s="86">
        <v>5036572</v>
      </c>
      <c r="P29" s="86">
        <f t="shared" si="4"/>
        <v>61729541</v>
      </c>
      <c r="Q29" s="104">
        <f t="shared" si="5"/>
        <v>0.21623802498594485</v>
      </c>
      <c r="R29" s="85">
        <v>89471493</v>
      </c>
      <c r="S29" s="86">
        <v>3411371</v>
      </c>
      <c r="T29" s="86">
        <f t="shared" si="6"/>
        <v>92882864</v>
      </c>
      <c r="U29" s="104">
        <f t="shared" si="7"/>
        <v>0.2894724650722177</v>
      </c>
      <c r="V29" s="85">
        <v>23297533</v>
      </c>
      <c r="W29" s="86">
        <v>2929842</v>
      </c>
      <c r="X29" s="86">
        <f t="shared" si="8"/>
        <v>26227375</v>
      </c>
      <c r="Y29" s="104">
        <f t="shared" si="9"/>
        <v>0.0817384667813802</v>
      </c>
      <c r="Z29" s="85">
        <f t="shared" si="10"/>
        <v>259836639</v>
      </c>
      <c r="AA29" s="86">
        <f t="shared" si="11"/>
        <v>16189610</v>
      </c>
      <c r="AB29" s="86">
        <f t="shared" si="12"/>
        <v>276026249</v>
      </c>
      <c r="AC29" s="104">
        <f t="shared" si="13"/>
        <v>0.8602447780105893</v>
      </c>
      <c r="AD29" s="85">
        <v>19335181</v>
      </c>
      <c r="AE29" s="86">
        <v>0</v>
      </c>
      <c r="AF29" s="86">
        <f t="shared" si="14"/>
        <v>19335181</v>
      </c>
      <c r="AG29" s="86">
        <v>241173932</v>
      </c>
      <c r="AH29" s="86">
        <v>241173932</v>
      </c>
      <c r="AI29" s="87">
        <v>174918972</v>
      </c>
      <c r="AJ29" s="124">
        <f t="shared" si="15"/>
        <v>0.7252814205475574</v>
      </c>
      <c r="AK29" s="125">
        <f t="shared" si="16"/>
        <v>0.35645872671168677</v>
      </c>
    </row>
    <row r="30" spans="1:37" ht="12.75">
      <c r="A30" s="62" t="s">
        <v>97</v>
      </c>
      <c r="B30" s="63" t="s">
        <v>133</v>
      </c>
      <c r="C30" s="64" t="s">
        <v>134</v>
      </c>
      <c r="D30" s="85">
        <v>182599009</v>
      </c>
      <c r="E30" s="86">
        <v>38100710</v>
      </c>
      <c r="F30" s="87">
        <f t="shared" si="0"/>
        <v>220699719</v>
      </c>
      <c r="G30" s="85">
        <v>182599009</v>
      </c>
      <c r="H30" s="86">
        <v>38100710</v>
      </c>
      <c r="I30" s="87">
        <f t="shared" si="1"/>
        <v>220699719</v>
      </c>
      <c r="J30" s="85">
        <v>0</v>
      </c>
      <c r="K30" s="86">
        <v>7928160</v>
      </c>
      <c r="L30" s="86">
        <f t="shared" si="2"/>
        <v>7928160</v>
      </c>
      <c r="M30" s="104">
        <f t="shared" si="3"/>
        <v>0.03592283685689695</v>
      </c>
      <c r="N30" s="85">
        <v>0</v>
      </c>
      <c r="O30" s="86">
        <v>4363109</v>
      </c>
      <c r="P30" s="86">
        <f t="shared" si="4"/>
        <v>4363109</v>
      </c>
      <c r="Q30" s="104">
        <f t="shared" si="5"/>
        <v>0.01976943613598348</v>
      </c>
      <c r="R30" s="85">
        <v>0</v>
      </c>
      <c r="S30" s="86">
        <v>3064403</v>
      </c>
      <c r="T30" s="86">
        <f t="shared" si="6"/>
        <v>3064403</v>
      </c>
      <c r="U30" s="104">
        <f t="shared" si="7"/>
        <v>0.013884942916488263</v>
      </c>
      <c r="V30" s="85">
        <v>0</v>
      </c>
      <c r="W30" s="86">
        <v>8026541</v>
      </c>
      <c r="X30" s="86">
        <f t="shared" si="8"/>
        <v>8026541</v>
      </c>
      <c r="Y30" s="104">
        <f t="shared" si="9"/>
        <v>0.03636860543533361</v>
      </c>
      <c r="Z30" s="85">
        <f t="shared" si="10"/>
        <v>0</v>
      </c>
      <c r="AA30" s="86">
        <f t="shared" si="11"/>
        <v>23382213</v>
      </c>
      <c r="AB30" s="86">
        <f t="shared" si="12"/>
        <v>23382213</v>
      </c>
      <c r="AC30" s="104">
        <f t="shared" si="13"/>
        <v>0.1059458213447023</v>
      </c>
      <c r="AD30" s="85">
        <v>3750122</v>
      </c>
      <c r="AE30" s="86">
        <v>5751963</v>
      </c>
      <c r="AF30" s="86">
        <f t="shared" si="14"/>
        <v>9502085</v>
      </c>
      <c r="AG30" s="86">
        <v>299896289</v>
      </c>
      <c r="AH30" s="86">
        <v>245083207</v>
      </c>
      <c r="AI30" s="87">
        <v>164377410</v>
      </c>
      <c r="AJ30" s="124">
        <f t="shared" si="15"/>
        <v>0.6707004205310566</v>
      </c>
      <c r="AK30" s="125">
        <f t="shared" si="16"/>
        <v>-0.1552863397875308</v>
      </c>
    </row>
    <row r="31" spans="1:37" ht="12.75">
      <c r="A31" s="62" t="s">
        <v>97</v>
      </c>
      <c r="B31" s="63" t="s">
        <v>135</v>
      </c>
      <c r="C31" s="64" t="s">
        <v>136</v>
      </c>
      <c r="D31" s="85">
        <v>156642778</v>
      </c>
      <c r="E31" s="86">
        <v>41470100</v>
      </c>
      <c r="F31" s="87">
        <f t="shared" si="0"/>
        <v>198112878</v>
      </c>
      <c r="G31" s="85">
        <v>161956605</v>
      </c>
      <c r="H31" s="86">
        <v>36847100</v>
      </c>
      <c r="I31" s="87">
        <f t="shared" si="1"/>
        <v>198803705</v>
      </c>
      <c r="J31" s="85">
        <v>60224620</v>
      </c>
      <c r="K31" s="86">
        <v>1310495</v>
      </c>
      <c r="L31" s="86">
        <f t="shared" si="2"/>
        <v>61535115</v>
      </c>
      <c r="M31" s="104">
        <f t="shared" si="3"/>
        <v>0.31060633524288106</v>
      </c>
      <c r="N31" s="85">
        <v>44913719</v>
      </c>
      <c r="O31" s="86">
        <v>4064219</v>
      </c>
      <c r="P31" s="86">
        <f t="shared" si="4"/>
        <v>48977938</v>
      </c>
      <c r="Q31" s="104">
        <f t="shared" si="5"/>
        <v>0.2472223839986818</v>
      </c>
      <c r="R31" s="85">
        <v>34803301</v>
      </c>
      <c r="S31" s="86">
        <v>10727139</v>
      </c>
      <c r="T31" s="86">
        <f t="shared" si="6"/>
        <v>45530440</v>
      </c>
      <c r="U31" s="104">
        <f t="shared" si="7"/>
        <v>0.2290220899052158</v>
      </c>
      <c r="V31" s="85">
        <v>16317453</v>
      </c>
      <c r="W31" s="86">
        <v>16741045</v>
      </c>
      <c r="X31" s="86">
        <f t="shared" si="8"/>
        <v>33058498</v>
      </c>
      <c r="Y31" s="104">
        <f t="shared" si="9"/>
        <v>0.16628713232482262</v>
      </c>
      <c r="Z31" s="85">
        <f t="shared" si="10"/>
        <v>156259093</v>
      </c>
      <c r="AA31" s="86">
        <f t="shared" si="11"/>
        <v>32842898</v>
      </c>
      <c r="AB31" s="86">
        <f t="shared" si="12"/>
        <v>189101991</v>
      </c>
      <c r="AC31" s="104">
        <f t="shared" si="13"/>
        <v>0.9511995312159801</v>
      </c>
      <c r="AD31" s="85">
        <v>18971849</v>
      </c>
      <c r="AE31" s="86">
        <v>22678307</v>
      </c>
      <c r="AF31" s="86">
        <f t="shared" si="14"/>
        <v>41650156</v>
      </c>
      <c r="AG31" s="86">
        <v>215597667</v>
      </c>
      <c r="AH31" s="86">
        <v>222586093</v>
      </c>
      <c r="AI31" s="87">
        <v>259605137</v>
      </c>
      <c r="AJ31" s="124">
        <f t="shared" si="15"/>
        <v>1.1663133734055884</v>
      </c>
      <c r="AK31" s="125">
        <f t="shared" si="16"/>
        <v>-0.20628153229486101</v>
      </c>
    </row>
    <row r="32" spans="1:37" ht="12.75">
      <c r="A32" s="62" t="s">
        <v>97</v>
      </c>
      <c r="B32" s="63" t="s">
        <v>137</v>
      </c>
      <c r="C32" s="64" t="s">
        <v>138</v>
      </c>
      <c r="D32" s="85">
        <v>163334142</v>
      </c>
      <c r="E32" s="86">
        <v>95615000</v>
      </c>
      <c r="F32" s="87">
        <f t="shared" si="0"/>
        <v>258949142</v>
      </c>
      <c r="G32" s="85">
        <v>209037056</v>
      </c>
      <c r="H32" s="86">
        <v>103315516</v>
      </c>
      <c r="I32" s="87">
        <f t="shared" si="1"/>
        <v>312352572</v>
      </c>
      <c r="J32" s="85">
        <v>63718873</v>
      </c>
      <c r="K32" s="86">
        <v>15110849</v>
      </c>
      <c r="L32" s="86">
        <f t="shared" si="2"/>
        <v>78829722</v>
      </c>
      <c r="M32" s="104">
        <f t="shared" si="3"/>
        <v>0.3044216381300078</v>
      </c>
      <c r="N32" s="85">
        <v>53858290</v>
      </c>
      <c r="O32" s="86">
        <v>18271829</v>
      </c>
      <c r="P32" s="86">
        <f t="shared" si="4"/>
        <v>72130119</v>
      </c>
      <c r="Q32" s="104">
        <f t="shared" si="5"/>
        <v>0.27854936472429015</v>
      </c>
      <c r="R32" s="85">
        <v>36611939</v>
      </c>
      <c r="S32" s="86">
        <v>15553359</v>
      </c>
      <c r="T32" s="86">
        <f t="shared" si="6"/>
        <v>52165298</v>
      </c>
      <c r="U32" s="104">
        <f t="shared" si="7"/>
        <v>0.16700774277600633</v>
      </c>
      <c r="V32" s="85">
        <v>7360732</v>
      </c>
      <c r="W32" s="86">
        <v>24781057</v>
      </c>
      <c r="X32" s="86">
        <f t="shared" si="8"/>
        <v>32141789</v>
      </c>
      <c r="Y32" s="104">
        <f t="shared" si="9"/>
        <v>0.1029022709632114</v>
      </c>
      <c r="Z32" s="85">
        <f t="shared" si="10"/>
        <v>161549834</v>
      </c>
      <c r="AA32" s="86">
        <f t="shared" si="11"/>
        <v>73717094</v>
      </c>
      <c r="AB32" s="86">
        <f t="shared" si="12"/>
        <v>235266928</v>
      </c>
      <c r="AC32" s="104">
        <f t="shared" si="13"/>
        <v>0.7532095109496969</v>
      </c>
      <c r="AD32" s="85">
        <v>7631680</v>
      </c>
      <c r="AE32" s="86">
        <v>26137934</v>
      </c>
      <c r="AF32" s="86">
        <f t="shared" si="14"/>
        <v>33769614</v>
      </c>
      <c r="AG32" s="86">
        <v>238970110</v>
      </c>
      <c r="AH32" s="86">
        <v>293116626</v>
      </c>
      <c r="AI32" s="87">
        <v>251768271</v>
      </c>
      <c r="AJ32" s="124">
        <f t="shared" si="15"/>
        <v>0.8589354839257737</v>
      </c>
      <c r="AK32" s="125">
        <f t="shared" si="16"/>
        <v>-0.04820383792364347</v>
      </c>
    </row>
    <row r="33" spans="1:37" ht="12.75">
      <c r="A33" s="62" t="s">
        <v>97</v>
      </c>
      <c r="B33" s="63" t="s">
        <v>139</v>
      </c>
      <c r="C33" s="64" t="s">
        <v>140</v>
      </c>
      <c r="D33" s="85">
        <v>90946394</v>
      </c>
      <c r="E33" s="86">
        <v>19182050</v>
      </c>
      <c r="F33" s="87">
        <f t="shared" si="0"/>
        <v>110128444</v>
      </c>
      <c r="G33" s="85">
        <v>90946394</v>
      </c>
      <c r="H33" s="86">
        <v>19182050</v>
      </c>
      <c r="I33" s="87">
        <f t="shared" si="1"/>
        <v>110128444</v>
      </c>
      <c r="J33" s="85">
        <v>38165464</v>
      </c>
      <c r="K33" s="86">
        <v>758190</v>
      </c>
      <c r="L33" s="86">
        <f t="shared" si="2"/>
        <v>38923654</v>
      </c>
      <c r="M33" s="104">
        <f t="shared" si="3"/>
        <v>0.3534386992700996</v>
      </c>
      <c r="N33" s="85">
        <v>19226919</v>
      </c>
      <c r="O33" s="86">
        <v>923559</v>
      </c>
      <c r="P33" s="86">
        <f t="shared" si="4"/>
        <v>20150478</v>
      </c>
      <c r="Q33" s="104">
        <f t="shared" si="5"/>
        <v>0.18297251162469888</v>
      </c>
      <c r="R33" s="85">
        <v>22043431</v>
      </c>
      <c r="S33" s="86">
        <v>3402837</v>
      </c>
      <c r="T33" s="86">
        <f t="shared" si="6"/>
        <v>25446268</v>
      </c>
      <c r="U33" s="104">
        <f t="shared" si="7"/>
        <v>0.23105990673944327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79435814</v>
      </c>
      <c r="AA33" s="86">
        <f t="shared" si="11"/>
        <v>5084586</v>
      </c>
      <c r="AB33" s="86">
        <f t="shared" si="12"/>
        <v>84520400</v>
      </c>
      <c r="AC33" s="104">
        <f t="shared" si="13"/>
        <v>0.7674711176342417</v>
      </c>
      <c r="AD33" s="85">
        <v>2157438</v>
      </c>
      <c r="AE33" s="86">
        <v>2476695</v>
      </c>
      <c r="AF33" s="86">
        <f t="shared" si="14"/>
        <v>4634133</v>
      </c>
      <c r="AG33" s="86">
        <v>114657300</v>
      </c>
      <c r="AH33" s="86">
        <v>114657300</v>
      </c>
      <c r="AI33" s="87">
        <v>149357909</v>
      </c>
      <c r="AJ33" s="124">
        <f t="shared" si="15"/>
        <v>1.3026463120970055</v>
      </c>
      <c r="AK33" s="125">
        <f t="shared" si="16"/>
        <v>-1</v>
      </c>
    </row>
    <row r="34" spans="1:37" ht="12.75">
      <c r="A34" s="62" t="s">
        <v>97</v>
      </c>
      <c r="B34" s="63" t="s">
        <v>141</v>
      </c>
      <c r="C34" s="64" t="s">
        <v>142</v>
      </c>
      <c r="D34" s="85">
        <v>0</v>
      </c>
      <c r="E34" s="86">
        <v>0</v>
      </c>
      <c r="F34" s="87">
        <f t="shared" si="0"/>
        <v>0</v>
      </c>
      <c r="G34" s="85">
        <v>787558064</v>
      </c>
      <c r="H34" s="86">
        <v>108247834</v>
      </c>
      <c r="I34" s="87">
        <f t="shared" si="1"/>
        <v>895805898</v>
      </c>
      <c r="J34" s="85">
        <v>68665224</v>
      </c>
      <c r="K34" s="86">
        <v>17504964</v>
      </c>
      <c r="L34" s="86">
        <f t="shared" si="2"/>
        <v>86170188</v>
      </c>
      <c r="M34" s="104">
        <f t="shared" si="3"/>
        <v>0</v>
      </c>
      <c r="N34" s="85">
        <v>101772481</v>
      </c>
      <c r="O34" s="86">
        <v>27971460</v>
      </c>
      <c r="P34" s="86">
        <f t="shared" si="4"/>
        <v>129743941</v>
      </c>
      <c r="Q34" s="104">
        <f t="shared" si="5"/>
        <v>0</v>
      </c>
      <c r="R34" s="85">
        <v>148813363</v>
      </c>
      <c r="S34" s="86">
        <v>13729425</v>
      </c>
      <c r="T34" s="86">
        <f t="shared" si="6"/>
        <v>162542788</v>
      </c>
      <c r="U34" s="104">
        <f t="shared" si="7"/>
        <v>0.1814486691401534</v>
      </c>
      <c r="V34" s="85">
        <v>28739830</v>
      </c>
      <c r="W34" s="86">
        <v>9306041</v>
      </c>
      <c r="X34" s="86">
        <f t="shared" si="8"/>
        <v>38045871</v>
      </c>
      <c r="Y34" s="104">
        <f t="shared" si="9"/>
        <v>0.04247111018686327</v>
      </c>
      <c r="Z34" s="85">
        <f t="shared" si="10"/>
        <v>347990898</v>
      </c>
      <c r="AA34" s="86">
        <f t="shared" si="11"/>
        <v>68511890</v>
      </c>
      <c r="AB34" s="86">
        <f t="shared" si="12"/>
        <v>416502788</v>
      </c>
      <c r="AC34" s="104">
        <f t="shared" si="13"/>
        <v>0.4649475839910132</v>
      </c>
      <c r="AD34" s="85">
        <v>0</v>
      </c>
      <c r="AE34" s="86">
        <v>0</v>
      </c>
      <c r="AF34" s="86">
        <f t="shared" si="14"/>
        <v>0</v>
      </c>
      <c r="AG34" s="86">
        <v>0</v>
      </c>
      <c r="AH34" s="86">
        <v>0</v>
      </c>
      <c r="AI34" s="87">
        <v>0</v>
      </c>
      <c r="AJ34" s="124">
        <f t="shared" si="15"/>
        <v>0</v>
      </c>
      <c r="AK34" s="125">
        <f t="shared" si="16"/>
        <v>0</v>
      </c>
    </row>
    <row r="35" spans="1:37" ht="12.75">
      <c r="A35" s="62" t="s">
        <v>112</v>
      </c>
      <c r="B35" s="63" t="s">
        <v>143</v>
      </c>
      <c r="C35" s="64" t="s">
        <v>144</v>
      </c>
      <c r="D35" s="85">
        <v>893553700</v>
      </c>
      <c r="E35" s="86">
        <v>634699790</v>
      </c>
      <c r="F35" s="87">
        <f t="shared" si="0"/>
        <v>1528253490</v>
      </c>
      <c r="G35" s="85">
        <v>917247881</v>
      </c>
      <c r="H35" s="86">
        <v>814170756</v>
      </c>
      <c r="I35" s="87">
        <f t="shared" si="1"/>
        <v>1731418637</v>
      </c>
      <c r="J35" s="85">
        <v>286196844</v>
      </c>
      <c r="K35" s="86">
        <v>155437009</v>
      </c>
      <c r="L35" s="86">
        <f t="shared" si="2"/>
        <v>441633853</v>
      </c>
      <c r="M35" s="104">
        <f t="shared" si="3"/>
        <v>0.28897944999948927</v>
      </c>
      <c r="N35" s="85">
        <v>259799900</v>
      </c>
      <c r="O35" s="86">
        <v>203889635</v>
      </c>
      <c r="P35" s="86">
        <f t="shared" si="4"/>
        <v>463689535</v>
      </c>
      <c r="Q35" s="104">
        <f t="shared" si="5"/>
        <v>0.3034114026462979</v>
      </c>
      <c r="R35" s="85">
        <v>197655824</v>
      </c>
      <c r="S35" s="86">
        <v>137981705</v>
      </c>
      <c r="T35" s="86">
        <f t="shared" si="6"/>
        <v>335637529</v>
      </c>
      <c r="U35" s="104">
        <f t="shared" si="7"/>
        <v>0.1938511702643755</v>
      </c>
      <c r="V35" s="85">
        <v>87170070</v>
      </c>
      <c r="W35" s="86">
        <v>216357641</v>
      </c>
      <c r="X35" s="86">
        <f t="shared" si="8"/>
        <v>303527711</v>
      </c>
      <c r="Y35" s="104">
        <f t="shared" si="9"/>
        <v>0.1753057894339854</v>
      </c>
      <c r="Z35" s="85">
        <f t="shared" si="10"/>
        <v>830822638</v>
      </c>
      <c r="AA35" s="86">
        <f t="shared" si="11"/>
        <v>713665990</v>
      </c>
      <c r="AB35" s="86">
        <f t="shared" si="12"/>
        <v>1544488628</v>
      </c>
      <c r="AC35" s="104">
        <f t="shared" si="13"/>
        <v>0.8920365040520238</v>
      </c>
      <c r="AD35" s="85">
        <v>344260710</v>
      </c>
      <c r="AE35" s="86">
        <v>244700244</v>
      </c>
      <c r="AF35" s="86">
        <f t="shared" si="14"/>
        <v>588960954</v>
      </c>
      <c r="AG35" s="86">
        <v>1641867645</v>
      </c>
      <c r="AH35" s="86">
        <v>1647587970</v>
      </c>
      <c r="AI35" s="87">
        <v>1636802458</v>
      </c>
      <c r="AJ35" s="124">
        <f t="shared" si="15"/>
        <v>0.9934537565238474</v>
      </c>
      <c r="AK35" s="125">
        <f t="shared" si="16"/>
        <v>-0.4846386522934082</v>
      </c>
    </row>
    <row r="36" spans="1:37" ht="16.5">
      <c r="A36" s="65"/>
      <c r="B36" s="66" t="s">
        <v>145</v>
      </c>
      <c r="C36" s="67"/>
      <c r="D36" s="88">
        <f>SUM(D29:D35)</f>
        <v>1739569656</v>
      </c>
      <c r="E36" s="89">
        <f>SUM(E29:E35)</f>
        <v>862044350</v>
      </c>
      <c r="F36" s="90">
        <f t="shared" si="0"/>
        <v>2601614006</v>
      </c>
      <c r="G36" s="88">
        <f>SUM(G29:G35)</f>
        <v>2637237736</v>
      </c>
      <c r="H36" s="89">
        <f>SUM(H29:H35)</f>
        <v>1152840666</v>
      </c>
      <c r="I36" s="90">
        <f t="shared" si="1"/>
        <v>3790078402</v>
      </c>
      <c r="J36" s="88">
        <f>SUM(J29:J35)</f>
        <v>607345669</v>
      </c>
      <c r="K36" s="89">
        <f>SUM(K29:K35)</f>
        <v>202861492</v>
      </c>
      <c r="L36" s="89">
        <f t="shared" si="2"/>
        <v>810207161</v>
      </c>
      <c r="M36" s="105">
        <f t="shared" si="3"/>
        <v>0.31142481518451665</v>
      </c>
      <c r="N36" s="88">
        <f>SUM(N29:N35)</f>
        <v>536264278</v>
      </c>
      <c r="O36" s="89">
        <f>SUM(O29:O35)</f>
        <v>264520383</v>
      </c>
      <c r="P36" s="89">
        <f t="shared" si="4"/>
        <v>800784661</v>
      </c>
      <c r="Q36" s="105">
        <f t="shared" si="5"/>
        <v>0.3078030250272261</v>
      </c>
      <c r="R36" s="88">
        <f>SUM(R29:R35)</f>
        <v>529399351</v>
      </c>
      <c r="S36" s="89">
        <f>SUM(S29:S35)</f>
        <v>187870239</v>
      </c>
      <c r="T36" s="89">
        <f t="shared" si="6"/>
        <v>717269590</v>
      </c>
      <c r="U36" s="105">
        <f t="shared" si="7"/>
        <v>0.18924927506024716</v>
      </c>
      <c r="V36" s="88">
        <f>SUM(V29:V35)</f>
        <v>162885618</v>
      </c>
      <c r="W36" s="89">
        <f>SUM(W29:W35)</f>
        <v>278142167</v>
      </c>
      <c r="X36" s="89">
        <f t="shared" si="8"/>
        <v>441027785</v>
      </c>
      <c r="Y36" s="105">
        <f t="shared" si="9"/>
        <v>0.11636376302064687</v>
      </c>
      <c r="Z36" s="88">
        <f t="shared" si="10"/>
        <v>1835894916</v>
      </c>
      <c r="AA36" s="89">
        <f t="shared" si="11"/>
        <v>933394281</v>
      </c>
      <c r="AB36" s="89">
        <f t="shared" si="12"/>
        <v>2769289197</v>
      </c>
      <c r="AC36" s="105">
        <f t="shared" si="13"/>
        <v>0.7306680504389207</v>
      </c>
      <c r="AD36" s="88">
        <f>SUM(AD29:AD35)</f>
        <v>396106980</v>
      </c>
      <c r="AE36" s="89">
        <f>SUM(AE29:AE35)</f>
        <v>301745143</v>
      </c>
      <c r="AF36" s="89">
        <f t="shared" si="14"/>
        <v>697852123</v>
      </c>
      <c r="AG36" s="89">
        <f>SUM(AG29:AG35)</f>
        <v>2752162943</v>
      </c>
      <c r="AH36" s="89">
        <f>SUM(AH29:AH35)</f>
        <v>2764205128</v>
      </c>
      <c r="AI36" s="90">
        <f>SUM(AI29:AI35)</f>
        <v>2636830157</v>
      </c>
      <c r="AJ36" s="126">
        <f t="shared" si="15"/>
        <v>0.9539198557626003</v>
      </c>
      <c r="AK36" s="127">
        <f t="shared" si="16"/>
        <v>-0.3680211459355265</v>
      </c>
    </row>
    <row r="37" spans="1:37" ht="12.75">
      <c r="A37" s="62" t="s">
        <v>97</v>
      </c>
      <c r="B37" s="63" t="s">
        <v>146</v>
      </c>
      <c r="C37" s="64" t="s">
        <v>147</v>
      </c>
      <c r="D37" s="85">
        <v>294800609</v>
      </c>
      <c r="E37" s="86">
        <v>53371856</v>
      </c>
      <c r="F37" s="87">
        <f t="shared" si="0"/>
        <v>348172465</v>
      </c>
      <c r="G37" s="85">
        <v>326414676</v>
      </c>
      <c r="H37" s="86">
        <v>64134613</v>
      </c>
      <c r="I37" s="87">
        <f t="shared" si="1"/>
        <v>390549289</v>
      </c>
      <c r="J37" s="85">
        <v>83818598</v>
      </c>
      <c r="K37" s="86">
        <v>7168622</v>
      </c>
      <c r="L37" s="86">
        <f t="shared" si="2"/>
        <v>90987220</v>
      </c>
      <c r="M37" s="104">
        <f t="shared" si="3"/>
        <v>0.26132801742377876</v>
      </c>
      <c r="N37" s="85">
        <v>52800713</v>
      </c>
      <c r="O37" s="86">
        <v>13873744</v>
      </c>
      <c r="P37" s="86">
        <f t="shared" si="4"/>
        <v>66674457</v>
      </c>
      <c r="Q37" s="104">
        <f t="shared" si="5"/>
        <v>0.19149836274387752</v>
      </c>
      <c r="R37" s="85">
        <v>42526048</v>
      </c>
      <c r="S37" s="86">
        <v>9836443</v>
      </c>
      <c r="T37" s="86">
        <f t="shared" si="6"/>
        <v>52362491</v>
      </c>
      <c r="U37" s="104">
        <f t="shared" si="7"/>
        <v>0.13407396319699869</v>
      </c>
      <c r="V37" s="85">
        <v>11746366</v>
      </c>
      <c r="W37" s="86">
        <v>10383553</v>
      </c>
      <c r="X37" s="86">
        <f t="shared" si="8"/>
        <v>22129919</v>
      </c>
      <c r="Y37" s="104">
        <f t="shared" si="9"/>
        <v>0.05666357518320818</v>
      </c>
      <c r="Z37" s="85">
        <f t="shared" si="10"/>
        <v>190891725</v>
      </c>
      <c r="AA37" s="86">
        <f t="shared" si="11"/>
        <v>41262362</v>
      </c>
      <c r="AB37" s="86">
        <f t="shared" si="12"/>
        <v>232154087</v>
      </c>
      <c r="AC37" s="104">
        <f t="shared" si="13"/>
        <v>0.5944296751747511</v>
      </c>
      <c r="AD37" s="85">
        <v>10190336</v>
      </c>
      <c r="AE37" s="86">
        <v>15317076</v>
      </c>
      <c r="AF37" s="86">
        <f t="shared" si="14"/>
        <v>25507412</v>
      </c>
      <c r="AG37" s="86">
        <v>338236031</v>
      </c>
      <c r="AH37" s="86">
        <v>343593638</v>
      </c>
      <c r="AI37" s="87">
        <v>264046900</v>
      </c>
      <c r="AJ37" s="124">
        <f t="shared" si="15"/>
        <v>0.768485998567878</v>
      </c>
      <c r="AK37" s="125">
        <f t="shared" si="16"/>
        <v>-0.13241221806430226</v>
      </c>
    </row>
    <row r="38" spans="1:37" ht="12.75">
      <c r="A38" s="62" t="s">
        <v>97</v>
      </c>
      <c r="B38" s="63" t="s">
        <v>148</v>
      </c>
      <c r="C38" s="64" t="s">
        <v>149</v>
      </c>
      <c r="D38" s="85">
        <v>193484830</v>
      </c>
      <c r="E38" s="86">
        <v>75578000</v>
      </c>
      <c r="F38" s="87">
        <f t="shared" si="0"/>
        <v>269062830</v>
      </c>
      <c r="G38" s="85">
        <v>193484830</v>
      </c>
      <c r="H38" s="86">
        <v>75578000</v>
      </c>
      <c r="I38" s="87">
        <f t="shared" si="1"/>
        <v>269062830</v>
      </c>
      <c r="J38" s="85">
        <v>80315227</v>
      </c>
      <c r="K38" s="86">
        <v>4239495</v>
      </c>
      <c r="L38" s="86">
        <f t="shared" si="2"/>
        <v>84554722</v>
      </c>
      <c r="M38" s="104">
        <f t="shared" si="3"/>
        <v>0.31425642107458696</v>
      </c>
      <c r="N38" s="85">
        <v>54177675</v>
      </c>
      <c r="O38" s="86">
        <v>13299762</v>
      </c>
      <c r="P38" s="86">
        <f t="shared" si="4"/>
        <v>67477437</v>
      </c>
      <c r="Q38" s="104">
        <f t="shared" si="5"/>
        <v>0.2507869147143067</v>
      </c>
      <c r="R38" s="85">
        <v>47670254</v>
      </c>
      <c r="S38" s="86">
        <v>10614007</v>
      </c>
      <c r="T38" s="86">
        <f t="shared" si="6"/>
        <v>58284261</v>
      </c>
      <c r="U38" s="104">
        <f t="shared" si="7"/>
        <v>0.216619519686164</v>
      </c>
      <c r="V38" s="85">
        <v>34177046</v>
      </c>
      <c r="W38" s="86">
        <v>12007902</v>
      </c>
      <c r="X38" s="86">
        <f t="shared" si="8"/>
        <v>46184948</v>
      </c>
      <c r="Y38" s="104">
        <f t="shared" si="9"/>
        <v>0.1716511641537406</v>
      </c>
      <c r="Z38" s="85">
        <f t="shared" si="10"/>
        <v>216340202</v>
      </c>
      <c r="AA38" s="86">
        <f t="shared" si="11"/>
        <v>40161166</v>
      </c>
      <c r="AB38" s="86">
        <f t="shared" si="12"/>
        <v>256501368</v>
      </c>
      <c r="AC38" s="104">
        <f t="shared" si="13"/>
        <v>0.9533140196287982</v>
      </c>
      <c r="AD38" s="85">
        <v>19300685</v>
      </c>
      <c r="AE38" s="86">
        <v>6288026</v>
      </c>
      <c r="AF38" s="86">
        <f t="shared" si="14"/>
        <v>25588711</v>
      </c>
      <c r="AG38" s="86">
        <v>258617956</v>
      </c>
      <c r="AH38" s="86">
        <v>265853458</v>
      </c>
      <c r="AI38" s="87">
        <v>168344938</v>
      </c>
      <c r="AJ38" s="124">
        <f t="shared" si="15"/>
        <v>0.6332245563644314</v>
      </c>
      <c r="AK38" s="125">
        <f t="shared" si="16"/>
        <v>0.8048954478402606</v>
      </c>
    </row>
    <row r="39" spans="1:37" ht="12.75">
      <c r="A39" s="62" t="s">
        <v>97</v>
      </c>
      <c r="B39" s="63" t="s">
        <v>150</v>
      </c>
      <c r="C39" s="64" t="s">
        <v>151</v>
      </c>
      <c r="D39" s="85">
        <v>0</v>
      </c>
      <c r="E39" s="86">
        <v>0</v>
      </c>
      <c r="F39" s="87">
        <f t="shared" si="0"/>
        <v>0</v>
      </c>
      <c r="G39" s="85">
        <v>212125384</v>
      </c>
      <c r="H39" s="86">
        <v>26610350</v>
      </c>
      <c r="I39" s="87">
        <f t="shared" si="1"/>
        <v>238735734</v>
      </c>
      <c r="J39" s="85">
        <v>8284056</v>
      </c>
      <c r="K39" s="86">
        <v>5210771</v>
      </c>
      <c r="L39" s="86">
        <f t="shared" si="2"/>
        <v>13494827</v>
      </c>
      <c r="M39" s="104">
        <f t="shared" si="3"/>
        <v>0</v>
      </c>
      <c r="N39" s="85">
        <v>14674655</v>
      </c>
      <c r="O39" s="86">
        <v>4786641</v>
      </c>
      <c r="P39" s="86">
        <f t="shared" si="4"/>
        <v>19461296</v>
      </c>
      <c r="Q39" s="104">
        <f t="shared" si="5"/>
        <v>0</v>
      </c>
      <c r="R39" s="85">
        <v>30656296</v>
      </c>
      <c r="S39" s="86">
        <v>3533201</v>
      </c>
      <c r="T39" s="86">
        <f t="shared" si="6"/>
        <v>34189497</v>
      </c>
      <c r="U39" s="104">
        <f t="shared" si="7"/>
        <v>0.143210638923455</v>
      </c>
      <c r="V39" s="85">
        <v>37933405</v>
      </c>
      <c r="W39" s="86">
        <v>2906267</v>
      </c>
      <c r="X39" s="86">
        <f t="shared" si="8"/>
        <v>40839672</v>
      </c>
      <c r="Y39" s="104">
        <f t="shared" si="9"/>
        <v>0.17106643951340775</v>
      </c>
      <c r="Z39" s="85">
        <f t="shared" si="10"/>
        <v>91548412</v>
      </c>
      <c r="AA39" s="86">
        <f t="shared" si="11"/>
        <v>16436880</v>
      </c>
      <c r="AB39" s="86">
        <f t="shared" si="12"/>
        <v>107985292</v>
      </c>
      <c r="AC39" s="104">
        <f t="shared" si="13"/>
        <v>0.4523214442627177</v>
      </c>
      <c r="AD39" s="85">
        <v>0</v>
      </c>
      <c r="AE39" s="86">
        <v>0</v>
      </c>
      <c r="AF39" s="86">
        <f t="shared" si="14"/>
        <v>0</v>
      </c>
      <c r="AG39" s="86">
        <v>0</v>
      </c>
      <c r="AH39" s="86">
        <v>0</v>
      </c>
      <c r="AI39" s="87">
        <v>0</v>
      </c>
      <c r="AJ39" s="124">
        <f t="shared" si="15"/>
        <v>0</v>
      </c>
      <c r="AK39" s="125">
        <f t="shared" si="16"/>
        <v>0</v>
      </c>
    </row>
    <row r="40" spans="1:37" ht="12.75">
      <c r="A40" s="62" t="s">
        <v>112</v>
      </c>
      <c r="B40" s="63" t="s">
        <v>152</v>
      </c>
      <c r="C40" s="64" t="s">
        <v>153</v>
      </c>
      <c r="D40" s="85">
        <v>423391698</v>
      </c>
      <c r="E40" s="86">
        <v>278735760</v>
      </c>
      <c r="F40" s="87">
        <f t="shared" si="0"/>
        <v>702127458</v>
      </c>
      <c r="G40" s="85">
        <v>423391698</v>
      </c>
      <c r="H40" s="86">
        <v>278735760</v>
      </c>
      <c r="I40" s="87">
        <f t="shared" si="1"/>
        <v>702127458</v>
      </c>
      <c r="J40" s="85">
        <v>106172380</v>
      </c>
      <c r="K40" s="86">
        <v>36165850</v>
      </c>
      <c r="L40" s="86">
        <f t="shared" si="2"/>
        <v>142338230</v>
      </c>
      <c r="M40" s="104">
        <f t="shared" si="3"/>
        <v>0.20272420395785176</v>
      </c>
      <c r="N40" s="85">
        <v>142186733</v>
      </c>
      <c r="O40" s="86">
        <v>81168011</v>
      </c>
      <c r="P40" s="86">
        <f t="shared" si="4"/>
        <v>223354744</v>
      </c>
      <c r="Q40" s="104">
        <f t="shared" si="5"/>
        <v>0.31811139338749517</v>
      </c>
      <c r="R40" s="85">
        <v>69078741</v>
      </c>
      <c r="S40" s="86">
        <v>44455273</v>
      </c>
      <c r="T40" s="86">
        <f t="shared" si="6"/>
        <v>113534014</v>
      </c>
      <c r="U40" s="104">
        <f t="shared" si="7"/>
        <v>0.161700005755935</v>
      </c>
      <c r="V40" s="85">
        <v>63756342</v>
      </c>
      <c r="W40" s="86">
        <v>30157818</v>
      </c>
      <c r="X40" s="86">
        <f t="shared" si="8"/>
        <v>93914160</v>
      </c>
      <c r="Y40" s="104">
        <f t="shared" si="9"/>
        <v>0.13375656930938598</v>
      </c>
      <c r="Z40" s="85">
        <f t="shared" si="10"/>
        <v>381194196</v>
      </c>
      <c r="AA40" s="86">
        <f t="shared" si="11"/>
        <v>191946952</v>
      </c>
      <c r="AB40" s="86">
        <f t="shared" si="12"/>
        <v>573141148</v>
      </c>
      <c r="AC40" s="104">
        <f t="shared" si="13"/>
        <v>0.8162921724106679</v>
      </c>
      <c r="AD40" s="85">
        <v>15860922</v>
      </c>
      <c r="AE40" s="86">
        <v>54778303</v>
      </c>
      <c r="AF40" s="86">
        <f t="shared" si="14"/>
        <v>70639225</v>
      </c>
      <c r="AG40" s="86">
        <v>650476208</v>
      </c>
      <c r="AH40" s="86">
        <v>651011306</v>
      </c>
      <c r="AI40" s="87">
        <v>426594438</v>
      </c>
      <c r="AJ40" s="124">
        <f t="shared" si="15"/>
        <v>0.6552796150670845</v>
      </c>
      <c r="AK40" s="125">
        <f t="shared" si="16"/>
        <v>0.32949023718762493</v>
      </c>
    </row>
    <row r="41" spans="1:37" ht="16.5">
      <c r="A41" s="65"/>
      <c r="B41" s="66" t="s">
        <v>154</v>
      </c>
      <c r="C41" s="67"/>
      <c r="D41" s="88">
        <f>SUM(D37:D40)</f>
        <v>911677137</v>
      </c>
      <c r="E41" s="89">
        <f>SUM(E37:E40)</f>
        <v>407685616</v>
      </c>
      <c r="F41" s="90">
        <f t="shared" si="0"/>
        <v>1319362753</v>
      </c>
      <c r="G41" s="88">
        <f>SUM(G37:G40)</f>
        <v>1155416588</v>
      </c>
      <c r="H41" s="89">
        <f>SUM(H37:H40)</f>
        <v>445058723</v>
      </c>
      <c r="I41" s="90">
        <f t="shared" si="1"/>
        <v>1600475311</v>
      </c>
      <c r="J41" s="88">
        <f>SUM(J37:J40)</f>
        <v>278590261</v>
      </c>
      <c r="K41" s="89">
        <f>SUM(K37:K40)</f>
        <v>52784738</v>
      </c>
      <c r="L41" s="89">
        <f t="shared" si="2"/>
        <v>331374999</v>
      </c>
      <c r="M41" s="105">
        <f t="shared" si="3"/>
        <v>0.25116291804244983</v>
      </c>
      <c r="N41" s="88">
        <f>SUM(N37:N40)</f>
        <v>263839776</v>
      </c>
      <c r="O41" s="89">
        <f>SUM(O37:O40)</f>
        <v>113128158</v>
      </c>
      <c r="P41" s="89">
        <f t="shared" si="4"/>
        <v>376967934</v>
      </c>
      <c r="Q41" s="105">
        <f t="shared" si="5"/>
        <v>0.28571970304818817</v>
      </c>
      <c r="R41" s="88">
        <f>SUM(R37:R40)</f>
        <v>189931339</v>
      </c>
      <c r="S41" s="89">
        <f>SUM(S37:S40)</f>
        <v>68438924</v>
      </c>
      <c r="T41" s="89">
        <f t="shared" si="6"/>
        <v>258370263</v>
      </c>
      <c r="U41" s="105">
        <f t="shared" si="7"/>
        <v>0.1614334574386946</v>
      </c>
      <c r="V41" s="88">
        <f>SUM(V37:V40)</f>
        <v>147613159</v>
      </c>
      <c r="W41" s="89">
        <f>SUM(W37:W40)</f>
        <v>55455540</v>
      </c>
      <c r="X41" s="89">
        <f t="shared" si="8"/>
        <v>203068699</v>
      </c>
      <c r="Y41" s="105">
        <f t="shared" si="9"/>
        <v>0.12688024464002495</v>
      </c>
      <c r="Z41" s="88">
        <f t="shared" si="10"/>
        <v>879974535</v>
      </c>
      <c r="AA41" s="89">
        <f t="shared" si="11"/>
        <v>289807360</v>
      </c>
      <c r="AB41" s="89">
        <f t="shared" si="12"/>
        <v>1169781895</v>
      </c>
      <c r="AC41" s="105">
        <f t="shared" si="13"/>
        <v>0.730896557391506</v>
      </c>
      <c r="AD41" s="88">
        <f>SUM(AD37:AD40)</f>
        <v>45351943</v>
      </c>
      <c r="AE41" s="89">
        <f>SUM(AE37:AE40)</f>
        <v>76383405</v>
      </c>
      <c r="AF41" s="89">
        <f t="shared" si="14"/>
        <v>121735348</v>
      </c>
      <c r="AG41" s="89">
        <f>SUM(AG37:AG40)</f>
        <v>1247330195</v>
      </c>
      <c r="AH41" s="89">
        <f>SUM(AH37:AH40)</f>
        <v>1260458402</v>
      </c>
      <c r="AI41" s="90">
        <f>SUM(AI37:AI40)</f>
        <v>858986276</v>
      </c>
      <c r="AJ41" s="126">
        <f t="shared" si="15"/>
        <v>0.6814872070645295</v>
      </c>
      <c r="AK41" s="127">
        <f t="shared" si="16"/>
        <v>0.6681161415828047</v>
      </c>
    </row>
    <row r="42" spans="1:37" ht="12.75">
      <c r="A42" s="62" t="s">
        <v>97</v>
      </c>
      <c r="B42" s="63" t="s">
        <v>155</v>
      </c>
      <c r="C42" s="64" t="s">
        <v>156</v>
      </c>
      <c r="D42" s="85">
        <v>270736753</v>
      </c>
      <c r="E42" s="86">
        <v>114777000</v>
      </c>
      <c r="F42" s="87">
        <f t="shared" si="0"/>
        <v>385513753</v>
      </c>
      <c r="G42" s="85">
        <v>105805773</v>
      </c>
      <c r="H42" s="86">
        <v>91263805</v>
      </c>
      <c r="I42" s="87">
        <f t="shared" si="1"/>
        <v>197069578</v>
      </c>
      <c r="J42" s="85">
        <v>7589578</v>
      </c>
      <c r="K42" s="86">
        <v>20213029</v>
      </c>
      <c r="L42" s="86">
        <f t="shared" si="2"/>
        <v>27802607</v>
      </c>
      <c r="M42" s="104">
        <f t="shared" si="3"/>
        <v>0.07211832725459214</v>
      </c>
      <c r="N42" s="85">
        <v>80700108</v>
      </c>
      <c r="O42" s="86">
        <v>31725916</v>
      </c>
      <c r="P42" s="86">
        <f t="shared" si="4"/>
        <v>112426024</v>
      </c>
      <c r="Q42" s="104">
        <f t="shared" si="5"/>
        <v>0.2916264935430202</v>
      </c>
      <c r="R42" s="85">
        <v>57048001</v>
      </c>
      <c r="S42" s="86">
        <v>9414129</v>
      </c>
      <c r="T42" s="86">
        <f t="shared" si="6"/>
        <v>66462130</v>
      </c>
      <c r="U42" s="104">
        <f t="shared" si="7"/>
        <v>0.3372521049393022</v>
      </c>
      <c r="V42" s="85">
        <v>13303861</v>
      </c>
      <c r="W42" s="86">
        <v>64206050</v>
      </c>
      <c r="X42" s="86">
        <f t="shared" si="8"/>
        <v>77509911</v>
      </c>
      <c r="Y42" s="104">
        <f t="shared" si="9"/>
        <v>0.3933124117208999</v>
      </c>
      <c r="Z42" s="85">
        <f t="shared" si="10"/>
        <v>158641548</v>
      </c>
      <c r="AA42" s="86">
        <f t="shared" si="11"/>
        <v>125559124</v>
      </c>
      <c r="AB42" s="86">
        <f t="shared" si="12"/>
        <v>284200672</v>
      </c>
      <c r="AC42" s="104">
        <f t="shared" si="13"/>
        <v>1.4421336610362052</v>
      </c>
      <c r="AD42" s="85">
        <v>7765889</v>
      </c>
      <c r="AE42" s="86">
        <v>34768280</v>
      </c>
      <c r="AF42" s="86">
        <f t="shared" si="14"/>
        <v>42534169</v>
      </c>
      <c r="AG42" s="86">
        <v>413351934</v>
      </c>
      <c r="AH42" s="86">
        <v>412470880</v>
      </c>
      <c r="AI42" s="87">
        <v>346599072</v>
      </c>
      <c r="AJ42" s="124">
        <f t="shared" si="15"/>
        <v>0.8402994945970489</v>
      </c>
      <c r="AK42" s="125">
        <f t="shared" si="16"/>
        <v>0.8222975274302409</v>
      </c>
    </row>
    <row r="43" spans="1:37" ht="12.75">
      <c r="A43" s="62" t="s">
        <v>97</v>
      </c>
      <c r="B43" s="63" t="s">
        <v>157</v>
      </c>
      <c r="C43" s="64" t="s">
        <v>158</v>
      </c>
      <c r="D43" s="85">
        <v>169267949</v>
      </c>
      <c r="E43" s="86">
        <v>79331600</v>
      </c>
      <c r="F43" s="87">
        <f t="shared" si="0"/>
        <v>248599549</v>
      </c>
      <c r="G43" s="85">
        <v>170934274</v>
      </c>
      <c r="H43" s="86">
        <v>65606900</v>
      </c>
      <c r="I43" s="87">
        <f t="shared" si="1"/>
        <v>236541174</v>
      </c>
      <c r="J43" s="85">
        <v>87398675</v>
      </c>
      <c r="K43" s="86">
        <v>4401732</v>
      </c>
      <c r="L43" s="86">
        <f t="shared" si="2"/>
        <v>91800407</v>
      </c>
      <c r="M43" s="104">
        <f t="shared" si="3"/>
        <v>0.3692702073244711</v>
      </c>
      <c r="N43" s="85">
        <v>39805775</v>
      </c>
      <c r="O43" s="86">
        <v>10816960</v>
      </c>
      <c r="P43" s="86">
        <f t="shared" si="4"/>
        <v>50622735</v>
      </c>
      <c r="Q43" s="104">
        <f t="shared" si="5"/>
        <v>0.20363164456102856</v>
      </c>
      <c r="R43" s="85">
        <v>31784768</v>
      </c>
      <c r="S43" s="86">
        <v>7875582</v>
      </c>
      <c r="T43" s="86">
        <f t="shared" si="6"/>
        <v>39660350</v>
      </c>
      <c r="U43" s="104">
        <f t="shared" si="7"/>
        <v>0.1676678496573286</v>
      </c>
      <c r="V43" s="85">
        <v>975268</v>
      </c>
      <c r="W43" s="86">
        <v>13682361</v>
      </c>
      <c r="X43" s="86">
        <f t="shared" si="8"/>
        <v>14657629</v>
      </c>
      <c r="Y43" s="104">
        <f t="shared" si="9"/>
        <v>0.061966501443000366</v>
      </c>
      <c r="Z43" s="85">
        <f t="shared" si="10"/>
        <v>159964486</v>
      </c>
      <c r="AA43" s="86">
        <f t="shared" si="11"/>
        <v>36776635</v>
      </c>
      <c r="AB43" s="86">
        <f t="shared" si="12"/>
        <v>196741121</v>
      </c>
      <c r="AC43" s="104">
        <f t="shared" si="13"/>
        <v>0.8317415428064122</v>
      </c>
      <c r="AD43" s="85">
        <v>756480</v>
      </c>
      <c r="AE43" s="86">
        <v>9134375</v>
      </c>
      <c r="AF43" s="86">
        <f t="shared" si="14"/>
        <v>9890855</v>
      </c>
      <c r="AG43" s="86">
        <v>180376329</v>
      </c>
      <c r="AH43" s="86">
        <v>177716004</v>
      </c>
      <c r="AI43" s="87">
        <v>126308030</v>
      </c>
      <c r="AJ43" s="124">
        <f t="shared" si="15"/>
        <v>0.710729631305462</v>
      </c>
      <c r="AK43" s="125">
        <f t="shared" si="16"/>
        <v>0.4819375069192704</v>
      </c>
    </row>
    <row r="44" spans="1:37" ht="12.75">
      <c r="A44" s="62" t="s">
        <v>97</v>
      </c>
      <c r="B44" s="63" t="s">
        <v>159</v>
      </c>
      <c r="C44" s="64" t="s">
        <v>160</v>
      </c>
      <c r="D44" s="85">
        <v>286411833</v>
      </c>
      <c r="E44" s="86">
        <v>59146893</v>
      </c>
      <c r="F44" s="87">
        <f t="shared" si="0"/>
        <v>345558726</v>
      </c>
      <c r="G44" s="85">
        <v>319029508</v>
      </c>
      <c r="H44" s="86">
        <v>74282708</v>
      </c>
      <c r="I44" s="87">
        <f t="shared" si="1"/>
        <v>393312216</v>
      </c>
      <c r="J44" s="85">
        <v>99808942</v>
      </c>
      <c r="K44" s="86">
        <v>6409639</v>
      </c>
      <c r="L44" s="86">
        <f t="shared" si="2"/>
        <v>106218581</v>
      </c>
      <c r="M44" s="104">
        <f t="shared" si="3"/>
        <v>0.30738214088681415</v>
      </c>
      <c r="N44" s="85">
        <v>75496836</v>
      </c>
      <c r="O44" s="86">
        <v>15088478</v>
      </c>
      <c r="P44" s="86">
        <f t="shared" si="4"/>
        <v>90585314</v>
      </c>
      <c r="Q44" s="104">
        <f t="shared" si="5"/>
        <v>0.2621415903703731</v>
      </c>
      <c r="R44" s="85">
        <v>55472455</v>
      </c>
      <c r="S44" s="86">
        <v>14072026</v>
      </c>
      <c r="T44" s="86">
        <f t="shared" si="6"/>
        <v>69544481</v>
      </c>
      <c r="U44" s="104">
        <f t="shared" si="7"/>
        <v>0.1768174955440489</v>
      </c>
      <c r="V44" s="85">
        <v>2445435</v>
      </c>
      <c r="W44" s="86">
        <v>14989908</v>
      </c>
      <c r="X44" s="86">
        <f t="shared" si="8"/>
        <v>17435343</v>
      </c>
      <c r="Y44" s="104">
        <f t="shared" si="9"/>
        <v>0.044329523189790776</v>
      </c>
      <c r="Z44" s="85">
        <f t="shared" si="10"/>
        <v>233223668</v>
      </c>
      <c r="AA44" s="86">
        <f t="shared" si="11"/>
        <v>50560051</v>
      </c>
      <c r="AB44" s="86">
        <f t="shared" si="12"/>
        <v>283783719</v>
      </c>
      <c r="AC44" s="104">
        <f t="shared" si="13"/>
        <v>0.7215227685681647</v>
      </c>
      <c r="AD44" s="85">
        <v>3662029</v>
      </c>
      <c r="AE44" s="86">
        <v>10535713</v>
      </c>
      <c r="AF44" s="86">
        <f t="shared" si="14"/>
        <v>14197742</v>
      </c>
      <c r="AG44" s="86">
        <v>344483607</v>
      </c>
      <c r="AH44" s="86">
        <v>381205317</v>
      </c>
      <c r="AI44" s="87">
        <v>289489776</v>
      </c>
      <c r="AJ44" s="124">
        <f t="shared" si="15"/>
        <v>0.7594064486776295</v>
      </c>
      <c r="AK44" s="125">
        <f t="shared" si="16"/>
        <v>0.22803633141100899</v>
      </c>
    </row>
    <row r="45" spans="1:37" ht="12.75">
      <c r="A45" s="62" t="s">
        <v>97</v>
      </c>
      <c r="B45" s="63" t="s">
        <v>161</v>
      </c>
      <c r="C45" s="64" t="s">
        <v>162</v>
      </c>
      <c r="D45" s="85">
        <v>210389349</v>
      </c>
      <c r="E45" s="86">
        <v>49340772</v>
      </c>
      <c r="F45" s="87">
        <f t="shared" si="0"/>
        <v>259730121</v>
      </c>
      <c r="G45" s="85">
        <v>231154541</v>
      </c>
      <c r="H45" s="86">
        <v>54241081</v>
      </c>
      <c r="I45" s="87">
        <f t="shared" si="1"/>
        <v>285395622</v>
      </c>
      <c r="J45" s="85">
        <v>103882880</v>
      </c>
      <c r="K45" s="86">
        <v>16027925</v>
      </c>
      <c r="L45" s="86">
        <f t="shared" si="2"/>
        <v>119910805</v>
      </c>
      <c r="M45" s="104">
        <f t="shared" si="3"/>
        <v>0.461674620326381</v>
      </c>
      <c r="N45" s="85">
        <v>58758621</v>
      </c>
      <c r="O45" s="86">
        <v>9673100</v>
      </c>
      <c r="P45" s="86">
        <f t="shared" si="4"/>
        <v>68431721</v>
      </c>
      <c r="Q45" s="104">
        <f t="shared" si="5"/>
        <v>0.2634724102715834</v>
      </c>
      <c r="R45" s="85">
        <v>45277985</v>
      </c>
      <c r="S45" s="86">
        <v>14499075</v>
      </c>
      <c r="T45" s="86">
        <f t="shared" si="6"/>
        <v>59777060</v>
      </c>
      <c r="U45" s="104">
        <f t="shared" si="7"/>
        <v>0.20945331810310672</v>
      </c>
      <c r="V45" s="85">
        <v>4415788</v>
      </c>
      <c r="W45" s="86">
        <v>24691905</v>
      </c>
      <c r="X45" s="86">
        <f t="shared" si="8"/>
        <v>29107693</v>
      </c>
      <c r="Y45" s="104">
        <f t="shared" si="9"/>
        <v>0.10199067804901366</v>
      </c>
      <c r="Z45" s="85">
        <f t="shared" si="10"/>
        <v>212335274</v>
      </c>
      <c r="AA45" s="86">
        <f t="shared" si="11"/>
        <v>64892005</v>
      </c>
      <c r="AB45" s="86">
        <f t="shared" si="12"/>
        <v>277227279</v>
      </c>
      <c r="AC45" s="104">
        <f t="shared" si="13"/>
        <v>0.9713788777040174</v>
      </c>
      <c r="AD45" s="85">
        <v>16928236</v>
      </c>
      <c r="AE45" s="86">
        <v>17695466</v>
      </c>
      <c r="AF45" s="86">
        <f t="shared" si="14"/>
        <v>34623702</v>
      </c>
      <c r="AG45" s="86">
        <v>254668653</v>
      </c>
      <c r="AH45" s="86">
        <v>270865968</v>
      </c>
      <c r="AI45" s="87">
        <v>254343082</v>
      </c>
      <c r="AJ45" s="124">
        <f t="shared" si="15"/>
        <v>0.9389997712817137</v>
      </c>
      <c r="AK45" s="125">
        <f t="shared" si="16"/>
        <v>-0.15931309136151872</v>
      </c>
    </row>
    <row r="46" spans="1:37" ht="12.75">
      <c r="A46" s="62" t="s">
        <v>97</v>
      </c>
      <c r="B46" s="63" t="s">
        <v>163</v>
      </c>
      <c r="C46" s="64" t="s">
        <v>164</v>
      </c>
      <c r="D46" s="85">
        <v>916238431</v>
      </c>
      <c r="E46" s="86">
        <v>266002141</v>
      </c>
      <c r="F46" s="87">
        <f t="shared" si="0"/>
        <v>1182240572</v>
      </c>
      <c r="G46" s="85">
        <v>914134054</v>
      </c>
      <c r="H46" s="86">
        <v>268033919</v>
      </c>
      <c r="I46" s="87">
        <f t="shared" si="1"/>
        <v>1182167973</v>
      </c>
      <c r="J46" s="85">
        <v>434429831</v>
      </c>
      <c r="K46" s="86">
        <v>58953019</v>
      </c>
      <c r="L46" s="86">
        <f t="shared" si="2"/>
        <v>493382850</v>
      </c>
      <c r="M46" s="104">
        <f t="shared" si="3"/>
        <v>0.4173286399445273</v>
      </c>
      <c r="N46" s="85">
        <v>192969626</v>
      </c>
      <c r="O46" s="86">
        <v>47407425</v>
      </c>
      <c r="P46" s="86">
        <f t="shared" si="4"/>
        <v>240377051</v>
      </c>
      <c r="Q46" s="104">
        <f t="shared" si="5"/>
        <v>0.20332329704550184</v>
      </c>
      <c r="R46" s="85">
        <v>157817625</v>
      </c>
      <c r="S46" s="86">
        <v>24665804</v>
      </c>
      <c r="T46" s="86">
        <f t="shared" si="6"/>
        <v>182483429</v>
      </c>
      <c r="U46" s="104">
        <f t="shared" si="7"/>
        <v>0.15436336727758737</v>
      </c>
      <c r="V46" s="85">
        <v>117340878</v>
      </c>
      <c r="W46" s="86">
        <v>49953379</v>
      </c>
      <c r="X46" s="86">
        <f t="shared" si="8"/>
        <v>167294257</v>
      </c>
      <c r="Y46" s="104">
        <f t="shared" si="9"/>
        <v>0.14151479385408794</v>
      </c>
      <c r="Z46" s="85">
        <f t="shared" si="10"/>
        <v>902557960</v>
      </c>
      <c r="AA46" s="86">
        <f t="shared" si="11"/>
        <v>180979627</v>
      </c>
      <c r="AB46" s="86">
        <f t="shared" si="12"/>
        <v>1083537587</v>
      </c>
      <c r="AC46" s="104">
        <f t="shared" si="13"/>
        <v>0.9165682134411876</v>
      </c>
      <c r="AD46" s="85">
        <v>102945110</v>
      </c>
      <c r="AE46" s="86">
        <v>68919399</v>
      </c>
      <c r="AF46" s="86">
        <f t="shared" si="14"/>
        <v>171864509</v>
      </c>
      <c r="AG46" s="86">
        <v>1180577085</v>
      </c>
      <c r="AH46" s="86">
        <v>1174052010</v>
      </c>
      <c r="AI46" s="87">
        <v>1026647240</v>
      </c>
      <c r="AJ46" s="124">
        <f t="shared" si="15"/>
        <v>0.8744478364293248</v>
      </c>
      <c r="AK46" s="125">
        <f t="shared" si="16"/>
        <v>-0.0265921802389113</v>
      </c>
    </row>
    <row r="47" spans="1:37" ht="12.75">
      <c r="A47" s="62" t="s">
        <v>112</v>
      </c>
      <c r="B47" s="63" t="s">
        <v>165</v>
      </c>
      <c r="C47" s="64" t="s">
        <v>166</v>
      </c>
      <c r="D47" s="85">
        <v>1137047297</v>
      </c>
      <c r="E47" s="86">
        <v>1221592700</v>
      </c>
      <c r="F47" s="87">
        <f t="shared" si="0"/>
        <v>2358639997</v>
      </c>
      <c r="G47" s="85">
        <v>1137047297</v>
      </c>
      <c r="H47" s="86">
        <v>1221592700</v>
      </c>
      <c r="I47" s="87">
        <f t="shared" si="1"/>
        <v>2358639997</v>
      </c>
      <c r="J47" s="85">
        <v>366734922</v>
      </c>
      <c r="K47" s="86">
        <v>196423393</v>
      </c>
      <c r="L47" s="86">
        <f t="shared" si="2"/>
        <v>563158315</v>
      </c>
      <c r="M47" s="104">
        <f t="shared" si="3"/>
        <v>0.23876399777680868</v>
      </c>
      <c r="N47" s="85">
        <v>324813108</v>
      </c>
      <c r="O47" s="86">
        <v>351555595</v>
      </c>
      <c r="P47" s="86">
        <f t="shared" si="4"/>
        <v>676368703</v>
      </c>
      <c r="Q47" s="104">
        <f t="shared" si="5"/>
        <v>0.2867621611862287</v>
      </c>
      <c r="R47" s="85">
        <v>319015961</v>
      </c>
      <c r="S47" s="86">
        <v>207569663</v>
      </c>
      <c r="T47" s="86">
        <f t="shared" si="6"/>
        <v>526585624</v>
      </c>
      <c r="U47" s="104">
        <f t="shared" si="7"/>
        <v>0.223258159223016</v>
      </c>
      <c r="V47" s="85">
        <v>84181831</v>
      </c>
      <c r="W47" s="86">
        <v>256615017</v>
      </c>
      <c r="X47" s="86">
        <f t="shared" si="8"/>
        <v>340796848</v>
      </c>
      <c r="Y47" s="104">
        <f t="shared" si="9"/>
        <v>0.14448870893119176</v>
      </c>
      <c r="Z47" s="85">
        <f t="shared" si="10"/>
        <v>1094745822</v>
      </c>
      <c r="AA47" s="86">
        <f t="shared" si="11"/>
        <v>1012163668</v>
      </c>
      <c r="AB47" s="86">
        <f t="shared" si="12"/>
        <v>2106909490</v>
      </c>
      <c r="AC47" s="104">
        <f t="shared" si="13"/>
        <v>0.8932730271172451</v>
      </c>
      <c r="AD47" s="85">
        <v>82904381</v>
      </c>
      <c r="AE47" s="86">
        <v>366044889</v>
      </c>
      <c r="AF47" s="86">
        <f t="shared" si="14"/>
        <v>448949270</v>
      </c>
      <c r="AG47" s="86">
        <v>2410020090</v>
      </c>
      <c r="AH47" s="86">
        <v>2410020090</v>
      </c>
      <c r="AI47" s="87">
        <v>1769866150</v>
      </c>
      <c r="AJ47" s="124">
        <f t="shared" si="15"/>
        <v>0.734378172756228</v>
      </c>
      <c r="AK47" s="125">
        <f t="shared" si="16"/>
        <v>-0.24090120917225233</v>
      </c>
    </row>
    <row r="48" spans="1:37" ht="16.5">
      <c r="A48" s="65"/>
      <c r="B48" s="66" t="s">
        <v>167</v>
      </c>
      <c r="C48" s="67"/>
      <c r="D48" s="88">
        <f>SUM(D42:D47)</f>
        <v>2990091612</v>
      </c>
      <c r="E48" s="89">
        <f>SUM(E42:E47)</f>
        <v>1790191106</v>
      </c>
      <c r="F48" s="90">
        <f t="shared" si="0"/>
        <v>4780282718</v>
      </c>
      <c r="G48" s="88">
        <f>SUM(G42:G47)</f>
        <v>2878105447</v>
      </c>
      <c r="H48" s="89">
        <f>SUM(H42:H47)</f>
        <v>1775021113</v>
      </c>
      <c r="I48" s="90">
        <f t="shared" si="1"/>
        <v>4653126560</v>
      </c>
      <c r="J48" s="88">
        <f>SUM(J42:J47)</f>
        <v>1099844828</v>
      </c>
      <c r="K48" s="89">
        <f>SUM(K42:K47)</f>
        <v>302428737</v>
      </c>
      <c r="L48" s="89">
        <f t="shared" si="2"/>
        <v>1402273565</v>
      </c>
      <c r="M48" s="105">
        <f t="shared" si="3"/>
        <v>0.2933453202924137</v>
      </c>
      <c r="N48" s="88">
        <f>SUM(N42:N47)</f>
        <v>772544074</v>
      </c>
      <c r="O48" s="89">
        <f>SUM(O42:O47)</f>
        <v>466267474</v>
      </c>
      <c r="P48" s="89">
        <f t="shared" si="4"/>
        <v>1238811548</v>
      </c>
      <c r="Q48" s="105">
        <f t="shared" si="5"/>
        <v>0.25915026810763625</v>
      </c>
      <c r="R48" s="88">
        <f>SUM(R42:R47)</f>
        <v>666416795</v>
      </c>
      <c r="S48" s="89">
        <f>SUM(S42:S47)</f>
        <v>278096279</v>
      </c>
      <c r="T48" s="89">
        <f t="shared" si="6"/>
        <v>944513074</v>
      </c>
      <c r="U48" s="105">
        <f t="shared" si="7"/>
        <v>0.2029846086971681</v>
      </c>
      <c r="V48" s="88">
        <f>SUM(V42:V47)</f>
        <v>222663061</v>
      </c>
      <c r="W48" s="89">
        <f>SUM(W42:W47)</f>
        <v>424138620</v>
      </c>
      <c r="X48" s="89">
        <f t="shared" si="8"/>
        <v>646801681</v>
      </c>
      <c r="Y48" s="105">
        <f t="shared" si="9"/>
        <v>0.13900367261878216</v>
      </c>
      <c r="Z48" s="88">
        <f t="shared" si="10"/>
        <v>2761468758</v>
      </c>
      <c r="AA48" s="89">
        <f t="shared" si="11"/>
        <v>1470931110</v>
      </c>
      <c r="AB48" s="89">
        <f t="shared" si="12"/>
        <v>4232399868</v>
      </c>
      <c r="AC48" s="105">
        <f t="shared" si="13"/>
        <v>0.9095819366666872</v>
      </c>
      <c r="AD48" s="88">
        <f>SUM(AD42:AD47)</f>
        <v>214962125</v>
      </c>
      <c r="AE48" s="89">
        <f>SUM(AE42:AE47)</f>
        <v>507098122</v>
      </c>
      <c r="AF48" s="89">
        <f t="shared" si="14"/>
        <v>722060247</v>
      </c>
      <c r="AG48" s="89">
        <f>SUM(AG42:AG47)</f>
        <v>4783477698</v>
      </c>
      <c r="AH48" s="89">
        <f>SUM(AH42:AH47)</f>
        <v>4826330269</v>
      </c>
      <c r="AI48" s="90">
        <f>SUM(AI42:AI47)</f>
        <v>3813253350</v>
      </c>
      <c r="AJ48" s="126">
        <f t="shared" si="15"/>
        <v>0.790093743582553</v>
      </c>
      <c r="AK48" s="127">
        <f t="shared" si="16"/>
        <v>-0.10422754377170418</v>
      </c>
    </row>
    <row r="49" spans="1:37" ht="12.75">
      <c r="A49" s="62" t="s">
        <v>97</v>
      </c>
      <c r="B49" s="63" t="s">
        <v>168</v>
      </c>
      <c r="C49" s="64" t="s">
        <v>169</v>
      </c>
      <c r="D49" s="85">
        <v>289357067</v>
      </c>
      <c r="E49" s="86">
        <v>154046400</v>
      </c>
      <c r="F49" s="87">
        <f t="shared" si="0"/>
        <v>443403467</v>
      </c>
      <c r="G49" s="85">
        <v>293321418</v>
      </c>
      <c r="H49" s="86">
        <v>155393935</v>
      </c>
      <c r="I49" s="87">
        <f t="shared" si="1"/>
        <v>448715353</v>
      </c>
      <c r="J49" s="85">
        <v>110478150</v>
      </c>
      <c r="K49" s="86">
        <v>17334802</v>
      </c>
      <c r="L49" s="86">
        <f t="shared" si="2"/>
        <v>127812952</v>
      </c>
      <c r="M49" s="104">
        <f t="shared" si="3"/>
        <v>0.28825429098415234</v>
      </c>
      <c r="N49" s="85">
        <v>75452297</v>
      </c>
      <c r="O49" s="86">
        <v>24976660</v>
      </c>
      <c r="P49" s="86">
        <f t="shared" si="4"/>
        <v>100428957</v>
      </c>
      <c r="Q49" s="104">
        <f t="shared" si="5"/>
        <v>0.2264956511943557</v>
      </c>
      <c r="R49" s="85">
        <v>78369151</v>
      </c>
      <c r="S49" s="86">
        <v>34830438</v>
      </c>
      <c r="T49" s="86">
        <f t="shared" si="6"/>
        <v>113199589</v>
      </c>
      <c r="U49" s="104">
        <f t="shared" si="7"/>
        <v>0.25227482911644433</v>
      </c>
      <c r="V49" s="85">
        <v>30859492</v>
      </c>
      <c r="W49" s="86">
        <v>56819160</v>
      </c>
      <c r="X49" s="86">
        <f t="shared" si="8"/>
        <v>87678652</v>
      </c>
      <c r="Y49" s="104">
        <f t="shared" si="9"/>
        <v>0.19539926907738323</v>
      </c>
      <c r="Z49" s="85">
        <f t="shared" si="10"/>
        <v>295159090</v>
      </c>
      <c r="AA49" s="86">
        <f t="shared" si="11"/>
        <v>133961060</v>
      </c>
      <c r="AB49" s="86">
        <f t="shared" si="12"/>
        <v>429120150</v>
      </c>
      <c r="AC49" s="104">
        <f t="shared" si="13"/>
        <v>0.9563304378399551</v>
      </c>
      <c r="AD49" s="85">
        <v>17390973</v>
      </c>
      <c r="AE49" s="86">
        <v>18076291</v>
      </c>
      <c r="AF49" s="86">
        <f t="shared" si="14"/>
        <v>35467264</v>
      </c>
      <c r="AG49" s="86">
        <v>433593162</v>
      </c>
      <c r="AH49" s="86">
        <v>418235009</v>
      </c>
      <c r="AI49" s="87">
        <v>373777484</v>
      </c>
      <c r="AJ49" s="124">
        <f t="shared" si="15"/>
        <v>0.8937020477881611</v>
      </c>
      <c r="AK49" s="125">
        <f t="shared" si="16"/>
        <v>1.472100808226989</v>
      </c>
    </row>
    <row r="50" spans="1:37" ht="12.75">
      <c r="A50" s="62" t="s">
        <v>97</v>
      </c>
      <c r="B50" s="63" t="s">
        <v>170</v>
      </c>
      <c r="C50" s="64" t="s">
        <v>171</v>
      </c>
      <c r="D50" s="85">
        <v>244913944</v>
      </c>
      <c r="E50" s="86">
        <v>130516578</v>
      </c>
      <c r="F50" s="87">
        <f t="shared" si="0"/>
        <v>375430522</v>
      </c>
      <c r="G50" s="85">
        <v>244913944</v>
      </c>
      <c r="H50" s="86">
        <v>130734000</v>
      </c>
      <c r="I50" s="87">
        <f t="shared" si="1"/>
        <v>375647944</v>
      </c>
      <c r="J50" s="85">
        <v>82744009</v>
      </c>
      <c r="K50" s="86">
        <v>23726009</v>
      </c>
      <c r="L50" s="86">
        <f t="shared" si="2"/>
        <v>106470018</v>
      </c>
      <c r="M50" s="104">
        <f t="shared" si="3"/>
        <v>0.2835944649167336</v>
      </c>
      <c r="N50" s="85">
        <v>58823337</v>
      </c>
      <c r="O50" s="86">
        <v>44081030</v>
      </c>
      <c r="P50" s="86">
        <f t="shared" si="4"/>
        <v>102904367</v>
      </c>
      <c r="Q50" s="104">
        <f t="shared" si="5"/>
        <v>0.27409696593608335</v>
      </c>
      <c r="R50" s="85">
        <v>6599464</v>
      </c>
      <c r="S50" s="86">
        <v>21235919</v>
      </c>
      <c r="T50" s="86">
        <f t="shared" si="6"/>
        <v>27835383</v>
      </c>
      <c r="U50" s="104">
        <f t="shared" si="7"/>
        <v>0.07409965486194701</v>
      </c>
      <c r="V50" s="85">
        <v>6250476</v>
      </c>
      <c r="W50" s="86">
        <v>29397899</v>
      </c>
      <c r="X50" s="86">
        <f t="shared" si="8"/>
        <v>35648375</v>
      </c>
      <c r="Y50" s="104">
        <f t="shared" si="9"/>
        <v>0.09489836313332783</v>
      </c>
      <c r="Z50" s="85">
        <f t="shared" si="10"/>
        <v>154417286</v>
      </c>
      <c r="AA50" s="86">
        <f t="shared" si="11"/>
        <v>118440857</v>
      </c>
      <c r="AB50" s="86">
        <f t="shared" si="12"/>
        <v>272858143</v>
      </c>
      <c r="AC50" s="104">
        <f t="shared" si="13"/>
        <v>0.7263666615462695</v>
      </c>
      <c r="AD50" s="85">
        <v>6550040</v>
      </c>
      <c r="AE50" s="86">
        <v>25623582</v>
      </c>
      <c r="AF50" s="86">
        <f t="shared" si="14"/>
        <v>32173622</v>
      </c>
      <c r="AG50" s="86">
        <v>309297159</v>
      </c>
      <c r="AH50" s="86">
        <v>332240857</v>
      </c>
      <c r="AI50" s="87">
        <v>116045377</v>
      </c>
      <c r="AJ50" s="124">
        <f t="shared" si="15"/>
        <v>0.34928087426646626</v>
      </c>
      <c r="AK50" s="125">
        <f t="shared" si="16"/>
        <v>0.10800005669240464</v>
      </c>
    </row>
    <row r="51" spans="1:37" ht="12.75">
      <c r="A51" s="62" t="s">
        <v>97</v>
      </c>
      <c r="B51" s="63" t="s">
        <v>172</v>
      </c>
      <c r="C51" s="64" t="s">
        <v>173</v>
      </c>
      <c r="D51" s="85">
        <v>242832576</v>
      </c>
      <c r="E51" s="86">
        <v>52383091</v>
      </c>
      <c r="F51" s="87">
        <f t="shared" si="0"/>
        <v>295215667</v>
      </c>
      <c r="G51" s="85">
        <v>247070989</v>
      </c>
      <c r="H51" s="86">
        <v>117249540</v>
      </c>
      <c r="I51" s="87">
        <f t="shared" si="1"/>
        <v>364320529</v>
      </c>
      <c r="J51" s="85">
        <v>100817223</v>
      </c>
      <c r="K51" s="86">
        <v>17599848</v>
      </c>
      <c r="L51" s="86">
        <f t="shared" si="2"/>
        <v>118417071</v>
      </c>
      <c r="M51" s="104">
        <f t="shared" si="3"/>
        <v>0.40112055096317095</v>
      </c>
      <c r="N51" s="85">
        <v>83085055</v>
      </c>
      <c r="O51" s="86">
        <v>20257363</v>
      </c>
      <c r="P51" s="86">
        <f t="shared" si="4"/>
        <v>103342418</v>
      </c>
      <c r="Q51" s="104">
        <f t="shared" si="5"/>
        <v>0.35005736331737436</v>
      </c>
      <c r="R51" s="85">
        <v>60386385</v>
      </c>
      <c r="S51" s="86">
        <v>10974177</v>
      </c>
      <c r="T51" s="86">
        <f t="shared" si="6"/>
        <v>71360562</v>
      </c>
      <c r="U51" s="104">
        <f t="shared" si="7"/>
        <v>0.19587301927748355</v>
      </c>
      <c r="V51" s="85">
        <v>15334155</v>
      </c>
      <c r="W51" s="86">
        <v>27044936</v>
      </c>
      <c r="X51" s="86">
        <f t="shared" si="8"/>
        <v>42379091</v>
      </c>
      <c r="Y51" s="104">
        <f t="shared" si="9"/>
        <v>0.11632364258013031</v>
      </c>
      <c r="Z51" s="85">
        <f t="shared" si="10"/>
        <v>259622818</v>
      </c>
      <c r="AA51" s="86">
        <f t="shared" si="11"/>
        <v>75876324</v>
      </c>
      <c r="AB51" s="86">
        <f t="shared" si="12"/>
        <v>335499142</v>
      </c>
      <c r="AC51" s="104">
        <f t="shared" si="13"/>
        <v>0.9208900275833757</v>
      </c>
      <c r="AD51" s="85">
        <v>18026053</v>
      </c>
      <c r="AE51" s="86">
        <v>24467473</v>
      </c>
      <c r="AF51" s="86">
        <f t="shared" si="14"/>
        <v>42493526</v>
      </c>
      <c r="AG51" s="86">
        <v>345984249</v>
      </c>
      <c r="AH51" s="86">
        <v>351972109</v>
      </c>
      <c r="AI51" s="87">
        <v>329841754</v>
      </c>
      <c r="AJ51" s="124">
        <f t="shared" si="15"/>
        <v>0.9371246913203569</v>
      </c>
      <c r="AK51" s="125">
        <f t="shared" si="16"/>
        <v>-0.0026929984581651745</v>
      </c>
    </row>
    <row r="52" spans="1:37" ht="12.75">
      <c r="A52" s="62" t="s">
        <v>97</v>
      </c>
      <c r="B52" s="63" t="s">
        <v>174</v>
      </c>
      <c r="C52" s="64" t="s">
        <v>175</v>
      </c>
      <c r="D52" s="85">
        <v>132666226</v>
      </c>
      <c r="E52" s="86">
        <v>108142000</v>
      </c>
      <c r="F52" s="87">
        <f t="shared" si="0"/>
        <v>240808226</v>
      </c>
      <c r="G52" s="85">
        <v>133584581</v>
      </c>
      <c r="H52" s="86">
        <v>120152000</v>
      </c>
      <c r="I52" s="87">
        <f t="shared" si="1"/>
        <v>253736581</v>
      </c>
      <c r="J52" s="85">
        <v>44187996</v>
      </c>
      <c r="K52" s="86">
        <v>25607836</v>
      </c>
      <c r="L52" s="86">
        <f t="shared" si="2"/>
        <v>69795832</v>
      </c>
      <c r="M52" s="104">
        <f t="shared" si="3"/>
        <v>0.2898398994060942</v>
      </c>
      <c r="N52" s="85">
        <v>34816878</v>
      </c>
      <c r="O52" s="86">
        <v>22473823</v>
      </c>
      <c r="P52" s="86">
        <f t="shared" si="4"/>
        <v>57290701</v>
      </c>
      <c r="Q52" s="104">
        <f t="shared" si="5"/>
        <v>0.23791006624499614</v>
      </c>
      <c r="R52" s="85">
        <v>30068765</v>
      </c>
      <c r="S52" s="86">
        <v>17125474</v>
      </c>
      <c r="T52" s="86">
        <f t="shared" si="6"/>
        <v>47194239</v>
      </c>
      <c r="U52" s="104">
        <f t="shared" si="7"/>
        <v>0.18599698480212437</v>
      </c>
      <c r="V52" s="85">
        <v>4082537</v>
      </c>
      <c r="W52" s="86">
        <v>9568241</v>
      </c>
      <c r="X52" s="86">
        <f t="shared" si="8"/>
        <v>13650778</v>
      </c>
      <c r="Y52" s="104">
        <f t="shared" si="9"/>
        <v>0.05379901449842583</v>
      </c>
      <c r="Z52" s="85">
        <f t="shared" si="10"/>
        <v>113156176</v>
      </c>
      <c r="AA52" s="86">
        <f t="shared" si="11"/>
        <v>74775374</v>
      </c>
      <c r="AB52" s="86">
        <f t="shared" si="12"/>
        <v>187931550</v>
      </c>
      <c r="AC52" s="104">
        <f t="shared" si="13"/>
        <v>0.7406561137512924</v>
      </c>
      <c r="AD52" s="85">
        <v>1398297</v>
      </c>
      <c r="AE52" s="86">
        <v>22956443</v>
      </c>
      <c r="AF52" s="86">
        <f t="shared" si="14"/>
        <v>24354740</v>
      </c>
      <c r="AG52" s="86">
        <v>229201373</v>
      </c>
      <c r="AH52" s="86">
        <v>235993788</v>
      </c>
      <c r="AI52" s="87">
        <v>154855208</v>
      </c>
      <c r="AJ52" s="124">
        <f t="shared" si="15"/>
        <v>0.6561834076751206</v>
      </c>
      <c r="AK52" s="125">
        <f t="shared" si="16"/>
        <v>-0.4395022077837826</v>
      </c>
    </row>
    <row r="53" spans="1:37" ht="12.75">
      <c r="A53" s="62" t="s">
        <v>112</v>
      </c>
      <c r="B53" s="63" t="s">
        <v>176</v>
      </c>
      <c r="C53" s="64" t="s">
        <v>177</v>
      </c>
      <c r="D53" s="85">
        <v>1570039920</v>
      </c>
      <c r="E53" s="86">
        <v>1496782752</v>
      </c>
      <c r="F53" s="87">
        <f t="shared" si="0"/>
        <v>3066822672</v>
      </c>
      <c r="G53" s="85">
        <v>658441471</v>
      </c>
      <c r="H53" s="86">
        <v>571915585</v>
      </c>
      <c r="I53" s="87">
        <f t="shared" si="1"/>
        <v>1230357056</v>
      </c>
      <c r="J53" s="85">
        <v>177358264</v>
      </c>
      <c r="K53" s="86">
        <v>102121516</v>
      </c>
      <c r="L53" s="86">
        <f t="shared" si="2"/>
        <v>279479780</v>
      </c>
      <c r="M53" s="104">
        <f t="shared" si="3"/>
        <v>0.0911300749637865</v>
      </c>
      <c r="N53" s="85">
        <v>137111579</v>
      </c>
      <c r="O53" s="86">
        <v>153382461</v>
      </c>
      <c r="P53" s="86">
        <f t="shared" si="4"/>
        <v>290494040</v>
      </c>
      <c r="Q53" s="104">
        <f t="shared" si="5"/>
        <v>0.09472149878511137</v>
      </c>
      <c r="R53" s="85">
        <v>113683136</v>
      </c>
      <c r="S53" s="86">
        <v>70757641</v>
      </c>
      <c r="T53" s="86">
        <f t="shared" si="6"/>
        <v>184440777</v>
      </c>
      <c r="U53" s="104">
        <f t="shared" si="7"/>
        <v>0.14990833441442872</v>
      </c>
      <c r="V53" s="85">
        <v>20042475</v>
      </c>
      <c r="W53" s="86">
        <v>95922418</v>
      </c>
      <c r="X53" s="86">
        <f t="shared" si="8"/>
        <v>115964893</v>
      </c>
      <c r="Y53" s="104">
        <f t="shared" si="9"/>
        <v>0.09425304015162246</v>
      </c>
      <c r="Z53" s="85">
        <f t="shared" si="10"/>
        <v>448195454</v>
      </c>
      <c r="AA53" s="86">
        <f t="shared" si="11"/>
        <v>422184036</v>
      </c>
      <c r="AB53" s="86">
        <f t="shared" si="12"/>
        <v>870379490</v>
      </c>
      <c r="AC53" s="104">
        <f t="shared" si="13"/>
        <v>0.7074202450056905</v>
      </c>
      <c r="AD53" s="85">
        <v>36238480</v>
      </c>
      <c r="AE53" s="86">
        <v>11268815</v>
      </c>
      <c r="AF53" s="86">
        <f t="shared" si="14"/>
        <v>47507295</v>
      </c>
      <c r="AG53" s="86">
        <v>1340765177</v>
      </c>
      <c r="AH53" s="86">
        <v>1266967936</v>
      </c>
      <c r="AI53" s="87">
        <v>985248584</v>
      </c>
      <c r="AJ53" s="124">
        <f t="shared" si="15"/>
        <v>0.7776428716188126</v>
      </c>
      <c r="AK53" s="125">
        <f t="shared" si="16"/>
        <v>1.4409912835491898</v>
      </c>
    </row>
    <row r="54" spans="1:37" ht="16.5">
      <c r="A54" s="65"/>
      <c r="B54" s="66" t="s">
        <v>178</v>
      </c>
      <c r="C54" s="67"/>
      <c r="D54" s="88">
        <f>SUM(D49:D53)</f>
        <v>2479809733</v>
      </c>
      <c r="E54" s="89">
        <f>SUM(E49:E53)</f>
        <v>1941870821</v>
      </c>
      <c r="F54" s="90">
        <f t="shared" si="0"/>
        <v>4421680554</v>
      </c>
      <c r="G54" s="88">
        <f>SUM(G49:G53)</f>
        <v>1577332403</v>
      </c>
      <c r="H54" s="89">
        <f>SUM(H49:H53)</f>
        <v>1095445060</v>
      </c>
      <c r="I54" s="90">
        <f t="shared" si="1"/>
        <v>2672777463</v>
      </c>
      <c r="J54" s="88">
        <f>SUM(J49:J53)</f>
        <v>515585642</v>
      </c>
      <c r="K54" s="89">
        <f>SUM(K49:K53)</f>
        <v>186390011</v>
      </c>
      <c r="L54" s="89">
        <f t="shared" si="2"/>
        <v>701975653</v>
      </c>
      <c r="M54" s="105">
        <f t="shared" si="3"/>
        <v>0.1587576588645621</v>
      </c>
      <c r="N54" s="88">
        <f>SUM(N49:N53)</f>
        <v>389289146</v>
      </c>
      <c r="O54" s="89">
        <f>SUM(O49:O53)</f>
        <v>265171337</v>
      </c>
      <c r="P54" s="89">
        <f t="shared" si="4"/>
        <v>654460483</v>
      </c>
      <c r="Q54" s="105">
        <f t="shared" si="5"/>
        <v>0.14801170618441742</v>
      </c>
      <c r="R54" s="88">
        <f>SUM(R49:R53)</f>
        <v>289106901</v>
      </c>
      <c r="S54" s="89">
        <f>SUM(S49:S53)</f>
        <v>154923649</v>
      </c>
      <c r="T54" s="89">
        <f t="shared" si="6"/>
        <v>444030550</v>
      </c>
      <c r="U54" s="105">
        <f t="shared" si="7"/>
        <v>0.16613075953641412</v>
      </c>
      <c r="V54" s="88">
        <f>SUM(V49:V53)</f>
        <v>76569135</v>
      </c>
      <c r="W54" s="89">
        <f>SUM(W49:W53)</f>
        <v>218752654</v>
      </c>
      <c r="X54" s="89">
        <f t="shared" si="8"/>
        <v>295321789</v>
      </c>
      <c r="Y54" s="105">
        <f t="shared" si="9"/>
        <v>0.11049247200270934</v>
      </c>
      <c r="Z54" s="88">
        <f t="shared" si="10"/>
        <v>1270550824</v>
      </c>
      <c r="AA54" s="89">
        <f t="shared" si="11"/>
        <v>825237651</v>
      </c>
      <c r="AB54" s="89">
        <f t="shared" si="12"/>
        <v>2095788475</v>
      </c>
      <c r="AC54" s="105">
        <f t="shared" si="13"/>
        <v>0.7841238202628469</v>
      </c>
      <c r="AD54" s="88">
        <f>SUM(AD49:AD53)</f>
        <v>79603843</v>
      </c>
      <c r="AE54" s="89">
        <f>SUM(AE49:AE53)</f>
        <v>102392604</v>
      </c>
      <c r="AF54" s="89">
        <f t="shared" si="14"/>
        <v>181996447</v>
      </c>
      <c r="AG54" s="89">
        <f>SUM(AG49:AG53)</f>
        <v>2658841120</v>
      </c>
      <c r="AH54" s="89">
        <f>SUM(AH49:AH53)</f>
        <v>2605409699</v>
      </c>
      <c r="AI54" s="90">
        <f>SUM(AI49:AI53)</f>
        <v>1959768407</v>
      </c>
      <c r="AJ54" s="126">
        <f t="shared" si="15"/>
        <v>0.7521920286671966</v>
      </c>
      <c r="AK54" s="127">
        <f t="shared" si="16"/>
        <v>0.6226788702089332</v>
      </c>
    </row>
    <row r="55" spans="1:37" ht="16.5">
      <c r="A55" s="68"/>
      <c r="B55" s="69" t="s">
        <v>179</v>
      </c>
      <c r="C55" s="70"/>
      <c r="D55" s="91">
        <f>SUM(D9:D10,D12:D19,D21:D27,D29:D35,D37:D40,D42:D47,D49:D53)</f>
        <v>28779737869</v>
      </c>
      <c r="E55" s="92">
        <f>SUM(E9:E10,E12:E19,E21:E27,E29:E35,E37:E40,E42:E47,E49:E53)</f>
        <v>9339274417</v>
      </c>
      <c r="F55" s="93">
        <f t="shared" si="0"/>
        <v>38119012286</v>
      </c>
      <c r="G55" s="91">
        <f>SUM(G9:G10,G12:G19,G21:G27,G29:G35,G37:G40,G42:G47,G49:G53)</f>
        <v>28757072959</v>
      </c>
      <c r="H55" s="92">
        <f>SUM(H9:H10,H12:H19,H21:H27,H29:H35,H37:H40,H42:H47,H49:H53)</f>
        <v>8721314372</v>
      </c>
      <c r="I55" s="93">
        <f t="shared" si="1"/>
        <v>37478387331</v>
      </c>
      <c r="J55" s="91">
        <f>SUM(J9:J10,J12:J19,J21:J27,J29:J35,J37:J40,J42:J47,J49:J53)</f>
        <v>7689536165</v>
      </c>
      <c r="K55" s="92">
        <f>SUM(K9:K10,K12:K19,K21:K27,K29:K35,K37:K40,K42:K47,K49:K53)</f>
        <v>1257411373</v>
      </c>
      <c r="L55" s="92">
        <f t="shared" si="2"/>
        <v>8946947538</v>
      </c>
      <c r="M55" s="106">
        <f t="shared" si="3"/>
        <v>0.2347108962549366</v>
      </c>
      <c r="N55" s="91">
        <f>SUM(N9:N10,N12:N19,N21:N27,N29:N35,N37:N40,N42:N47,N49:N53)</f>
        <v>6684983645</v>
      </c>
      <c r="O55" s="92">
        <f>SUM(O9:O10,O12:O19,O21:O27,O29:O35,O37:O40,O42:O47,O49:O53)</f>
        <v>1903077158</v>
      </c>
      <c r="P55" s="92">
        <f t="shared" si="4"/>
        <v>8588060803</v>
      </c>
      <c r="Q55" s="106">
        <f t="shared" si="5"/>
        <v>0.2252959950421943</v>
      </c>
      <c r="R55" s="91">
        <f>SUM(R9:R10,R12:R19,R21:R27,R29:R35,R37:R40,R42:R47,R49:R53)</f>
        <v>6400698731</v>
      </c>
      <c r="S55" s="92">
        <f>SUM(S9:S10,S12:S19,S21:S27,S29:S35,S37:S40,S42:S47,S49:S53)</f>
        <v>1297158913</v>
      </c>
      <c r="T55" s="92">
        <f t="shared" si="6"/>
        <v>7697857644</v>
      </c>
      <c r="U55" s="106">
        <f t="shared" si="7"/>
        <v>0.20539458050887818</v>
      </c>
      <c r="V55" s="91">
        <f>SUM(V9:V10,V12:V19,V21:V27,V29:V35,V37:V40,V42:V47,V49:V53)</f>
        <v>3783135919</v>
      </c>
      <c r="W55" s="92">
        <f>SUM(W9:W10,W12:W19,W21:W27,W29:W35,W37:W40,W42:W47,W49:W53)</f>
        <v>2258263881</v>
      </c>
      <c r="X55" s="92">
        <f t="shared" si="8"/>
        <v>6041399800</v>
      </c>
      <c r="Y55" s="106">
        <f t="shared" si="9"/>
        <v>0.16119689853898533</v>
      </c>
      <c r="Z55" s="91">
        <f t="shared" si="10"/>
        <v>24558354460</v>
      </c>
      <c r="AA55" s="92">
        <f t="shared" si="11"/>
        <v>6715911325</v>
      </c>
      <c r="AB55" s="92">
        <f t="shared" si="12"/>
        <v>31274265785</v>
      </c>
      <c r="AC55" s="106">
        <f t="shared" si="13"/>
        <v>0.8344613525868467</v>
      </c>
      <c r="AD55" s="91">
        <f>SUM(AD9:AD10,AD12:AD19,AD21:AD27,AD29:AD35,AD37:AD40,AD42:AD47,AD49:AD53)</f>
        <v>5622213340</v>
      </c>
      <c r="AE55" s="92">
        <f>SUM(AE9:AE10,AE12:AE19,AE21:AE27,AE29:AE35,AE37:AE40,AE42:AE47,AE49:AE53)</f>
        <v>2059771214</v>
      </c>
      <c r="AF55" s="92">
        <f t="shared" si="14"/>
        <v>7681984554</v>
      </c>
      <c r="AG55" s="92">
        <f>SUM(AG9:AG10,AG12:AG19,AG21:AG27,AG29:AG35,AG37:AG40,AG42:AG47,AG49:AG53)</f>
        <v>34951611697</v>
      </c>
      <c r="AH55" s="92">
        <f>SUM(AH9:AH10,AH12:AH19,AH21:AH27,AH29:AH35,AH37:AH40,AH42:AH47,AH49:AH53)</f>
        <v>35328296258</v>
      </c>
      <c r="AI55" s="93">
        <f>SUM(AI9:AI10,AI12:AI19,AI21:AI27,AI29:AI35,AI37:AI40,AI42:AI47,AI49:AI53)</f>
        <v>33035772289</v>
      </c>
      <c r="AJ55" s="128">
        <f t="shared" si="15"/>
        <v>0.9351079952382118</v>
      </c>
      <c r="AK55" s="129">
        <f t="shared" si="16"/>
        <v>-0.2135626207612914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50</v>
      </c>
      <c r="C9" s="64" t="s">
        <v>51</v>
      </c>
      <c r="D9" s="85">
        <v>6641626548</v>
      </c>
      <c r="E9" s="86">
        <v>1806094176</v>
      </c>
      <c r="F9" s="87">
        <f>$D9+$E9</f>
        <v>8447720724</v>
      </c>
      <c r="G9" s="85">
        <v>6633047790</v>
      </c>
      <c r="H9" s="86">
        <v>124191349</v>
      </c>
      <c r="I9" s="87">
        <f>$G9+$H9</f>
        <v>6757239139</v>
      </c>
      <c r="J9" s="85">
        <v>1807019578</v>
      </c>
      <c r="K9" s="86">
        <v>162708097</v>
      </c>
      <c r="L9" s="86">
        <f>$J9+$K9</f>
        <v>1969727675</v>
      </c>
      <c r="M9" s="104">
        <f>IF($F9=0,0,$L9/$F9)</f>
        <v>0.23316676052085833</v>
      </c>
      <c r="N9" s="85">
        <v>1204896779</v>
      </c>
      <c r="O9" s="86">
        <v>443577234</v>
      </c>
      <c r="P9" s="86">
        <f>$N9+$O9</f>
        <v>1648474013</v>
      </c>
      <c r="Q9" s="104">
        <f>IF($F9=0,0,$P9/$F9)</f>
        <v>0.19513831799821227</v>
      </c>
      <c r="R9" s="85">
        <v>1458301190</v>
      </c>
      <c r="S9" s="86">
        <v>318204534</v>
      </c>
      <c r="T9" s="86">
        <f>$R9+$S9</f>
        <v>1776505724</v>
      </c>
      <c r="U9" s="104">
        <f>IF($I9=0,0,$T9/$I9)</f>
        <v>0.2629040777536999</v>
      </c>
      <c r="V9" s="85">
        <v>1212008802</v>
      </c>
      <c r="W9" s="86">
        <v>203839547</v>
      </c>
      <c r="X9" s="86">
        <f>$V9+$W9</f>
        <v>1415848349</v>
      </c>
      <c r="Y9" s="104">
        <f>IF($I9=0,0,$X9/$I9)</f>
        <v>0.20953059672378718</v>
      </c>
      <c r="Z9" s="85">
        <f>$J9+$N9+$R9+$V9</f>
        <v>5682226349</v>
      </c>
      <c r="AA9" s="86">
        <f>$K9+$O9+$S9+$W9</f>
        <v>1128329412</v>
      </c>
      <c r="AB9" s="86">
        <f>$Z9+$AA9</f>
        <v>6810555761</v>
      </c>
      <c r="AC9" s="104">
        <f>IF($I9=0,0,$AB9/$I9)</f>
        <v>1.0078902967474213</v>
      </c>
      <c r="AD9" s="85">
        <v>1120220919</v>
      </c>
      <c r="AE9" s="86">
        <v>411501018</v>
      </c>
      <c r="AF9" s="86">
        <f>$AD9+$AE9</f>
        <v>1531721937</v>
      </c>
      <c r="AG9" s="86">
        <v>8534137605</v>
      </c>
      <c r="AH9" s="86">
        <v>7922716722</v>
      </c>
      <c r="AI9" s="87">
        <v>6754714843</v>
      </c>
      <c r="AJ9" s="124">
        <f>IF($AH9=0,0,$AI9/$AH9)</f>
        <v>0.8525755848676676</v>
      </c>
      <c r="AK9" s="125">
        <f>IF($AF9=0,0,(($X9/$AF9)-1))</f>
        <v>-0.07564923188796768</v>
      </c>
    </row>
    <row r="10" spans="1:37" ht="16.5">
      <c r="A10" s="65"/>
      <c r="B10" s="66" t="s">
        <v>96</v>
      </c>
      <c r="C10" s="67"/>
      <c r="D10" s="88">
        <f>D9</f>
        <v>6641626548</v>
      </c>
      <c r="E10" s="89">
        <f>E9</f>
        <v>1806094176</v>
      </c>
      <c r="F10" s="90">
        <f aca="true" t="shared" si="0" ref="F10:F37">$D10+$E10</f>
        <v>8447720724</v>
      </c>
      <c r="G10" s="88">
        <f>G9</f>
        <v>6633047790</v>
      </c>
      <c r="H10" s="89">
        <f>H9</f>
        <v>124191349</v>
      </c>
      <c r="I10" s="90">
        <f aca="true" t="shared" si="1" ref="I10:I37">$G10+$H10</f>
        <v>6757239139</v>
      </c>
      <c r="J10" s="88">
        <f>J9</f>
        <v>1807019578</v>
      </c>
      <c r="K10" s="89">
        <f>K9</f>
        <v>162708097</v>
      </c>
      <c r="L10" s="89">
        <f aca="true" t="shared" si="2" ref="L10:L37">$J10+$K10</f>
        <v>1969727675</v>
      </c>
      <c r="M10" s="105">
        <f aca="true" t="shared" si="3" ref="M10:M37">IF($F10=0,0,$L10/$F10)</f>
        <v>0.23316676052085833</v>
      </c>
      <c r="N10" s="88">
        <f>N9</f>
        <v>1204896779</v>
      </c>
      <c r="O10" s="89">
        <f>O9</f>
        <v>443577234</v>
      </c>
      <c r="P10" s="89">
        <f aca="true" t="shared" si="4" ref="P10:P37">$N10+$O10</f>
        <v>1648474013</v>
      </c>
      <c r="Q10" s="105">
        <f aca="true" t="shared" si="5" ref="Q10:Q37">IF($F10=0,0,$P10/$F10)</f>
        <v>0.19513831799821227</v>
      </c>
      <c r="R10" s="88">
        <f>R9</f>
        <v>1458301190</v>
      </c>
      <c r="S10" s="89">
        <f>S9</f>
        <v>318204534</v>
      </c>
      <c r="T10" s="89">
        <f aca="true" t="shared" si="6" ref="T10:T37">$R10+$S10</f>
        <v>1776505724</v>
      </c>
      <c r="U10" s="105">
        <f aca="true" t="shared" si="7" ref="U10:U37">IF($I10=0,0,$T10/$I10)</f>
        <v>0.2629040777536999</v>
      </c>
      <c r="V10" s="88">
        <f>V9</f>
        <v>1212008802</v>
      </c>
      <c r="W10" s="89">
        <f>W9</f>
        <v>203839547</v>
      </c>
      <c r="X10" s="89">
        <f aca="true" t="shared" si="8" ref="X10:X37">$V10+$W10</f>
        <v>1415848349</v>
      </c>
      <c r="Y10" s="105">
        <f aca="true" t="shared" si="9" ref="Y10:Y37">IF($I10=0,0,$X10/$I10)</f>
        <v>0.20953059672378718</v>
      </c>
      <c r="Z10" s="88">
        <f aca="true" t="shared" si="10" ref="Z10:Z37">$J10+$N10+$R10+$V10</f>
        <v>5682226349</v>
      </c>
      <c r="AA10" s="89">
        <f aca="true" t="shared" si="11" ref="AA10:AA37">$K10+$O10+$S10+$W10</f>
        <v>1128329412</v>
      </c>
      <c r="AB10" s="89">
        <f aca="true" t="shared" si="12" ref="AB10:AB37">$Z10+$AA10</f>
        <v>6810555761</v>
      </c>
      <c r="AC10" s="105">
        <f aca="true" t="shared" si="13" ref="AC10:AC37">IF($I10=0,0,$AB10/$I10)</f>
        <v>1.0078902967474213</v>
      </c>
      <c r="AD10" s="88">
        <f>AD9</f>
        <v>1120220919</v>
      </c>
      <c r="AE10" s="89">
        <f>AE9</f>
        <v>411501018</v>
      </c>
      <c r="AF10" s="89">
        <f aca="true" t="shared" si="14" ref="AF10:AF37">$AD10+$AE10</f>
        <v>1531721937</v>
      </c>
      <c r="AG10" s="89">
        <f>AG9</f>
        <v>8534137605</v>
      </c>
      <c r="AH10" s="89">
        <f>AH9</f>
        <v>7922716722</v>
      </c>
      <c r="AI10" s="90">
        <f>AI9</f>
        <v>6754714843</v>
      </c>
      <c r="AJ10" s="126">
        <f aca="true" t="shared" si="15" ref="AJ10:AJ37">IF($AH10=0,0,$AI10/$AH10)</f>
        <v>0.8525755848676676</v>
      </c>
      <c r="AK10" s="127">
        <f aca="true" t="shared" si="16" ref="AK10:AK37">IF($AF10=0,0,(($X10/$AF10)-1))</f>
        <v>-0.07564923188796768</v>
      </c>
    </row>
    <row r="11" spans="1:37" ht="12.75">
      <c r="A11" s="62" t="s">
        <v>97</v>
      </c>
      <c r="B11" s="63" t="s">
        <v>180</v>
      </c>
      <c r="C11" s="64" t="s">
        <v>181</v>
      </c>
      <c r="D11" s="85">
        <v>110575000</v>
      </c>
      <c r="E11" s="86">
        <v>71635000</v>
      </c>
      <c r="F11" s="87">
        <f t="shared" si="0"/>
        <v>182210000</v>
      </c>
      <c r="G11" s="85">
        <v>120839914</v>
      </c>
      <c r="H11" s="86">
        <v>74140250</v>
      </c>
      <c r="I11" s="87">
        <f t="shared" si="1"/>
        <v>194980164</v>
      </c>
      <c r="J11" s="85">
        <v>39944794</v>
      </c>
      <c r="K11" s="86">
        <v>5253624</v>
      </c>
      <c r="L11" s="86">
        <f t="shared" si="2"/>
        <v>45198418</v>
      </c>
      <c r="M11" s="104">
        <f t="shared" si="3"/>
        <v>0.2480567367323418</v>
      </c>
      <c r="N11" s="85">
        <v>37324781</v>
      </c>
      <c r="O11" s="86">
        <v>13917846</v>
      </c>
      <c r="P11" s="86">
        <f t="shared" si="4"/>
        <v>51242627</v>
      </c>
      <c r="Q11" s="104">
        <f t="shared" si="5"/>
        <v>0.2812284012952088</v>
      </c>
      <c r="R11" s="85">
        <v>24943533</v>
      </c>
      <c r="S11" s="86">
        <v>15789139</v>
      </c>
      <c r="T11" s="86">
        <f t="shared" si="6"/>
        <v>40732672</v>
      </c>
      <c r="U11" s="104">
        <f t="shared" si="7"/>
        <v>0.20890674807310142</v>
      </c>
      <c r="V11" s="85">
        <v>17447691</v>
      </c>
      <c r="W11" s="86">
        <v>6740071</v>
      </c>
      <c r="X11" s="86">
        <f t="shared" si="8"/>
        <v>24187762</v>
      </c>
      <c r="Y11" s="104">
        <f t="shared" si="9"/>
        <v>0.12405242412248664</v>
      </c>
      <c r="Z11" s="85">
        <f t="shared" si="10"/>
        <v>119660799</v>
      </c>
      <c r="AA11" s="86">
        <f t="shared" si="11"/>
        <v>41700680</v>
      </c>
      <c r="AB11" s="86">
        <f t="shared" si="12"/>
        <v>161361479</v>
      </c>
      <c r="AC11" s="104">
        <f t="shared" si="13"/>
        <v>0.8275789479795493</v>
      </c>
      <c r="AD11" s="85">
        <v>15015571</v>
      </c>
      <c r="AE11" s="86">
        <v>3550336</v>
      </c>
      <c r="AF11" s="86">
        <f t="shared" si="14"/>
        <v>18565907</v>
      </c>
      <c r="AG11" s="86">
        <v>199733492</v>
      </c>
      <c r="AH11" s="86">
        <v>137763144</v>
      </c>
      <c r="AI11" s="87">
        <v>126285086</v>
      </c>
      <c r="AJ11" s="124">
        <f t="shared" si="15"/>
        <v>0.9166826651401045</v>
      </c>
      <c r="AK11" s="125">
        <f t="shared" si="16"/>
        <v>0.30280529790437916</v>
      </c>
    </row>
    <row r="12" spans="1:37" ht="12.75">
      <c r="A12" s="62" t="s">
        <v>97</v>
      </c>
      <c r="B12" s="63" t="s">
        <v>182</v>
      </c>
      <c r="C12" s="64" t="s">
        <v>183</v>
      </c>
      <c r="D12" s="85">
        <v>235219498</v>
      </c>
      <c r="E12" s="86">
        <v>66379000</v>
      </c>
      <c r="F12" s="87">
        <f t="shared" si="0"/>
        <v>301598498</v>
      </c>
      <c r="G12" s="85">
        <v>235219498</v>
      </c>
      <c r="H12" s="86">
        <v>66379000</v>
      </c>
      <c r="I12" s="87">
        <f t="shared" si="1"/>
        <v>301598498</v>
      </c>
      <c r="J12" s="85">
        <v>66799529</v>
      </c>
      <c r="K12" s="86">
        <v>2834552</v>
      </c>
      <c r="L12" s="86">
        <f t="shared" si="2"/>
        <v>69634081</v>
      </c>
      <c r="M12" s="104">
        <f t="shared" si="3"/>
        <v>0.2308833812560963</v>
      </c>
      <c r="N12" s="85">
        <v>22009978</v>
      </c>
      <c r="O12" s="86">
        <v>2057534</v>
      </c>
      <c r="P12" s="86">
        <f t="shared" si="4"/>
        <v>24067512</v>
      </c>
      <c r="Q12" s="104">
        <f t="shared" si="5"/>
        <v>0.07979984038249421</v>
      </c>
      <c r="R12" s="85">
        <v>15086851</v>
      </c>
      <c r="S12" s="86">
        <v>7308420</v>
      </c>
      <c r="T12" s="86">
        <f t="shared" si="6"/>
        <v>22395271</v>
      </c>
      <c r="U12" s="104">
        <f t="shared" si="7"/>
        <v>0.0742552471199641</v>
      </c>
      <c r="V12" s="85">
        <v>18856418</v>
      </c>
      <c r="W12" s="86">
        <v>1189191</v>
      </c>
      <c r="X12" s="86">
        <f t="shared" si="8"/>
        <v>20045609</v>
      </c>
      <c r="Y12" s="104">
        <f t="shared" si="9"/>
        <v>0.06646455182280119</v>
      </c>
      <c r="Z12" s="85">
        <f t="shared" si="10"/>
        <v>122752776</v>
      </c>
      <c r="AA12" s="86">
        <f t="shared" si="11"/>
        <v>13389697</v>
      </c>
      <c r="AB12" s="86">
        <f t="shared" si="12"/>
        <v>136142473</v>
      </c>
      <c r="AC12" s="104">
        <f t="shared" si="13"/>
        <v>0.45140302058135584</v>
      </c>
      <c r="AD12" s="85">
        <v>16256492</v>
      </c>
      <c r="AE12" s="86">
        <v>6402116</v>
      </c>
      <c r="AF12" s="86">
        <f t="shared" si="14"/>
        <v>22658608</v>
      </c>
      <c r="AG12" s="86">
        <v>288512750</v>
      </c>
      <c r="AH12" s="86">
        <v>293810048</v>
      </c>
      <c r="AI12" s="87">
        <v>173627558</v>
      </c>
      <c r="AJ12" s="124">
        <f t="shared" si="15"/>
        <v>0.590951736272818</v>
      </c>
      <c r="AK12" s="125">
        <f t="shared" si="16"/>
        <v>-0.1153203674294555</v>
      </c>
    </row>
    <row r="13" spans="1:37" ht="12.75">
      <c r="A13" s="62" t="s">
        <v>97</v>
      </c>
      <c r="B13" s="63" t="s">
        <v>184</v>
      </c>
      <c r="C13" s="64" t="s">
        <v>185</v>
      </c>
      <c r="D13" s="85">
        <v>150010366</v>
      </c>
      <c r="E13" s="86">
        <v>95104900</v>
      </c>
      <c r="F13" s="87">
        <f t="shared" si="0"/>
        <v>245115266</v>
      </c>
      <c r="G13" s="85">
        <v>150402693</v>
      </c>
      <c r="H13" s="86">
        <v>93721050</v>
      </c>
      <c r="I13" s="87">
        <f t="shared" si="1"/>
        <v>244123743</v>
      </c>
      <c r="J13" s="85">
        <v>38691516</v>
      </c>
      <c r="K13" s="86">
        <v>16004027</v>
      </c>
      <c r="L13" s="86">
        <f t="shared" si="2"/>
        <v>54695543</v>
      </c>
      <c r="M13" s="104">
        <f t="shared" si="3"/>
        <v>0.22314213183278434</v>
      </c>
      <c r="N13" s="85">
        <v>34715138</v>
      </c>
      <c r="O13" s="86">
        <v>4495394</v>
      </c>
      <c r="P13" s="86">
        <f t="shared" si="4"/>
        <v>39210532</v>
      </c>
      <c r="Q13" s="104">
        <f t="shared" si="5"/>
        <v>0.15996772718350394</v>
      </c>
      <c r="R13" s="85">
        <v>24526608</v>
      </c>
      <c r="S13" s="86">
        <v>6728075</v>
      </c>
      <c r="T13" s="86">
        <f t="shared" si="6"/>
        <v>31254683</v>
      </c>
      <c r="U13" s="104">
        <f t="shared" si="7"/>
        <v>0.12802803453656697</v>
      </c>
      <c r="V13" s="85">
        <v>5498045</v>
      </c>
      <c r="W13" s="86">
        <v>476311</v>
      </c>
      <c r="X13" s="86">
        <f t="shared" si="8"/>
        <v>5974356</v>
      </c>
      <c r="Y13" s="104">
        <f t="shared" si="9"/>
        <v>0.024472654427553982</v>
      </c>
      <c r="Z13" s="85">
        <f t="shared" si="10"/>
        <v>103431307</v>
      </c>
      <c r="AA13" s="86">
        <f t="shared" si="11"/>
        <v>27703807</v>
      </c>
      <c r="AB13" s="86">
        <f t="shared" si="12"/>
        <v>131135114</v>
      </c>
      <c r="AC13" s="104">
        <f t="shared" si="13"/>
        <v>0.5371665712990481</v>
      </c>
      <c r="AD13" s="85">
        <v>14612992</v>
      </c>
      <c r="AE13" s="86">
        <v>13914921</v>
      </c>
      <c r="AF13" s="86">
        <f t="shared" si="14"/>
        <v>28527913</v>
      </c>
      <c r="AG13" s="86">
        <v>240857360</v>
      </c>
      <c r="AH13" s="86">
        <v>228293792</v>
      </c>
      <c r="AI13" s="87">
        <v>179454358</v>
      </c>
      <c r="AJ13" s="124">
        <f t="shared" si="15"/>
        <v>0.786067621146702</v>
      </c>
      <c r="AK13" s="125">
        <f t="shared" si="16"/>
        <v>-0.7905785817560507</v>
      </c>
    </row>
    <row r="14" spans="1:37" ht="12.75">
      <c r="A14" s="62" t="s">
        <v>112</v>
      </c>
      <c r="B14" s="63" t="s">
        <v>186</v>
      </c>
      <c r="C14" s="64" t="s">
        <v>187</v>
      </c>
      <c r="D14" s="85">
        <v>52618112</v>
      </c>
      <c r="E14" s="86">
        <v>0</v>
      </c>
      <c r="F14" s="87">
        <f t="shared" si="0"/>
        <v>52618112</v>
      </c>
      <c r="G14" s="85">
        <v>37499206</v>
      </c>
      <c r="H14" s="86">
        <v>60994</v>
      </c>
      <c r="I14" s="87">
        <f t="shared" si="1"/>
        <v>37560200</v>
      </c>
      <c r="J14" s="85">
        <v>9628892</v>
      </c>
      <c r="K14" s="86">
        <v>0</v>
      </c>
      <c r="L14" s="86">
        <f t="shared" si="2"/>
        <v>9628892</v>
      </c>
      <c r="M14" s="104">
        <f t="shared" si="3"/>
        <v>0.18299577149404372</v>
      </c>
      <c r="N14" s="85">
        <v>10298081</v>
      </c>
      <c r="O14" s="86">
        <v>0</v>
      </c>
      <c r="P14" s="86">
        <f t="shared" si="4"/>
        <v>10298081</v>
      </c>
      <c r="Q14" s="104">
        <f t="shared" si="5"/>
        <v>0.1957136166345155</v>
      </c>
      <c r="R14" s="85">
        <v>8601062</v>
      </c>
      <c r="S14" s="86">
        <v>0</v>
      </c>
      <c r="T14" s="86">
        <f t="shared" si="6"/>
        <v>8601062</v>
      </c>
      <c r="U14" s="104">
        <f t="shared" si="7"/>
        <v>0.2289940415652739</v>
      </c>
      <c r="V14" s="85">
        <v>21404652</v>
      </c>
      <c r="W14" s="86">
        <v>0</v>
      </c>
      <c r="X14" s="86">
        <f t="shared" si="8"/>
        <v>21404652</v>
      </c>
      <c r="Y14" s="104">
        <f t="shared" si="9"/>
        <v>0.569875879255169</v>
      </c>
      <c r="Z14" s="85">
        <f t="shared" si="10"/>
        <v>49932687</v>
      </c>
      <c r="AA14" s="86">
        <f t="shared" si="11"/>
        <v>0</v>
      </c>
      <c r="AB14" s="86">
        <f t="shared" si="12"/>
        <v>49932687</v>
      </c>
      <c r="AC14" s="104">
        <f t="shared" si="13"/>
        <v>1.3294041831513144</v>
      </c>
      <c r="AD14" s="85">
        <v>19409123</v>
      </c>
      <c r="AE14" s="86">
        <v>0</v>
      </c>
      <c r="AF14" s="86">
        <f t="shared" si="14"/>
        <v>19409123</v>
      </c>
      <c r="AG14" s="86">
        <v>53252065</v>
      </c>
      <c r="AH14" s="86">
        <v>52425010</v>
      </c>
      <c r="AI14" s="87">
        <v>51814616</v>
      </c>
      <c r="AJ14" s="124">
        <f t="shared" si="15"/>
        <v>0.9883568167178223</v>
      </c>
      <c r="AK14" s="125">
        <f t="shared" si="16"/>
        <v>0.10281397052303709</v>
      </c>
    </row>
    <row r="15" spans="1:37" ht="16.5">
      <c r="A15" s="65"/>
      <c r="B15" s="66" t="s">
        <v>188</v>
      </c>
      <c r="C15" s="67"/>
      <c r="D15" s="88">
        <f>SUM(D11:D14)</f>
        <v>548422976</v>
      </c>
      <c r="E15" s="89">
        <f>SUM(E11:E14)</f>
        <v>233118900</v>
      </c>
      <c r="F15" s="90">
        <f t="shared" si="0"/>
        <v>781541876</v>
      </c>
      <c r="G15" s="88">
        <f>SUM(G11:G14)</f>
        <v>543961311</v>
      </c>
      <c r="H15" s="89">
        <f>SUM(H11:H14)</f>
        <v>234301294</v>
      </c>
      <c r="I15" s="90">
        <f t="shared" si="1"/>
        <v>778262605</v>
      </c>
      <c r="J15" s="88">
        <f>SUM(J11:J14)</f>
        <v>155064731</v>
      </c>
      <c r="K15" s="89">
        <f>SUM(K11:K14)</f>
        <v>24092203</v>
      </c>
      <c r="L15" s="89">
        <f t="shared" si="2"/>
        <v>179156934</v>
      </c>
      <c r="M15" s="105">
        <f t="shared" si="3"/>
        <v>0.2292352329435512</v>
      </c>
      <c r="N15" s="88">
        <f>SUM(N11:N14)</f>
        <v>104347978</v>
      </c>
      <c r="O15" s="89">
        <f>SUM(O11:O14)</f>
        <v>20470774</v>
      </c>
      <c r="P15" s="89">
        <f t="shared" si="4"/>
        <v>124818752</v>
      </c>
      <c r="Q15" s="105">
        <f t="shared" si="5"/>
        <v>0.15970833532149722</v>
      </c>
      <c r="R15" s="88">
        <f>SUM(R11:R14)</f>
        <v>73158054</v>
      </c>
      <c r="S15" s="89">
        <f>SUM(S11:S14)</f>
        <v>29825634</v>
      </c>
      <c r="T15" s="89">
        <f t="shared" si="6"/>
        <v>102983688</v>
      </c>
      <c r="U15" s="105">
        <f t="shared" si="7"/>
        <v>0.13232511409179168</v>
      </c>
      <c r="V15" s="88">
        <f>SUM(V11:V14)</f>
        <v>63206806</v>
      </c>
      <c r="W15" s="89">
        <f>SUM(W11:W14)</f>
        <v>8405573</v>
      </c>
      <c r="X15" s="89">
        <f t="shared" si="8"/>
        <v>71612379</v>
      </c>
      <c r="Y15" s="105">
        <f t="shared" si="9"/>
        <v>0.09201570079292194</v>
      </c>
      <c r="Z15" s="88">
        <f t="shared" si="10"/>
        <v>395777569</v>
      </c>
      <c r="AA15" s="89">
        <f t="shared" si="11"/>
        <v>82794184</v>
      </c>
      <c r="AB15" s="89">
        <f t="shared" si="12"/>
        <v>478571753</v>
      </c>
      <c r="AC15" s="105">
        <f t="shared" si="13"/>
        <v>0.6149232276167246</v>
      </c>
      <c r="AD15" s="88">
        <f>SUM(AD11:AD14)</f>
        <v>65294178</v>
      </c>
      <c r="AE15" s="89">
        <f>SUM(AE11:AE14)</f>
        <v>23867373</v>
      </c>
      <c r="AF15" s="89">
        <f t="shared" si="14"/>
        <v>89161551</v>
      </c>
      <c r="AG15" s="89">
        <f>SUM(AG11:AG14)</f>
        <v>782355667</v>
      </c>
      <c r="AH15" s="89">
        <f>SUM(AH11:AH14)</f>
        <v>712291994</v>
      </c>
      <c r="AI15" s="90">
        <f>SUM(AI11:AI14)</f>
        <v>531181618</v>
      </c>
      <c r="AJ15" s="126">
        <f t="shared" si="15"/>
        <v>0.7457357691430124</v>
      </c>
      <c r="AK15" s="127">
        <f t="shared" si="16"/>
        <v>-0.19682443612942535</v>
      </c>
    </row>
    <row r="16" spans="1:37" ht="12.75">
      <c r="A16" s="62" t="s">
        <v>97</v>
      </c>
      <c r="B16" s="63" t="s">
        <v>189</v>
      </c>
      <c r="C16" s="64" t="s">
        <v>190</v>
      </c>
      <c r="D16" s="85">
        <v>228103217</v>
      </c>
      <c r="E16" s="86">
        <v>22500000</v>
      </c>
      <c r="F16" s="87">
        <f t="shared" si="0"/>
        <v>250603217</v>
      </c>
      <c r="G16" s="85">
        <v>237249004</v>
      </c>
      <c r="H16" s="86">
        <v>22724289</v>
      </c>
      <c r="I16" s="87">
        <f t="shared" si="1"/>
        <v>259973293</v>
      </c>
      <c r="J16" s="85">
        <v>75553229</v>
      </c>
      <c r="K16" s="86">
        <v>8340492</v>
      </c>
      <c r="L16" s="86">
        <f t="shared" si="2"/>
        <v>83893721</v>
      </c>
      <c r="M16" s="104">
        <f t="shared" si="3"/>
        <v>0.3347671350922842</v>
      </c>
      <c r="N16" s="85">
        <v>150456089</v>
      </c>
      <c r="O16" s="86">
        <v>3498581</v>
      </c>
      <c r="P16" s="86">
        <f t="shared" si="4"/>
        <v>153954670</v>
      </c>
      <c r="Q16" s="104">
        <f t="shared" si="5"/>
        <v>0.6143363674377732</v>
      </c>
      <c r="R16" s="85">
        <v>48455771</v>
      </c>
      <c r="S16" s="86">
        <v>207042</v>
      </c>
      <c r="T16" s="86">
        <f t="shared" si="6"/>
        <v>48662813</v>
      </c>
      <c r="U16" s="104">
        <f t="shared" si="7"/>
        <v>0.18718389277009312</v>
      </c>
      <c r="V16" s="85">
        <v>42371062</v>
      </c>
      <c r="W16" s="86">
        <v>540655</v>
      </c>
      <c r="X16" s="86">
        <f t="shared" si="8"/>
        <v>42911717</v>
      </c>
      <c r="Y16" s="104">
        <f t="shared" si="9"/>
        <v>0.165062020428383</v>
      </c>
      <c r="Z16" s="85">
        <f t="shared" si="10"/>
        <v>316836151</v>
      </c>
      <c r="AA16" s="86">
        <f t="shared" si="11"/>
        <v>12586770</v>
      </c>
      <c r="AB16" s="86">
        <f t="shared" si="12"/>
        <v>329422921</v>
      </c>
      <c r="AC16" s="104">
        <f t="shared" si="13"/>
        <v>1.2671413944046936</v>
      </c>
      <c r="AD16" s="85">
        <v>31531294</v>
      </c>
      <c r="AE16" s="86">
        <v>3281536</v>
      </c>
      <c r="AF16" s="86">
        <f t="shared" si="14"/>
        <v>34812830</v>
      </c>
      <c r="AG16" s="86">
        <v>238855479</v>
      </c>
      <c r="AH16" s="86">
        <v>278343000</v>
      </c>
      <c r="AI16" s="87">
        <v>242384392</v>
      </c>
      <c r="AJ16" s="124">
        <f t="shared" si="15"/>
        <v>0.8708118831801052</v>
      </c>
      <c r="AK16" s="125">
        <f t="shared" si="16"/>
        <v>0.23264086832354613</v>
      </c>
    </row>
    <row r="17" spans="1:37" ht="12.75">
      <c r="A17" s="62" t="s">
        <v>97</v>
      </c>
      <c r="B17" s="63" t="s">
        <v>191</v>
      </c>
      <c r="C17" s="64" t="s">
        <v>192</v>
      </c>
      <c r="D17" s="85">
        <v>83116402</v>
      </c>
      <c r="E17" s="86">
        <v>75608100</v>
      </c>
      <c r="F17" s="87">
        <f t="shared" si="0"/>
        <v>158724502</v>
      </c>
      <c r="G17" s="85">
        <v>103127154</v>
      </c>
      <c r="H17" s="86">
        <v>75608100</v>
      </c>
      <c r="I17" s="87">
        <f t="shared" si="1"/>
        <v>178735254</v>
      </c>
      <c r="J17" s="85">
        <v>36499153</v>
      </c>
      <c r="K17" s="86">
        <v>19923295</v>
      </c>
      <c r="L17" s="86">
        <f t="shared" si="2"/>
        <v>56422448</v>
      </c>
      <c r="M17" s="104">
        <f t="shared" si="3"/>
        <v>0.35547409057235535</v>
      </c>
      <c r="N17" s="85">
        <v>41828305</v>
      </c>
      <c r="O17" s="86">
        <v>27095735</v>
      </c>
      <c r="P17" s="86">
        <f t="shared" si="4"/>
        <v>68924040</v>
      </c>
      <c r="Q17" s="104">
        <f t="shared" si="5"/>
        <v>0.43423692707506495</v>
      </c>
      <c r="R17" s="85">
        <v>26665821</v>
      </c>
      <c r="S17" s="86">
        <v>35779415</v>
      </c>
      <c r="T17" s="86">
        <f t="shared" si="6"/>
        <v>62445236</v>
      </c>
      <c r="U17" s="104">
        <f t="shared" si="7"/>
        <v>0.3493727991680925</v>
      </c>
      <c r="V17" s="85">
        <v>9462045</v>
      </c>
      <c r="W17" s="86">
        <v>37668633</v>
      </c>
      <c r="X17" s="86">
        <f t="shared" si="8"/>
        <v>47130678</v>
      </c>
      <c r="Y17" s="104">
        <f t="shared" si="9"/>
        <v>0.2636898817957872</v>
      </c>
      <c r="Z17" s="85">
        <f t="shared" si="10"/>
        <v>114455324</v>
      </c>
      <c r="AA17" s="86">
        <f t="shared" si="11"/>
        <v>120467078</v>
      </c>
      <c r="AB17" s="86">
        <f t="shared" si="12"/>
        <v>234922402</v>
      </c>
      <c r="AC17" s="104">
        <f t="shared" si="13"/>
        <v>1.314359628235401</v>
      </c>
      <c r="AD17" s="85">
        <v>19489054</v>
      </c>
      <c r="AE17" s="86">
        <v>13362970</v>
      </c>
      <c r="AF17" s="86">
        <f t="shared" si="14"/>
        <v>32852024</v>
      </c>
      <c r="AG17" s="86">
        <v>138140559</v>
      </c>
      <c r="AH17" s="86">
        <v>138140559</v>
      </c>
      <c r="AI17" s="87">
        <v>110762734</v>
      </c>
      <c r="AJ17" s="124">
        <f t="shared" si="15"/>
        <v>0.8018118270391537</v>
      </c>
      <c r="AK17" s="125">
        <f t="shared" si="16"/>
        <v>0.4346354428573411</v>
      </c>
    </row>
    <row r="18" spans="1:37" ht="12.75">
      <c r="A18" s="62" t="s">
        <v>97</v>
      </c>
      <c r="B18" s="63" t="s">
        <v>193</v>
      </c>
      <c r="C18" s="64" t="s">
        <v>194</v>
      </c>
      <c r="D18" s="85">
        <v>136070375</v>
      </c>
      <c r="E18" s="86">
        <v>44905999</v>
      </c>
      <c r="F18" s="87">
        <f t="shared" si="0"/>
        <v>180976374</v>
      </c>
      <c r="G18" s="85">
        <v>140402925</v>
      </c>
      <c r="H18" s="86">
        <v>46105999</v>
      </c>
      <c r="I18" s="87">
        <f t="shared" si="1"/>
        <v>186508924</v>
      </c>
      <c r="J18" s="85">
        <v>52874839</v>
      </c>
      <c r="K18" s="86">
        <v>4606769</v>
      </c>
      <c r="L18" s="86">
        <f t="shared" si="2"/>
        <v>57481608</v>
      </c>
      <c r="M18" s="104">
        <f t="shared" si="3"/>
        <v>0.317619403734987</v>
      </c>
      <c r="N18" s="85">
        <v>32243659</v>
      </c>
      <c r="O18" s="86">
        <v>2537375</v>
      </c>
      <c r="P18" s="86">
        <f t="shared" si="4"/>
        <v>34781034</v>
      </c>
      <c r="Q18" s="104">
        <f t="shared" si="5"/>
        <v>0.19218549488675246</v>
      </c>
      <c r="R18" s="85">
        <v>25595600</v>
      </c>
      <c r="S18" s="86">
        <v>15901</v>
      </c>
      <c r="T18" s="86">
        <f t="shared" si="6"/>
        <v>25611501</v>
      </c>
      <c r="U18" s="104">
        <f t="shared" si="7"/>
        <v>0.13732051234181158</v>
      </c>
      <c r="V18" s="85">
        <v>16561699</v>
      </c>
      <c r="W18" s="86">
        <v>1748692</v>
      </c>
      <c r="X18" s="86">
        <f t="shared" si="8"/>
        <v>18310391</v>
      </c>
      <c r="Y18" s="104">
        <f t="shared" si="9"/>
        <v>0.0981743425853446</v>
      </c>
      <c r="Z18" s="85">
        <f t="shared" si="10"/>
        <v>127275797</v>
      </c>
      <c r="AA18" s="86">
        <f t="shared" si="11"/>
        <v>8908737</v>
      </c>
      <c r="AB18" s="86">
        <f t="shared" si="12"/>
        <v>136184534</v>
      </c>
      <c r="AC18" s="104">
        <f t="shared" si="13"/>
        <v>0.7301770396788092</v>
      </c>
      <c r="AD18" s="85">
        <v>13481028</v>
      </c>
      <c r="AE18" s="86">
        <v>2467919</v>
      </c>
      <c r="AF18" s="86">
        <f t="shared" si="14"/>
        <v>15948947</v>
      </c>
      <c r="AG18" s="86">
        <v>151339132</v>
      </c>
      <c r="AH18" s="86">
        <v>152635109</v>
      </c>
      <c r="AI18" s="87">
        <v>150117315</v>
      </c>
      <c r="AJ18" s="124">
        <f t="shared" si="15"/>
        <v>0.9835044897828847</v>
      </c>
      <c r="AK18" s="125">
        <f t="shared" si="16"/>
        <v>0.1480626902829385</v>
      </c>
    </row>
    <row r="19" spans="1:37" ht="12.75">
      <c r="A19" s="62" t="s">
        <v>97</v>
      </c>
      <c r="B19" s="63" t="s">
        <v>73</v>
      </c>
      <c r="C19" s="64" t="s">
        <v>74</v>
      </c>
      <c r="D19" s="85">
        <v>2041472840</v>
      </c>
      <c r="E19" s="86">
        <v>133363002</v>
      </c>
      <c r="F19" s="87">
        <f t="shared" si="0"/>
        <v>2174835842</v>
      </c>
      <c r="G19" s="85">
        <v>2061472840</v>
      </c>
      <c r="H19" s="86">
        <v>153363000</v>
      </c>
      <c r="I19" s="87">
        <f t="shared" si="1"/>
        <v>2214835840</v>
      </c>
      <c r="J19" s="85">
        <v>612196890</v>
      </c>
      <c r="K19" s="86">
        <v>18090816</v>
      </c>
      <c r="L19" s="86">
        <f t="shared" si="2"/>
        <v>630287706</v>
      </c>
      <c r="M19" s="104">
        <f t="shared" si="3"/>
        <v>0.28980932437658435</v>
      </c>
      <c r="N19" s="85">
        <v>552719603</v>
      </c>
      <c r="O19" s="86">
        <v>57002420</v>
      </c>
      <c r="P19" s="86">
        <f t="shared" si="4"/>
        <v>609722023</v>
      </c>
      <c r="Q19" s="104">
        <f t="shared" si="5"/>
        <v>0.28035312423364045</v>
      </c>
      <c r="R19" s="85">
        <v>500036061</v>
      </c>
      <c r="S19" s="86">
        <v>28645999</v>
      </c>
      <c r="T19" s="86">
        <f t="shared" si="6"/>
        <v>528682060</v>
      </c>
      <c r="U19" s="104">
        <f t="shared" si="7"/>
        <v>0.23870033636443233</v>
      </c>
      <c r="V19" s="85">
        <v>434748539</v>
      </c>
      <c r="W19" s="86">
        <v>40351536</v>
      </c>
      <c r="X19" s="86">
        <f t="shared" si="8"/>
        <v>475100075</v>
      </c>
      <c r="Y19" s="104">
        <f t="shared" si="9"/>
        <v>0.21450803098797608</v>
      </c>
      <c r="Z19" s="85">
        <f t="shared" si="10"/>
        <v>2099701093</v>
      </c>
      <c r="AA19" s="86">
        <f t="shared" si="11"/>
        <v>144090771</v>
      </c>
      <c r="AB19" s="86">
        <f t="shared" si="12"/>
        <v>2243791864</v>
      </c>
      <c r="AC19" s="104">
        <f t="shared" si="13"/>
        <v>1.0130736659923292</v>
      </c>
      <c r="AD19" s="85">
        <v>441375755</v>
      </c>
      <c r="AE19" s="86">
        <v>32046184</v>
      </c>
      <c r="AF19" s="86">
        <f t="shared" si="14"/>
        <v>473421939</v>
      </c>
      <c r="AG19" s="86">
        <v>2099171061</v>
      </c>
      <c r="AH19" s="86">
        <v>2076171874</v>
      </c>
      <c r="AI19" s="87">
        <v>2162297916</v>
      </c>
      <c r="AJ19" s="124">
        <f t="shared" si="15"/>
        <v>1.0414830983304226</v>
      </c>
      <c r="AK19" s="125">
        <f t="shared" si="16"/>
        <v>0.0035446941971990498</v>
      </c>
    </row>
    <row r="20" spans="1:37" ht="12.75">
      <c r="A20" s="62" t="s">
        <v>97</v>
      </c>
      <c r="B20" s="63" t="s">
        <v>195</v>
      </c>
      <c r="C20" s="64" t="s">
        <v>196</v>
      </c>
      <c r="D20" s="85">
        <v>388686000</v>
      </c>
      <c r="E20" s="86">
        <v>34300000</v>
      </c>
      <c r="F20" s="87">
        <f t="shared" si="0"/>
        <v>422986000</v>
      </c>
      <c r="G20" s="85">
        <v>354091000</v>
      </c>
      <c r="H20" s="86">
        <v>34300000</v>
      </c>
      <c r="I20" s="87">
        <f t="shared" si="1"/>
        <v>388391000</v>
      </c>
      <c r="J20" s="85">
        <v>101642790</v>
      </c>
      <c r="K20" s="86">
        <v>10598045</v>
      </c>
      <c r="L20" s="86">
        <f t="shared" si="2"/>
        <v>112240835</v>
      </c>
      <c r="M20" s="104">
        <f t="shared" si="3"/>
        <v>0.2653535459802452</v>
      </c>
      <c r="N20" s="85">
        <v>98857599</v>
      </c>
      <c r="O20" s="86">
        <v>6789645</v>
      </c>
      <c r="P20" s="86">
        <f t="shared" si="4"/>
        <v>105647244</v>
      </c>
      <c r="Q20" s="104">
        <f t="shared" si="5"/>
        <v>0.2497653444794863</v>
      </c>
      <c r="R20" s="85">
        <v>98040033</v>
      </c>
      <c r="S20" s="86">
        <v>4674542</v>
      </c>
      <c r="T20" s="86">
        <f t="shared" si="6"/>
        <v>102714575</v>
      </c>
      <c r="U20" s="104">
        <f t="shared" si="7"/>
        <v>0.2644617794954054</v>
      </c>
      <c r="V20" s="85">
        <v>63495752</v>
      </c>
      <c r="W20" s="86">
        <v>16612443</v>
      </c>
      <c r="X20" s="86">
        <f t="shared" si="8"/>
        <v>80108195</v>
      </c>
      <c r="Y20" s="104">
        <f t="shared" si="9"/>
        <v>0.20625656876704146</v>
      </c>
      <c r="Z20" s="85">
        <f t="shared" si="10"/>
        <v>362036174</v>
      </c>
      <c r="AA20" s="86">
        <f t="shared" si="11"/>
        <v>38674675</v>
      </c>
      <c r="AB20" s="86">
        <f t="shared" si="12"/>
        <v>400710849</v>
      </c>
      <c r="AC20" s="104">
        <f t="shared" si="13"/>
        <v>1.0317202226622142</v>
      </c>
      <c r="AD20" s="85">
        <v>49430494</v>
      </c>
      <c r="AE20" s="86">
        <v>7568678</v>
      </c>
      <c r="AF20" s="86">
        <f t="shared" si="14"/>
        <v>56999172</v>
      </c>
      <c r="AG20" s="86">
        <v>397257366</v>
      </c>
      <c r="AH20" s="86">
        <v>397989000</v>
      </c>
      <c r="AI20" s="87">
        <v>364042214</v>
      </c>
      <c r="AJ20" s="124">
        <f t="shared" si="15"/>
        <v>0.9147042104178759</v>
      </c>
      <c r="AK20" s="125">
        <f t="shared" si="16"/>
        <v>0.40542734550600135</v>
      </c>
    </row>
    <row r="21" spans="1:37" ht="12.75">
      <c r="A21" s="62" t="s">
        <v>112</v>
      </c>
      <c r="B21" s="63" t="s">
        <v>197</v>
      </c>
      <c r="C21" s="64" t="s">
        <v>198</v>
      </c>
      <c r="D21" s="85">
        <v>118399900</v>
      </c>
      <c r="E21" s="86">
        <v>700000</v>
      </c>
      <c r="F21" s="87">
        <f t="shared" si="0"/>
        <v>119099900</v>
      </c>
      <c r="G21" s="85">
        <v>121291429</v>
      </c>
      <c r="H21" s="86">
        <v>3014328</v>
      </c>
      <c r="I21" s="87">
        <f t="shared" si="1"/>
        <v>124305757</v>
      </c>
      <c r="J21" s="85">
        <v>51060333</v>
      </c>
      <c r="K21" s="86">
        <v>31253</v>
      </c>
      <c r="L21" s="86">
        <f t="shared" si="2"/>
        <v>51091586</v>
      </c>
      <c r="M21" s="104">
        <f t="shared" si="3"/>
        <v>0.4289809311342831</v>
      </c>
      <c r="N21" s="85">
        <v>40875367</v>
      </c>
      <c r="O21" s="86">
        <v>107365</v>
      </c>
      <c r="P21" s="86">
        <f t="shared" si="4"/>
        <v>40982732</v>
      </c>
      <c r="Q21" s="104">
        <f t="shared" si="5"/>
        <v>0.34410383216106816</v>
      </c>
      <c r="R21" s="85">
        <v>63121072</v>
      </c>
      <c r="S21" s="86">
        <v>557923</v>
      </c>
      <c r="T21" s="86">
        <f t="shared" si="6"/>
        <v>63678995</v>
      </c>
      <c r="U21" s="104">
        <f t="shared" si="7"/>
        <v>0.5122771184282318</v>
      </c>
      <c r="V21" s="85">
        <v>2237584</v>
      </c>
      <c r="W21" s="86">
        <v>689197</v>
      </c>
      <c r="X21" s="86">
        <f t="shared" si="8"/>
        <v>2926781</v>
      </c>
      <c r="Y21" s="104">
        <f t="shared" si="9"/>
        <v>0.02354501569866953</v>
      </c>
      <c r="Z21" s="85">
        <f t="shared" si="10"/>
        <v>157294356</v>
      </c>
      <c r="AA21" s="86">
        <f t="shared" si="11"/>
        <v>1385738</v>
      </c>
      <c r="AB21" s="86">
        <f t="shared" si="12"/>
        <v>158680094</v>
      </c>
      <c r="AC21" s="104">
        <f t="shared" si="13"/>
        <v>1.2765305310839303</v>
      </c>
      <c r="AD21" s="85">
        <v>2319266</v>
      </c>
      <c r="AE21" s="86">
        <v>330676</v>
      </c>
      <c r="AF21" s="86">
        <f t="shared" si="14"/>
        <v>2649942</v>
      </c>
      <c r="AG21" s="86">
        <v>119420000</v>
      </c>
      <c r="AH21" s="86">
        <v>119905000</v>
      </c>
      <c r="AI21" s="87">
        <v>122585773</v>
      </c>
      <c r="AJ21" s="124">
        <f t="shared" si="15"/>
        <v>1.022357474667445</v>
      </c>
      <c r="AK21" s="125">
        <f t="shared" si="16"/>
        <v>0.10446983367937857</v>
      </c>
    </row>
    <row r="22" spans="1:37" ht="16.5">
      <c r="A22" s="65"/>
      <c r="B22" s="66" t="s">
        <v>199</v>
      </c>
      <c r="C22" s="67"/>
      <c r="D22" s="88">
        <f>SUM(D16:D21)</f>
        <v>2995848734</v>
      </c>
      <c r="E22" s="89">
        <f>SUM(E16:E21)</f>
        <v>311377101</v>
      </c>
      <c r="F22" s="90">
        <f t="shared" si="0"/>
        <v>3307225835</v>
      </c>
      <c r="G22" s="88">
        <f>SUM(G16:G21)</f>
        <v>3017634352</v>
      </c>
      <c r="H22" s="89">
        <f>SUM(H16:H21)</f>
        <v>335115716</v>
      </c>
      <c r="I22" s="90">
        <f t="shared" si="1"/>
        <v>3352750068</v>
      </c>
      <c r="J22" s="88">
        <f>SUM(J16:J21)</f>
        <v>929827234</v>
      </c>
      <c r="K22" s="89">
        <f>SUM(K16:K21)</f>
        <v>61590670</v>
      </c>
      <c r="L22" s="89">
        <f t="shared" si="2"/>
        <v>991417904</v>
      </c>
      <c r="M22" s="105">
        <f t="shared" si="3"/>
        <v>0.2997732702459976</v>
      </c>
      <c r="N22" s="88">
        <f>SUM(N16:N21)</f>
        <v>916980622</v>
      </c>
      <c r="O22" s="89">
        <f>SUM(O16:O21)</f>
        <v>97031121</v>
      </c>
      <c r="P22" s="89">
        <f t="shared" si="4"/>
        <v>1014011743</v>
      </c>
      <c r="Q22" s="105">
        <f t="shared" si="5"/>
        <v>0.3066049292034513</v>
      </c>
      <c r="R22" s="88">
        <f>SUM(R16:R21)</f>
        <v>761914358</v>
      </c>
      <c r="S22" s="89">
        <f>SUM(S16:S21)</f>
        <v>69880822</v>
      </c>
      <c r="T22" s="89">
        <f t="shared" si="6"/>
        <v>831795180</v>
      </c>
      <c r="U22" s="105">
        <f t="shared" si="7"/>
        <v>0.2480934048556106</v>
      </c>
      <c r="V22" s="88">
        <f>SUM(V16:V21)</f>
        <v>568876681</v>
      </c>
      <c r="W22" s="89">
        <f>SUM(W16:W21)</f>
        <v>97611156</v>
      </c>
      <c r="X22" s="89">
        <f t="shared" si="8"/>
        <v>666487837</v>
      </c>
      <c r="Y22" s="105">
        <f t="shared" si="9"/>
        <v>0.1987884045879915</v>
      </c>
      <c r="Z22" s="88">
        <f t="shared" si="10"/>
        <v>3177598895</v>
      </c>
      <c r="AA22" s="89">
        <f t="shared" si="11"/>
        <v>326113769</v>
      </c>
      <c r="AB22" s="89">
        <f t="shared" si="12"/>
        <v>3503712664</v>
      </c>
      <c r="AC22" s="105">
        <f t="shared" si="13"/>
        <v>1.0450264985275366</v>
      </c>
      <c r="AD22" s="88">
        <f>SUM(AD16:AD21)</f>
        <v>557626891</v>
      </c>
      <c r="AE22" s="89">
        <f>SUM(AE16:AE21)</f>
        <v>59057963</v>
      </c>
      <c r="AF22" s="89">
        <f t="shared" si="14"/>
        <v>616684854</v>
      </c>
      <c r="AG22" s="89">
        <f>SUM(AG16:AG21)</f>
        <v>3144183597</v>
      </c>
      <c r="AH22" s="89">
        <f>SUM(AH16:AH21)</f>
        <v>3163184542</v>
      </c>
      <c r="AI22" s="90">
        <f>SUM(AI16:AI21)</f>
        <v>3152190344</v>
      </c>
      <c r="AJ22" s="126">
        <f t="shared" si="15"/>
        <v>0.9965243260853037</v>
      </c>
      <c r="AK22" s="127">
        <f t="shared" si="16"/>
        <v>0.08075921222479066</v>
      </c>
    </row>
    <row r="23" spans="1:37" ht="12.75">
      <c r="A23" s="62" t="s">
        <v>97</v>
      </c>
      <c r="B23" s="63" t="s">
        <v>200</v>
      </c>
      <c r="C23" s="64" t="s">
        <v>201</v>
      </c>
      <c r="D23" s="85">
        <v>450648630</v>
      </c>
      <c r="E23" s="86">
        <v>89052450</v>
      </c>
      <c r="F23" s="87">
        <f t="shared" si="0"/>
        <v>539701080</v>
      </c>
      <c r="G23" s="85">
        <v>450648630</v>
      </c>
      <c r="H23" s="86">
        <v>88982572</v>
      </c>
      <c r="I23" s="87">
        <f t="shared" si="1"/>
        <v>539631202</v>
      </c>
      <c r="J23" s="85">
        <v>120601887</v>
      </c>
      <c r="K23" s="86">
        <v>24311021</v>
      </c>
      <c r="L23" s="86">
        <f t="shared" si="2"/>
        <v>144912908</v>
      </c>
      <c r="M23" s="104">
        <f t="shared" si="3"/>
        <v>0.2685058699530488</v>
      </c>
      <c r="N23" s="85">
        <v>126347571</v>
      </c>
      <c r="O23" s="86">
        <v>27686958</v>
      </c>
      <c r="P23" s="86">
        <f t="shared" si="4"/>
        <v>154034529</v>
      </c>
      <c r="Q23" s="104">
        <f t="shared" si="5"/>
        <v>0.28540711647269634</v>
      </c>
      <c r="R23" s="85">
        <v>102508373</v>
      </c>
      <c r="S23" s="86">
        <v>13496288</v>
      </c>
      <c r="T23" s="86">
        <f t="shared" si="6"/>
        <v>116004661</v>
      </c>
      <c r="U23" s="104">
        <f t="shared" si="7"/>
        <v>0.21497026222734986</v>
      </c>
      <c r="V23" s="85">
        <v>67338892</v>
      </c>
      <c r="W23" s="86">
        <v>36147756</v>
      </c>
      <c r="X23" s="86">
        <f t="shared" si="8"/>
        <v>103486648</v>
      </c>
      <c r="Y23" s="104">
        <f t="shared" si="9"/>
        <v>0.19177291382791464</v>
      </c>
      <c r="Z23" s="85">
        <f t="shared" si="10"/>
        <v>416796723</v>
      </c>
      <c r="AA23" s="86">
        <f t="shared" si="11"/>
        <v>101642023</v>
      </c>
      <c r="AB23" s="86">
        <f t="shared" si="12"/>
        <v>518438746</v>
      </c>
      <c r="AC23" s="104">
        <f t="shared" si="13"/>
        <v>0.9607278898598602</v>
      </c>
      <c r="AD23" s="85">
        <v>62363747</v>
      </c>
      <c r="AE23" s="86">
        <v>12877210</v>
      </c>
      <c r="AF23" s="86">
        <f t="shared" si="14"/>
        <v>75240957</v>
      </c>
      <c r="AG23" s="86">
        <v>491096697</v>
      </c>
      <c r="AH23" s="86">
        <v>501086630</v>
      </c>
      <c r="AI23" s="87">
        <v>534568877</v>
      </c>
      <c r="AJ23" s="124">
        <f t="shared" si="15"/>
        <v>1.0668192783351653</v>
      </c>
      <c r="AK23" s="125">
        <f t="shared" si="16"/>
        <v>0.37540313316323193</v>
      </c>
    </row>
    <row r="24" spans="1:37" ht="12.75">
      <c r="A24" s="62" t="s">
        <v>97</v>
      </c>
      <c r="B24" s="63" t="s">
        <v>202</v>
      </c>
      <c r="C24" s="64" t="s">
        <v>203</v>
      </c>
      <c r="D24" s="85">
        <v>704224351</v>
      </c>
      <c r="E24" s="86">
        <v>79888998</v>
      </c>
      <c r="F24" s="87">
        <f t="shared" si="0"/>
        <v>784113349</v>
      </c>
      <c r="G24" s="85">
        <v>704224351</v>
      </c>
      <c r="H24" s="86">
        <v>79888998</v>
      </c>
      <c r="I24" s="87">
        <f t="shared" si="1"/>
        <v>784113349</v>
      </c>
      <c r="J24" s="85">
        <v>195396563</v>
      </c>
      <c r="K24" s="86">
        <v>19466564</v>
      </c>
      <c r="L24" s="86">
        <f t="shared" si="2"/>
        <v>214863127</v>
      </c>
      <c r="M24" s="104">
        <f t="shared" si="3"/>
        <v>0.2740204936875778</v>
      </c>
      <c r="N24" s="85">
        <v>156523060</v>
      </c>
      <c r="O24" s="86">
        <v>21570277</v>
      </c>
      <c r="P24" s="86">
        <f t="shared" si="4"/>
        <v>178093337</v>
      </c>
      <c r="Q24" s="104">
        <f t="shared" si="5"/>
        <v>0.2271270310945822</v>
      </c>
      <c r="R24" s="85">
        <v>158988846</v>
      </c>
      <c r="S24" s="86">
        <v>4708692</v>
      </c>
      <c r="T24" s="86">
        <f t="shared" si="6"/>
        <v>163697538</v>
      </c>
      <c r="U24" s="104">
        <f t="shared" si="7"/>
        <v>0.20876769692642996</v>
      </c>
      <c r="V24" s="85">
        <v>127946639</v>
      </c>
      <c r="W24" s="86">
        <v>15252595</v>
      </c>
      <c r="X24" s="86">
        <f t="shared" si="8"/>
        <v>143199234</v>
      </c>
      <c r="Y24" s="104">
        <f t="shared" si="9"/>
        <v>0.18262568056343598</v>
      </c>
      <c r="Z24" s="85">
        <f t="shared" si="10"/>
        <v>638855108</v>
      </c>
      <c r="AA24" s="86">
        <f t="shared" si="11"/>
        <v>60998128</v>
      </c>
      <c r="AB24" s="86">
        <f t="shared" si="12"/>
        <v>699853236</v>
      </c>
      <c r="AC24" s="104">
        <f t="shared" si="13"/>
        <v>0.892540902272026</v>
      </c>
      <c r="AD24" s="85">
        <v>109138877</v>
      </c>
      <c r="AE24" s="86">
        <v>17293162</v>
      </c>
      <c r="AF24" s="86">
        <f t="shared" si="14"/>
        <v>126432039</v>
      </c>
      <c r="AG24" s="86">
        <v>728945085</v>
      </c>
      <c r="AH24" s="86">
        <v>753370910</v>
      </c>
      <c r="AI24" s="87">
        <v>669526065</v>
      </c>
      <c r="AJ24" s="124">
        <f t="shared" si="15"/>
        <v>0.8887070845355577</v>
      </c>
      <c r="AK24" s="125">
        <f t="shared" si="16"/>
        <v>0.13261824401961908</v>
      </c>
    </row>
    <row r="25" spans="1:37" ht="12.75">
      <c r="A25" s="62" t="s">
        <v>97</v>
      </c>
      <c r="B25" s="63" t="s">
        <v>204</v>
      </c>
      <c r="C25" s="64" t="s">
        <v>205</v>
      </c>
      <c r="D25" s="85">
        <v>307805268</v>
      </c>
      <c r="E25" s="86">
        <v>64218001</v>
      </c>
      <c r="F25" s="87">
        <f t="shared" si="0"/>
        <v>372023269</v>
      </c>
      <c r="G25" s="85">
        <v>293087703</v>
      </c>
      <c r="H25" s="86">
        <v>64218001</v>
      </c>
      <c r="I25" s="87">
        <f t="shared" si="1"/>
        <v>357305704</v>
      </c>
      <c r="J25" s="85">
        <v>89638684</v>
      </c>
      <c r="K25" s="86">
        <v>7418669</v>
      </c>
      <c r="L25" s="86">
        <f t="shared" si="2"/>
        <v>97057353</v>
      </c>
      <c r="M25" s="104">
        <f t="shared" si="3"/>
        <v>0.2608905439191762</v>
      </c>
      <c r="N25" s="85">
        <v>83312167</v>
      </c>
      <c r="O25" s="86">
        <v>7587114</v>
      </c>
      <c r="P25" s="86">
        <f t="shared" si="4"/>
        <v>90899281</v>
      </c>
      <c r="Q25" s="104">
        <f t="shared" si="5"/>
        <v>0.24433762233297293</v>
      </c>
      <c r="R25" s="85">
        <v>61260662</v>
      </c>
      <c r="S25" s="86">
        <v>4430062</v>
      </c>
      <c r="T25" s="86">
        <f t="shared" si="6"/>
        <v>65690724</v>
      </c>
      <c r="U25" s="104">
        <f t="shared" si="7"/>
        <v>0.18385019680514253</v>
      </c>
      <c r="V25" s="85">
        <v>108137035</v>
      </c>
      <c r="W25" s="86">
        <v>9098909</v>
      </c>
      <c r="X25" s="86">
        <f t="shared" si="8"/>
        <v>117235944</v>
      </c>
      <c r="Y25" s="104">
        <f t="shared" si="9"/>
        <v>0.32811103401808556</v>
      </c>
      <c r="Z25" s="85">
        <f t="shared" si="10"/>
        <v>342348548</v>
      </c>
      <c r="AA25" s="86">
        <f t="shared" si="11"/>
        <v>28534754</v>
      </c>
      <c r="AB25" s="86">
        <f t="shared" si="12"/>
        <v>370883302</v>
      </c>
      <c r="AC25" s="104">
        <f t="shared" si="13"/>
        <v>1.0379999475183301</v>
      </c>
      <c r="AD25" s="85">
        <v>83813520</v>
      </c>
      <c r="AE25" s="86">
        <v>8634588</v>
      </c>
      <c r="AF25" s="86">
        <f t="shared" si="14"/>
        <v>92448108</v>
      </c>
      <c r="AG25" s="86">
        <v>378525934</v>
      </c>
      <c r="AH25" s="86">
        <v>352219884</v>
      </c>
      <c r="AI25" s="87">
        <v>347056334</v>
      </c>
      <c r="AJ25" s="124">
        <f t="shared" si="15"/>
        <v>0.9853399815440289</v>
      </c>
      <c r="AK25" s="125">
        <f t="shared" si="16"/>
        <v>0.2681270232160944</v>
      </c>
    </row>
    <row r="26" spans="1:37" ht="12.75">
      <c r="A26" s="62" t="s">
        <v>97</v>
      </c>
      <c r="B26" s="63" t="s">
        <v>206</v>
      </c>
      <c r="C26" s="64" t="s">
        <v>207</v>
      </c>
      <c r="D26" s="85">
        <v>1627864778</v>
      </c>
      <c r="E26" s="86">
        <v>257920000</v>
      </c>
      <c r="F26" s="87">
        <f t="shared" si="0"/>
        <v>1885784778</v>
      </c>
      <c r="G26" s="85">
        <v>1619505778</v>
      </c>
      <c r="H26" s="86">
        <v>266520000</v>
      </c>
      <c r="I26" s="87">
        <f t="shared" si="1"/>
        <v>1886025778</v>
      </c>
      <c r="J26" s="85">
        <v>427544339</v>
      </c>
      <c r="K26" s="86">
        <v>38661100</v>
      </c>
      <c r="L26" s="86">
        <f t="shared" si="2"/>
        <v>466205439</v>
      </c>
      <c r="M26" s="104">
        <f t="shared" si="3"/>
        <v>0.24722091536577245</v>
      </c>
      <c r="N26" s="85">
        <v>299758016</v>
      </c>
      <c r="O26" s="86">
        <v>58452126</v>
      </c>
      <c r="P26" s="86">
        <f t="shared" si="4"/>
        <v>358210142</v>
      </c>
      <c r="Q26" s="104">
        <f t="shared" si="5"/>
        <v>0.1899528229196471</v>
      </c>
      <c r="R26" s="85">
        <v>315216315</v>
      </c>
      <c r="S26" s="86">
        <v>27202060</v>
      </c>
      <c r="T26" s="86">
        <f t="shared" si="6"/>
        <v>342418375</v>
      </c>
      <c r="U26" s="104">
        <f t="shared" si="7"/>
        <v>0.1815555115917403</v>
      </c>
      <c r="V26" s="85">
        <v>175165764</v>
      </c>
      <c r="W26" s="86">
        <v>91773837</v>
      </c>
      <c r="X26" s="86">
        <f t="shared" si="8"/>
        <v>266939601</v>
      </c>
      <c r="Y26" s="104">
        <f t="shared" si="9"/>
        <v>0.14153549973376875</v>
      </c>
      <c r="Z26" s="85">
        <f t="shared" si="10"/>
        <v>1217684434</v>
      </c>
      <c r="AA26" s="86">
        <f t="shared" si="11"/>
        <v>216089123</v>
      </c>
      <c r="AB26" s="86">
        <f t="shared" si="12"/>
        <v>1433773557</v>
      </c>
      <c r="AC26" s="104">
        <f t="shared" si="13"/>
        <v>0.760208886710137</v>
      </c>
      <c r="AD26" s="85">
        <v>181543785</v>
      </c>
      <c r="AE26" s="86">
        <v>110248755</v>
      </c>
      <c r="AF26" s="86">
        <f t="shared" si="14"/>
        <v>291792540</v>
      </c>
      <c r="AG26" s="86">
        <v>2549783639</v>
      </c>
      <c r="AH26" s="86">
        <v>1916429113</v>
      </c>
      <c r="AI26" s="87">
        <v>1590466021</v>
      </c>
      <c r="AJ26" s="124">
        <f t="shared" si="15"/>
        <v>0.8299112188450667</v>
      </c>
      <c r="AK26" s="125">
        <f t="shared" si="16"/>
        <v>-0.08517331868731115</v>
      </c>
    </row>
    <row r="27" spans="1:37" ht="12.75">
      <c r="A27" s="62" t="s">
        <v>97</v>
      </c>
      <c r="B27" s="63" t="s">
        <v>208</v>
      </c>
      <c r="C27" s="64" t="s">
        <v>209</v>
      </c>
      <c r="D27" s="85">
        <v>125686480</v>
      </c>
      <c r="E27" s="86">
        <v>47529977</v>
      </c>
      <c r="F27" s="87">
        <f t="shared" si="0"/>
        <v>173216457</v>
      </c>
      <c r="G27" s="85">
        <v>129613551</v>
      </c>
      <c r="H27" s="86">
        <v>47529977</v>
      </c>
      <c r="I27" s="87">
        <f t="shared" si="1"/>
        <v>177143528</v>
      </c>
      <c r="J27" s="85">
        <v>45714539</v>
      </c>
      <c r="K27" s="86">
        <v>7745066</v>
      </c>
      <c r="L27" s="86">
        <f t="shared" si="2"/>
        <v>53459605</v>
      </c>
      <c r="M27" s="104">
        <f t="shared" si="3"/>
        <v>0.3086289023911856</v>
      </c>
      <c r="N27" s="85">
        <v>39910355</v>
      </c>
      <c r="O27" s="86">
        <v>8209284</v>
      </c>
      <c r="P27" s="86">
        <f t="shared" si="4"/>
        <v>48119639</v>
      </c>
      <c r="Q27" s="104">
        <f t="shared" si="5"/>
        <v>0.27780061914093995</v>
      </c>
      <c r="R27" s="85">
        <v>27655752</v>
      </c>
      <c r="S27" s="86">
        <v>14578661</v>
      </c>
      <c r="T27" s="86">
        <f t="shared" si="6"/>
        <v>42234413</v>
      </c>
      <c r="U27" s="104">
        <f t="shared" si="7"/>
        <v>0.23841917047062539</v>
      </c>
      <c r="V27" s="85">
        <v>9571277</v>
      </c>
      <c r="W27" s="86">
        <v>11104925</v>
      </c>
      <c r="X27" s="86">
        <f t="shared" si="8"/>
        <v>20676202</v>
      </c>
      <c r="Y27" s="104">
        <f t="shared" si="9"/>
        <v>0.11672005313115362</v>
      </c>
      <c r="Z27" s="85">
        <f t="shared" si="10"/>
        <v>122851923</v>
      </c>
      <c r="AA27" s="86">
        <f t="shared" si="11"/>
        <v>41637936</v>
      </c>
      <c r="AB27" s="86">
        <f t="shared" si="12"/>
        <v>164489859</v>
      </c>
      <c r="AC27" s="104">
        <f t="shared" si="13"/>
        <v>0.9285682680995266</v>
      </c>
      <c r="AD27" s="85">
        <v>10223610</v>
      </c>
      <c r="AE27" s="86">
        <v>9290725</v>
      </c>
      <c r="AF27" s="86">
        <f t="shared" si="14"/>
        <v>19514335</v>
      </c>
      <c r="AG27" s="86">
        <v>196664031</v>
      </c>
      <c r="AH27" s="86">
        <v>164768657</v>
      </c>
      <c r="AI27" s="87">
        <v>150131010</v>
      </c>
      <c r="AJ27" s="124">
        <f t="shared" si="15"/>
        <v>0.9111624306071755</v>
      </c>
      <c r="AK27" s="125">
        <f t="shared" si="16"/>
        <v>0.05953915416538669</v>
      </c>
    </row>
    <row r="28" spans="1:37" ht="12.75">
      <c r="A28" s="62" t="s">
        <v>97</v>
      </c>
      <c r="B28" s="63" t="s">
        <v>210</v>
      </c>
      <c r="C28" s="64" t="s">
        <v>211</v>
      </c>
      <c r="D28" s="85">
        <v>207998901</v>
      </c>
      <c r="E28" s="86">
        <v>58417950</v>
      </c>
      <c r="F28" s="87">
        <f t="shared" si="0"/>
        <v>266416851</v>
      </c>
      <c r="G28" s="85">
        <v>207998901</v>
      </c>
      <c r="H28" s="86">
        <v>58417950</v>
      </c>
      <c r="I28" s="87">
        <f t="shared" si="1"/>
        <v>266416851</v>
      </c>
      <c r="J28" s="85">
        <v>47344839</v>
      </c>
      <c r="K28" s="86">
        <v>3978031</v>
      </c>
      <c r="L28" s="86">
        <f t="shared" si="2"/>
        <v>51322870</v>
      </c>
      <c r="M28" s="104">
        <f t="shared" si="3"/>
        <v>0.1926412304903341</v>
      </c>
      <c r="N28" s="85">
        <v>54151172</v>
      </c>
      <c r="O28" s="86">
        <v>6538420</v>
      </c>
      <c r="P28" s="86">
        <f t="shared" si="4"/>
        <v>60689592</v>
      </c>
      <c r="Q28" s="104">
        <f t="shared" si="5"/>
        <v>0.2277993744472267</v>
      </c>
      <c r="R28" s="85">
        <v>69904754</v>
      </c>
      <c r="S28" s="86">
        <v>4409553</v>
      </c>
      <c r="T28" s="86">
        <f t="shared" si="6"/>
        <v>74314307</v>
      </c>
      <c r="U28" s="104">
        <f t="shared" si="7"/>
        <v>0.27893996464960846</v>
      </c>
      <c r="V28" s="85">
        <v>18698359</v>
      </c>
      <c r="W28" s="86">
        <v>1555353</v>
      </c>
      <c r="X28" s="86">
        <f t="shared" si="8"/>
        <v>20253712</v>
      </c>
      <c r="Y28" s="104">
        <f t="shared" si="9"/>
        <v>0.07602263867310706</v>
      </c>
      <c r="Z28" s="85">
        <f t="shared" si="10"/>
        <v>190099124</v>
      </c>
      <c r="AA28" s="86">
        <f t="shared" si="11"/>
        <v>16481357</v>
      </c>
      <c r="AB28" s="86">
        <f t="shared" si="12"/>
        <v>206580481</v>
      </c>
      <c r="AC28" s="104">
        <f t="shared" si="13"/>
        <v>0.7754032082602763</v>
      </c>
      <c r="AD28" s="85">
        <v>36830415</v>
      </c>
      <c r="AE28" s="86">
        <v>4292254</v>
      </c>
      <c r="AF28" s="86">
        <f t="shared" si="14"/>
        <v>41122669</v>
      </c>
      <c r="AG28" s="86">
        <v>279471504</v>
      </c>
      <c r="AH28" s="86">
        <v>277540541</v>
      </c>
      <c r="AI28" s="87">
        <v>204802778</v>
      </c>
      <c r="AJ28" s="124">
        <f t="shared" si="15"/>
        <v>0.7379202233377501</v>
      </c>
      <c r="AK28" s="125">
        <f t="shared" si="16"/>
        <v>-0.5074806063779567</v>
      </c>
    </row>
    <row r="29" spans="1:37" ht="12.75">
      <c r="A29" s="62" t="s">
        <v>112</v>
      </c>
      <c r="B29" s="63" t="s">
        <v>212</v>
      </c>
      <c r="C29" s="64" t="s">
        <v>213</v>
      </c>
      <c r="D29" s="85">
        <v>107116166</v>
      </c>
      <c r="E29" s="86">
        <v>2412088</v>
      </c>
      <c r="F29" s="87">
        <f t="shared" si="0"/>
        <v>109528254</v>
      </c>
      <c r="G29" s="85">
        <v>107116166</v>
      </c>
      <c r="H29" s="86">
        <v>2412088</v>
      </c>
      <c r="I29" s="87">
        <f t="shared" si="1"/>
        <v>109528254</v>
      </c>
      <c r="J29" s="85">
        <v>43804183</v>
      </c>
      <c r="K29" s="86">
        <v>207949</v>
      </c>
      <c r="L29" s="86">
        <f t="shared" si="2"/>
        <v>44012132</v>
      </c>
      <c r="M29" s="104">
        <f t="shared" si="3"/>
        <v>0.40183359446230194</v>
      </c>
      <c r="N29" s="85">
        <v>35078180</v>
      </c>
      <c r="O29" s="86">
        <v>1201583</v>
      </c>
      <c r="P29" s="86">
        <f t="shared" si="4"/>
        <v>36279763</v>
      </c>
      <c r="Q29" s="104">
        <f t="shared" si="5"/>
        <v>0.3312365684200535</v>
      </c>
      <c r="R29" s="85">
        <v>25097908</v>
      </c>
      <c r="S29" s="86">
        <v>497296</v>
      </c>
      <c r="T29" s="86">
        <f t="shared" si="6"/>
        <v>25595204</v>
      </c>
      <c r="U29" s="104">
        <f t="shared" si="7"/>
        <v>0.23368585789745175</v>
      </c>
      <c r="V29" s="85">
        <v>279264</v>
      </c>
      <c r="W29" s="86">
        <v>1896979</v>
      </c>
      <c r="X29" s="86">
        <f t="shared" si="8"/>
        <v>2176243</v>
      </c>
      <c r="Y29" s="104">
        <f t="shared" si="9"/>
        <v>0.019869238488910815</v>
      </c>
      <c r="Z29" s="85">
        <f t="shared" si="10"/>
        <v>104259535</v>
      </c>
      <c r="AA29" s="86">
        <f t="shared" si="11"/>
        <v>3803807</v>
      </c>
      <c r="AB29" s="86">
        <f t="shared" si="12"/>
        <v>108063342</v>
      </c>
      <c r="AC29" s="104">
        <f t="shared" si="13"/>
        <v>0.986625259268718</v>
      </c>
      <c r="AD29" s="85">
        <v>263693</v>
      </c>
      <c r="AE29" s="86">
        <v>0</v>
      </c>
      <c r="AF29" s="86">
        <f t="shared" si="14"/>
        <v>263693</v>
      </c>
      <c r="AG29" s="86">
        <v>111044333</v>
      </c>
      <c r="AH29" s="86">
        <v>117689351</v>
      </c>
      <c r="AI29" s="87">
        <v>106234830</v>
      </c>
      <c r="AJ29" s="124">
        <f t="shared" si="15"/>
        <v>0.9026715594684518</v>
      </c>
      <c r="AK29" s="125">
        <f t="shared" si="16"/>
        <v>7.252941868005598</v>
      </c>
    </row>
    <row r="30" spans="1:37" ht="16.5">
      <c r="A30" s="65"/>
      <c r="B30" s="66" t="s">
        <v>214</v>
      </c>
      <c r="C30" s="67"/>
      <c r="D30" s="88">
        <f>SUM(D23:D29)</f>
        <v>3531344574</v>
      </c>
      <c r="E30" s="89">
        <f>SUM(E23:E29)</f>
        <v>599439464</v>
      </c>
      <c r="F30" s="90">
        <f t="shared" si="0"/>
        <v>4130784038</v>
      </c>
      <c r="G30" s="88">
        <f>SUM(G23:G29)</f>
        <v>3512195080</v>
      </c>
      <c r="H30" s="89">
        <f>SUM(H23:H29)</f>
        <v>607969586</v>
      </c>
      <c r="I30" s="90">
        <f t="shared" si="1"/>
        <v>4120164666</v>
      </c>
      <c r="J30" s="88">
        <f>SUM(J23:J29)</f>
        <v>970045034</v>
      </c>
      <c r="K30" s="89">
        <f>SUM(K23:K29)</f>
        <v>101788400</v>
      </c>
      <c r="L30" s="89">
        <f t="shared" si="2"/>
        <v>1071833434</v>
      </c>
      <c r="M30" s="105">
        <f t="shared" si="3"/>
        <v>0.2594745753203184</v>
      </c>
      <c r="N30" s="88">
        <f>SUM(N23:N29)</f>
        <v>795080521</v>
      </c>
      <c r="O30" s="89">
        <f>SUM(O23:O29)</f>
        <v>131245762</v>
      </c>
      <c r="P30" s="89">
        <f t="shared" si="4"/>
        <v>926326283</v>
      </c>
      <c r="Q30" s="105">
        <f t="shared" si="5"/>
        <v>0.22424950674702884</v>
      </c>
      <c r="R30" s="88">
        <f>SUM(R23:R29)</f>
        <v>760632610</v>
      </c>
      <c r="S30" s="89">
        <f>SUM(S23:S29)</f>
        <v>69322612</v>
      </c>
      <c r="T30" s="89">
        <f t="shared" si="6"/>
        <v>829955222</v>
      </c>
      <c r="U30" s="105">
        <f t="shared" si="7"/>
        <v>0.20143739128896263</v>
      </c>
      <c r="V30" s="88">
        <f>SUM(V23:V29)</f>
        <v>507137230</v>
      </c>
      <c r="W30" s="89">
        <f>SUM(W23:W29)</f>
        <v>166830354</v>
      </c>
      <c r="X30" s="89">
        <f t="shared" si="8"/>
        <v>673967584</v>
      </c>
      <c r="Y30" s="105">
        <f t="shared" si="9"/>
        <v>0.1635778272557032</v>
      </c>
      <c r="Z30" s="88">
        <f t="shared" si="10"/>
        <v>3032895395</v>
      </c>
      <c r="AA30" s="89">
        <f t="shared" si="11"/>
        <v>469187128</v>
      </c>
      <c r="AB30" s="89">
        <f t="shared" si="12"/>
        <v>3502082523</v>
      </c>
      <c r="AC30" s="105">
        <f t="shared" si="13"/>
        <v>0.8499860580572243</v>
      </c>
      <c r="AD30" s="88">
        <f>SUM(AD23:AD29)</f>
        <v>484177647</v>
      </c>
      <c r="AE30" s="89">
        <f>SUM(AE23:AE29)</f>
        <v>162636694</v>
      </c>
      <c r="AF30" s="89">
        <f t="shared" si="14"/>
        <v>646814341</v>
      </c>
      <c r="AG30" s="89">
        <f>SUM(AG23:AG29)</f>
        <v>4735531223</v>
      </c>
      <c r="AH30" s="89">
        <f>SUM(AH23:AH29)</f>
        <v>4083105086</v>
      </c>
      <c r="AI30" s="90">
        <f>SUM(AI23:AI29)</f>
        <v>3602785915</v>
      </c>
      <c r="AJ30" s="126">
        <f t="shared" si="15"/>
        <v>0.8823642397432041</v>
      </c>
      <c r="AK30" s="127">
        <f t="shared" si="16"/>
        <v>0.04197996438672047</v>
      </c>
    </row>
    <row r="31" spans="1:37" ht="12.75">
      <c r="A31" s="62" t="s">
        <v>97</v>
      </c>
      <c r="B31" s="63" t="s">
        <v>215</v>
      </c>
      <c r="C31" s="64" t="s">
        <v>216</v>
      </c>
      <c r="D31" s="85">
        <v>736572074</v>
      </c>
      <c r="E31" s="86">
        <v>102688000</v>
      </c>
      <c r="F31" s="87">
        <f t="shared" si="0"/>
        <v>839260074</v>
      </c>
      <c r="G31" s="85">
        <v>738804000</v>
      </c>
      <c r="H31" s="86">
        <v>72094000</v>
      </c>
      <c r="I31" s="87">
        <f t="shared" si="1"/>
        <v>810898000</v>
      </c>
      <c r="J31" s="85">
        <v>200548207</v>
      </c>
      <c r="K31" s="86">
        <v>10534809</v>
      </c>
      <c r="L31" s="86">
        <f t="shared" si="2"/>
        <v>211083016</v>
      </c>
      <c r="M31" s="104">
        <f t="shared" si="3"/>
        <v>0.25151085168862686</v>
      </c>
      <c r="N31" s="85">
        <v>184996097</v>
      </c>
      <c r="O31" s="86">
        <v>20290044</v>
      </c>
      <c r="P31" s="86">
        <f t="shared" si="4"/>
        <v>205286141</v>
      </c>
      <c r="Q31" s="104">
        <f t="shared" si="5"/>
        <v>0.2446037257814316</v>
      </c>
      <c r="R31" s="85">
        <v>199064448</v>
      </c>
      <c r="S31" s="86">
        <v>8392024</v>
      </c>
      <c r="T31" s="86">
        <f t="shared" si="6"/>
        <v>207456472</v>
      </c>
      <c r="U31" s="104">
        <f t="shared" si="7"/>
        <v>0.25583547129232037</v>
      </c>
      <c r="V31" s="85">
        <v>133534936</v>
      </c>
      <c r="W31" s="86">
        <v>16330613</v>
      </c>
      <c r="X31" s="86">
        <f t="shared" si="8"/>
        <v>149865549</v>
      </c>
      <c r="Y31" s="104">
        <f t="shared" si="9"/>
        <v>0.18481430340190752</v>
      </c>
      <c r="Z31" s="85">
        <f t="shared" si="10"/>
        <v>718143688</v>
      </c>
      <c r="AA31" s="86">
        <f t="shared" si="11"/>
        <v>55547490</v>
      </c>
      <c r="AB31" s="86">
        <f t="shared" si="12"/>
        <v>773691178</v>
      </c>
      <c r="AC31" s="104">
        <f t="shared" si="13"/>
        <v>0.9541165202035274</v>
      </c>
      <c r="AD31" s="85">
        <v>109369449</v>
      </c>
      <c r="AE31" s="86">
        <v>26601623</v>
      </c>
      <c r="AF31" s="86">
        <f t="shared" si="14"/>
        <v>135971072</v>
      </c>
      <c r="AG31" s="86">
        <v>773012000</v>
      </c>
      <c r="AH31" s="86">
        <v>835352820</v>
      </c>
      <c r="AI31" s="87">
        <v>612551019</v>
      </c>
      <c r="AJ31" s="124">
        <f t="shared" si="15"/>
        <v>0.7332841936177339</v>
      </c>
      <c r="AK31" s="125">
        <f t="shared" si="16"/>
        <v>0.10218700783649037</v>
      </c>
    </row>
    <row r="32" spans="1:37" ht="12.75">
      <c r="A32" s="62" t="s">
        <v>97</v>
      </c>
      <c r="B32" s="63" t="s">
        <v>217</v>
      </c>
      <c r="C32" s="64" t="s">
        <v>218</v>
      </c>
      <c r="D32" s="85">
        <v>612959475</v>
      </c>
      <c r="E32" s="86">
        <v>64920001</v>
      </c>
      <c r="F32" s="87">
        <f t="shared" si="0"/>
        <v>677879476</v>
      </c>
      <c r="G32" s="85">
        <v>686621008</v>
      </c>
      <c r="H32" s="86">
        <v>69920001</v>
      </c>
      <c r="I32" s="87">
        <f t="shared" si="1"/>
        <v>756541009</v>
      </c>
      <c r="J32" s="85">
        <v>177800212</v>
      </c>
      <c r="K32" s="86">
        <v>11932051</v>
      </c>
      <c r="L32" s="86">
        <f t="shared" si="2"/>
        <v>189732263</v>
      </c>
      <c r="M32" s="104">
        <f t="shared" si="3"/>
        <v>0.2798908503906379</v>
      </c>
      <c r="N32" s="85">
        <v>147717629</v>
      </c>
      <c r="O32" s="86">
        <v>27027249</v>
      </c>
      <c r="P32" s="86">
        <f t="shared" si="4"/>
        <v>174744878</v>
      </c>
      <c r="Q32" s="104">
        <f t="shared" si="5"/>
        <v>0.2577816325567585</v>
      </c>
      <c r="R32" s="85">
        <v>152594832</v>
      </c>
      <c r="S32" s="86">
        <v>5139522</v>
      </c>
      <c r="T32" s="86">
        <f t="shared" si="6"/>
        <v>157734354</v>
      </c>
      <c r="U32" s="104">
        <f t="shared" si="7"/>
        <v>0.20849412275547907</v>
      </c>
      <c r="V32" s="85">
        <v>99091128</v>
      </c>
      <c r="W32" s="86">
        <v>16829560</v>
      </c>
      <c r="X32" s="86">
        <f t="shared" si="8"/>
        <v>115920688</v>
      </c>
      <c r="Y32" s="104">
        <f t="shared" si="9"/>
        <v>0.15322459274643233</v>
      </c>
      <c r="Z32" s="85">
        <f t="shared" si="10"/>
        <v>577203801</v>
      </c>
      <c r="AA32" s="86">
        <f t="shared" si="11"/>
        <v>60928382</v>
      </c>
      <c r="AB32" s="86">
        <f t="shared" si="12"/>
        <v>638132183</v>
      </c>
      <c r="AC32" s="104">
        <f t="shared" si="13"/>
        <v>0.843486572979681</v>
      </c>
      <c r="AD32" s="85">
        <v>101991840</v>
      </c>
      <c r="AE32" s="86">
        <v>20891340</v>
      </c>
      <c r="AF32" s="86">
        <f t="shared" si="14"/>
        <v>122883180</v>
      </c>
      <c r="AG32" s="86">
        <v>574449019</v>
      </c>
      <c r="AH32" s="86">
        <v>641602153</v>
      </c>
      <c r="AI32" s="87">
        <v>559168695</v>
      </c>
      <c r="AJ32" s="124">
        <f t="shared" si="15"/>
        <v>0.8715193557026608</v>
      </c>
      <c r="AK32" s="125">
        <f t="shared" si="16"/>
        <v>-0.056659438663615336</v>
      </c>
    </row>
    <row r="33" spans="1:37" ht="12.75">
      <c r="A33" s="62" t="s">
        <v>97</v>
      </c>
      <c r="B33" s="63" t="s">
        <v>219</v>
      </c>
      <c r="C33" s="64" t="s">
        <v>220</v>
      </c>
      <c r="D33" s="85">
        <v>980306390</v>
      </c>
      <c r="E33" s="86">
        <v>113245440</v>
      </c>
      <c r="F33" s="87">
        <f t="shared" si="0"/>
        <v>1093551830</v>
      </c>
      <c r="G33" s="85">
        <v>982455970</v>
      </c>
      <c r="H33" s="86">
        <v>126439860</v>
      </c>
      <c r="I33" s="87">
        <f t="shared" si="1"/>
        <v>1108895830</v>
      </c>
      <c r="J33" s="85">
        <v>251678837</v>
      </c>
      <c r="K33" s="86">
        <v>20770926</v>
      </c>
      <c r="L33" s="86">
        <f t="shared" si="2"/>
        <v>272449763</v>
      </c>
      <c r="M33" s="104">
        <f t="shared" si="3"/>
        <v>0.24914206672764655</v>
      </c>
      <c r="N33" s="85">
        <v>228957852</v>
      </c>
      <c r="O33" s="86">
        <v>24851967</v>
      </c>
      <c r="P33" s="86">
        <f t="shared" si="4"/>
        <v>253809819</v>
      </c>
      <c r="Q33" s="104">
        <f t="shared" si="5"/>
        <v>0.23209674387358484</v>
      </c>
      <c r="R33" s="85">
        <v>201187472</v>
      </c>
      <c r="S33" s="86">
        <v>19232961</v>
      </c>
      <c r="T33" s="86">
        <f t="shared" si="6"/>
        <v>220420433</v>
      </c>
      <c r="U33" s="104">
        <f t="shared" si="7"/>
        <v>0.19877469734916398</v>
      </c>
      <c r="V33" s="85">
        <v>150913852</v>
      </c>
      <c r="W33" s="86">
        <v>18588495</v>
      </c>
      <c r="X33" s="86">
        <f t="shared" si="8"/>
        <v>169502347</v>
      </c>
      <c r="Y33" s="104">
        <f t="shared" si="9"/>
        <v>0.1528568711454168</v>
      </c>
      <c r="Z33" s="85">
        <f t="shared" si="10"/>
        <v>832738013</v>
      </c>
      <c r="AA33" s="86">
        <f t="shared" si="11"/>
        <v>83444349</v>
      </c>
      <c r="AB33" s="86">
        <f t="shared" si="12"/>
        <v>916182362</v>
      </c>
      <c r="AC33" s="104">
        <f t="shared" si="13"/>
        <v>0.8262113872319278</v>
      </c>
      <c r="AD33" s="85">
        <v>151163701</v>
      </c>
      <c r="AE33" s="86">
        <v>34626695</v>
      </c>
      <c r="AF33" s="86">
        <f t="shared" si="14"/>
        <v>185790396</v>
      </c>
      <c r="AG33" s="86">
        <v>1080046120</v>
      </c>
      <c r="AH33" s="86">
        <v>1019953650</v>
      </c>
      <c r="AI33" s="87">
        <v>878246029</v>
      </c>
      <c r="AJ33" s="124">
        <f t="shared" si="15"/>
        <v>0.8610646464180014</v>
      </c>
      <c r="AK33" s="125">
        <f t="shared" si="16"/>
        <v>-0.08766895033691624</v>
      </c>
    </row>
    <row r="34" spans="1:37" ht="12.75">
      <c r="A34" s="62" t="s">
        <v>97</v>
      </c>
      <c r="B34" s="63" t="s">
        <v>221</v>
      </c>
      <c r="C34" s="64" t="s">
        <v>222</v>
      </c>
      <c r="D34" s="85">
        <v>195792996</v>
      </c>
      <c r="E34" s="86">
        <v>41931635</v>
      </c>
      <c r="F34" s="87">
        <f t="shared" si="0"/>
        <v>237724631</v>
      </c>
      <c r="G34" s="85">
        <v>195792996</v>
      </c>
      <c r="H34" s="86">
        <v>41931635</v>
      </c>
      <c r="I34" s="87">
        <f t="shared" si="1"/>
        <v>237724631</v>
      </c>
      <c r="J34" s="85">
        <v>54960064</v>
      </c>
      <c r="K34" s="86">
        <v>5777959</v>
      </c>
      <c r="L34" s="86">
        <f t="shared" si="2"/>
        <v>60738023</v>
      </c>
      <c r="M34" s="104">
        <f t="shared" si="3"/>
        <v>0.2554973910128816</v>
      </c>
      <c r="N34" s="85">
        <v>41396427</v>
      </c>
      <c r="O34" s="86">
        <v>0</v>
      </c>
      <c r="P34" s="86">
        <f t="shared" si="4"/>
        <v>41396427</v>
      </c>
      <c r="Q34" s="104">
        <f t="shared" si="5"/>
        <v>0.1741360448257463</v>
      </c>
      <c r="R34" s="85">
        <v>38787527</v>
      </c>
      <c r="S34" s="86">
        <v>2406463</v>
      </c>
      <c r="T34" s="86">
        <f t="shared" si="6"/>
        <v>41193990</v>
      </c>
      <c r="U34" s="104">
        <f t="shared" si="7"/>
        <v>0.17328448392880247</v>
      </c>
      <c r="V34" s="85">
        <v>30466128</v>
      </c>
      <c r="W34" s="86">
        <v>0</v>
      </c>
      <c r="X34" s="86">
        <f t="shared" si="8"/>
        <v>30466128</v>
      </c>
      <c r="Y34" s="104">
        <f t="shared" si="9"/>
        <v>0.1281572206962433</v>
      </c>
      <c r="Z34" s="85">
        <f t="shared" si="10"/>
        <v>165610146</v>
      </c>
      <c r="AA34" s="86">
        <f t="shared" si="11"/>
        <v>8184422</v>
      </c>
      <c r="AB34" s="86">
        <f t="shared" si="12"/>
        <v>173794568</v>
      </c>
      <c r="AC34" s="104">
        <f t="shared" si="13"/>
        <v>0.7310751404636737</v>
      </c>
      <c r="AD34" s="85">
        <v>24886289</v>
      </c>
      <c r="AE34" s="86">
        <v>0</v>
      </c>
      <c r="AF34" s="86">
        <f t="shared" si="14"/>
        <v>24886289</v>
      </c>
      <c r="AG34" s="86">
        <v>229152141</v>
      </c>
      <c r="AH34" s="86">
        <v>227757193</v>
      </c>
      <c r="AI34" s="87">
        <v>179126232</v>
      </c>
      <c r="AJ34" s="124">
        <f t="shared" si="15"/>
        <v>0.7864789236316237</v>
      </c>
      <c r="AK34" s="125">
        <f t="shared" si="16"/>
        <v>0.22421338111118128</v>
      </c>
    </row>
    <row r="35" spans="1:37" ht="12.75">
      <c r="A35" s="62" t="s">
        <v>112</v>
      </c>
      <c r="B35" s="63" t="s">
        <v>223</v>
      </c>
      <c r="C35" s="64" t="s">
        <v>224</v>
      </c>
      <c r="D35" s="85">
        <v>149547000</v>
      </c>
      <c r="E35" s="86">
        <v>3330000</v>
      </c>
      <c r="F35" s="87">
        <f t="shared" si="0"/>
        <v>152877000</v>
      </c>
      <c r="G35" s="85">
        <v>151105792</v>
      </c>
      <c r="H35" s="86">
        <v>3702000</v>
      </c>
      <c r="I35" s="87">
        <f t="shared" si="1"/>
        <v>154807792</v>
      </c>
      <c r="J35" s="85">
        <v>62428272</v>
      </c>
      <c r="K35" s="86">
        <v>382432</v>
      </c>
      <c r="L35" s="86">
        <f t="shared" si="2"/>
        <v>62810704</v>
      </c>
      <c r="M35" s="104">
        <f t="shared" si="3"/>
        <v>0.41085777455078265</v>
      </c>
      <c r="N35" s="85">
        <v>38674725</v>
      </c>
      <c r="O35" s="86">
        <v>477112</v>
      </c>
      <c r="P35" s="86">
        <f t="shared" si="4"/>
        <v>39151837</v>
      </c>
      <c r="Q35" s="104">
        <f t="shared" si="5"/>
        <v>0.2561002439869961</v>
      </c>
      <c r="R35" s="85">
        <v>49048070</v>
      </c>
      <c r="S35" s="86">
        <v>105186</v>
      </c>
      <c r="T35" s="86">
        <f t="shared" si="6"/>
        <v>49153256</v>
      </c>
      <c r="U35" s="104">
        <f t="shared" si="7"/>
        <v>0.3175115113068727</v>
      </c>
      <c r="V35" s="85">
        <v>759184</v>
      </c>
      <c r="W35" s="86">
        <v>804970</v>
      </c>
      <c r="X35" s="86">
        <f t="shared" si="8"/>
        <v>1564154</v>
      </c>
      <c r="Y35" s="104">
        <f t="shared" si="9"/>
        <v>0.010103845418840416</v>
      </c>
      <c r="Z35" s="85">
        <f t="shared" si="10"/>
        <v>150910251</v>
      </c>
      <c r="AA35" s="86">
        <f t="shared" si="11"/>
        <v>1769700</v>
      </c>
      <c r="AB35" s="86">
        <f t="shared" si="12"/>
        <v>152679951</v>
      </c>
      <c r="AC35" s="104">
        <f t="shared" si="13"/>
        <v>0.986254948975695</v>
      </c>
      <c r="AD35" s="85">
        <v>-8383696</v>
      </c>
      <c r="AE35" s="86">
        <v>374352</v>
      </c>
      <c r="AF35" s="86">
        <f t="shared" si="14"/>
        <v>-8009344</v>
      </c>
      <c r="AG35" s="86">
        <v>150441000</v>
      </c>
      <c r="AH35" s="86">
        <v>159792000</v>
      </c>
      <c r="AI35" s="87">
        <v>109849456</v>
      </c>
      <c r="AJ35" s="124">
        <f t="shared" si="15"/>
        <v>0.6874527886252128</v>
      </c>
      <c r="AK35" s="125">
        <f t="shared" si="16"/>
        <v>-1.1952911499368737</v>
      </c>
    </row>
    <row r="36" spans="1:37" ht="16.5">
      <c r="A36" s="65"/>
      <c r="B36" s="66" t="s">
        <v>225</v>
      </c>
      <c r="C36" s="67"/>
      <c r="D36" s="88">
        <f>SUM(D31:D35)</f>
        <v>2675177935</v>
      </c>
      <c r="E36" s="89">
        <f>SUM(E31:E35)</f>
        <v>326115076</v>
      </c>
      <c r="F36" s="90">
        <f t="shared" si="0"/>
        <v>3001293011</v>
      </c>
      <c r="G36" s="88">
        <f>SUM(G31:G35)</f>
        <v>2754779766</v>
      </c>
      <c r="H36" s="89">
        <f>SUM(H31:H35)</f>
        <v>314087496</v>
      </c>
      <c r="I36" s="90">
        <f t="shared" si="1"/>
        <v>3068867262</v>
      </c>
      <c r="J36" s="88">
        <f>SUM(J31:J35)</f>
        <v>747415592</v>
      </c>
      <c r="K36" s="89">
        <f>SUM(K31:K35)</f>
        <v>49398177</v>
      </c>
      <c r="L36" s="89">
        <f t="shared" si="2"/>
        <v>796813769</v>
      </c>
      <c r="M36" s="105">
        <f t="shared" si="3"/>
        <v>0.265490162433194</v>
      </c>
      <c r="N36" s="88">
        <f>SUM(N31:N35)</f>
        <v>641742730</v>
      </c>
      <c r="O36" s="89">
        <f>SUM(O31:O35)</f>
        <v>72646372</v>
      </c>
      <c r="P36" s="89">
        <f t="shared" si="4"/>
        <v>714389102</v>
      </c>
      <c r="Q36" s="105">
        <f t="shared" si="5"/>
        <v>0.2380271101094434</v>
      </c>
      <c r="R36" s="88">
        <f>SUM(R31:R35)</f>
        <v>640682349</v>
      </c>
      <c r="S36" s="89">
        <f>SUM(S31:S35)</f>
        <v>35276156</v>
      </c>
      <c r="T36" s="89">
        <f t="shared" si="6"/>
        <v>675958505</v>
      </c>
      <c r="U36" s="105">
        <f t="shared" si="7"/>
        <v>0.22026319397062277</v>
      </c>
      <c r="V36" s="88">
        <f>SUM(V31:V35)</f>
        <v>414765228</v>
      </c>
      <c r="W36" s="89">
        <f>SUM(W31:W35)</f>
        <v>52553638</v>
      </c>
      <c r="X36" s="89">
        <f t="shared" si="8"/>
        <v>467318866</v>
      </c>
      <c r="Y36" s="105">
        <f t="shared" si="9"/>
        <v>0.15227731475601372</v>
      </c>
      <c r="Z36" s="88">
        <f t="shared" si="10"/>
        <v>2444605899</v>
      </c>
      <c r="AA36" s="89">
        <f t="shared" si="11"/>
        <v>209874343</v>
      </c>
      <c r="AB36" s="89">
        <f t="shared" si="12"/>
        <v>2654480242</v>
      </c>
      <c r="AC36" s="105">
        <f t="shared" si="13"/>
        <v>0.8649706928901377</v>
      </c>
      <c r="AD36" s="88">
        <f>SUM(AD31:AD35)</f>
        <v>379027583</v>
      </c>
      <c r="AE36" s="89">
        <f>SUM(AE31:AE35)</f>
        <v>82494010</v>
      </c>
      <c r="AF36" s="89">
        <f t="shared" si="14"/>
        <v>461521593</v>
      </c>
      <c r="AG36" s="89">
        <f>SUM(AG31:AG35)</f>
        <v>2807100280</v>
      </c>
      <c r="AH36" s="89">
        <f>SUM(AH31:AH35)</f>
        <v>2884457816</v>
      </c>
      <c r="AI36" s="90">
        <f>SUM(AI31:AI35)</f>
        <v>2338941431</v>
      </c>
      <c r="AJ36" s="126">
        <f t="shared" si="15"/>
        <v>0.8108773226032161</v>
      </c>
      <c r="AK36" s="127">
        <f t="shared" si="16"/>
        <v>0.012561217260315782</v>
      </c>
    </row>
    <row r="37" spans="1:37" ht="16.5">
      <c r="A37" s="68"/>
      <c r="B37" s="69" t="s">
        <v>226</v>
      </c>
      <c r="C37" s="70"/>
      <c r="D37" s="91">
        <f>SUM(D9,D11:D14,D16:D21,D23:D29,D31:D35)</f>
        <v>16392420767</v>
      </c>
      <c r="E37" s="92">
        <f>SUM(E9,E11:E14,E16:E21,E23:E29,E31:E35)</f>
        <v>3276144717</v>
      </c>
      <c r="F37" s="93">
        <f t="shared" si="0"/>
        <v>19668565484</v>
      </c>
      <c r="G37" s="91">
        <f>SUM(G9,G11:G14,G16:G21,G23:G29,G31:G35)</f>
        <v>16461618299</v>
      </c>
      <c r="H37" s="92">
        <f>SUM(H9,H11:H14,H16:H21,H23:H29,H31:H35)</f>
        <v>1615665441</v>
      </c>
      <c r="I37" s="93">
        <f t="shared" si="1"/>
        <v>18077283740</v>
      </c>
      <c r="J37" s="91">
        <f>SUM(J9,J11:J14,J16:J21,J23:J29,J31:J35)</f>
        <v>4609372169</v>
      </c>
      <c r="K37" s="92">
        <f>SUM(K9,K11:K14,K16:K21,K23:K29,K31:K35)</f>
        <v>399577547</v>
      </c>
      <c r="L37" s="92">
        <f t="shared" si="2"/>
        <v>5008949716</v>
      </c>
      <c r="M37" s="106">
        <f t="shared" si="3"/>
        <v>0.2546677702588267</v>
      </c>
      <c r="N37" s="91">
        <f>SUM(N9,N11:N14,N16:N21,N23:N29,N31:N35)</f>
        <v>3663048630</v>
      </c>
      <c r="O37" s="92">
        <f>SUM(O9,O11:O14,O16:O21,O23:O29,O31:O35)</f>
        <v>764971263</v>
      </c>
      <c r="P37" s="92">
        <f t="shared" si="4"/>
        <v>4428019893</v>
      </c>
      <c r="Q37" s="106">
        <f t="shared" si="5"/>
        <v>0.2251318173967547</v>
      </c>
      <c r="R37" s="91">
        <f>SUM(R9,R11:R14,R16:R21,R23:R29,R31:R35)</f>
        <v>3694688561</v>
      </c>
      <c r="S37" s="92">
        <f>SUM(S9,S11:S14,S16:S21,S23:S29,S31:S35)</f>
        <v>522509758</v>
      </c>
      <c r="T37" s="92">
        <f t="shared" si="6"/>
        <v>4217198319</v>
      </c>
      <c r="U37" s="106">
        <f t="shared" si="7"/>
        <v>0.23328716745583372</v>
      </c>
      <c r="V37" s="91">
        <f>SUM(V9,V11:V14,V16:V21,V23:V29,V31:V35)</f>
        <v>2765994747</v>
      </c>
      <c r="W37" s="92">
        <f>SUM(W9,W11:W14,W16:W21,W23:W29,W31:W35)</f>
        <v>529240268</v>
      </c>
      <c r="X37" s="92">
        <f t="shared" si="8"/>
        <v>3295235015</v>
      </c>
      <c r="Y37" s="106">
        <f t="shared" si="9"/>
        <v>0.182285959682569</v>
      </c>
      <c r="Z37" s="91">
        <f t="shared" si="10"/>
        <v>14733104107</v>
      </c>
      <c r="AA37" s="92">
        <f t="shared" si="11"/>
        <v>2216298836</v>
      </c>
      <c r="AB37" s="92">
        <f t="shared" si="12"/>
        <v>16949402943</v>
      </c>
      <c r="AC37" s="106">
        <f t="shared" si="13"/>
        <v>0.9376078390303565</v>
      </c>
      <c r="AD37" s="91">
        <f>SUM(AD9,AD11:AD14,AD16:AD21,AD23:AD29,AD31:AD35)</f>
        <v>2606347218</v>
      </c>
      <c r="AE37" s="92">
        <f>SUM(AE9,AE11:AE14,AE16:AE21,AE23:AE29,AE31:AE35)</f>
        <v>739557058</v>
      </c>
      <c r="AF37" s="92">
        <f t="shared" si="14"/>
        <v>3345904276</v>
      </c>
      <c r="AG37" s="92">
        <f>SUM(AG9,AG11:AG14,AG16:AG21,AG23:AG29,AG31:AG35)</f>
        <v>20003308372</v>
      </c>
      <c r="AH37" s="92">
        <f>SUM(AH9,AH11:AH14,AH16:AH21,AH23:AH29,AH31:AH35)</f>
        <v>18765756160</v>
      </c>
      <c r="AI37" s="93">
        <f>SUM(AI9,AI11:AI14,AI16:AI21,AI23:AI29,AI31:AI35)</f>
        <v>16379814151</v>
      </c>
      <c r="AJ37" s="128">
        <f t="shared" si="15"/>
        <v>0.8728566017453783</v>
      </c>
      <c r="AK37" s="129">
        <f t="shared" si="16"/>
        <v>-0.015143667248178061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44</v>
      </c>
      <c r="C9" s="64" t="s">
        <v>45</v>
      </c>
      <c r="D9" s="85">
        <v>32378969303</v>
      </c>
      <c r="E9" s="86">
        <v>5130961437</v>
      </c>
      <c r="F9" s="87">
        <f>$D9+$E9</f>
        <v>37509930740</v>
      </c>
      <c r="G9" s="85">
        <v>32374949614</v>
      </c>
      <c r="H9" s="86">
        <v>5130905700</v>
      </c>
      <c r="I9" s="87">
        <f>$G9+$H9</f>
        <v>37505855314</v>
      </c>
      <c r="J9" s="85">
        <v>9378522807</v>
      </c>
      <c r="K9" s="86">
        <v>368806710</v>
      </c>
      <c r="L9" s="86">
        <f>$J9+$K9</f>
        <v>9747329517</v>
      </c>
      <c r="M9" s="104">
        <f>IF($F9=0,0,$L9/$F9)</f>
        <v>0.2598599710717568</v>
      </c>
      <c r="N9" s="85">
        <v>8047336838</v>
      </c>
      <c r="O9" s="86">
        <v>833086552</v>
      </c>
      <c r="P9" s="86">
        <f>$N9+$O9</f>
        <v>8880423390</v>
      </c>
      <c r="Q9" s="104">
        <f>IF($F9=0,0,$P9/$F9)</f>
        <v>0.23674859470028442</v>
      </c>
      <c r="R9" s="85">
        <v>7302268992</v>
      </c>
      <c r="S9" s="86">
        <v>706744008</v>
      </c>
      <c r="T9" s="86">
        <f>$R9+$S9</f>
        <v>8009013000</v>
      </c>
      <c r="U9" s="104">
        <f>IF($I9=0,0,$T9/$I9)</f>
        <v>0.2135403374472688</v>
      </c>
      <c r="V9" s="85">
        <v>7074405627</v>
      </c>
      <c r="W9" s="86">
        <v>2308740234</v>
      </c>
      <c r="X9" s="86">
        <f>$V9+$W9</f>
        <v>9383145861</v>
      </c>
      <c r="Y9" s="104">
        <f>IF($I9=0,0,$X9/$I9)</f>
        <v>0.2501781597151713</v>
      </c>
      <c r="Z9" s="85">
        <f>$J9+$N9+$R9+$V9</f>
        <v>31802534264</v>
      </c>
      <c r="AA9" s="86">
        <f>$K9+$O9+$S9+$W9</f>
        <v>4217377504</v>
      </c>
      <c r="AB9" s="86">
        <f>$Z9+$AA9</f>
        <v>36019911768</v>
      </c>
      <c r="AC9" s="104">
        <f>IF($I9=0,0,$AB9/$I9)</f>
        <v>0.9603810249477144</v>
      </c>
      <c r="AD9" s="85">
        <v>5641283433</v>
      </c>
      <c r="AE9" s="86">
        <v>2284646290</v>
      </c>
      <c r="AF9" s="86">
        <f>$AD9+$AE9</f>
        <v>7925929723</v>
      </c>
      <c r="AG9" s="86">
        <v>33926402352</v>
      </c>
      <c r="AH9" s="86">
        <v>34934400613</v>
      </c>
      <c r="AI9" s="87">
        <v>33885916723</v>
      </c>
      <c r="AJ9" s="124">
        <f>IF($AH9=0,0,$AI9/$AH9)</f>
        <v>0.9699870651391731</v>
      </c>
      <c r="AK9" s="125">
        <f>IF($AF9=0,0,(($X9/$AF9)-1))</f>
        <v>0.18385428447231256</v>
      </c>
    </row>
    <row r="10" spans="1:37" ht="12.75">
      <c r="A10" s="62" t="s">
        <v>95</v>
      </c>
      <c r="B10" s="63" t="s">
        <v>48</v>
      </c>
      <c r="C10" s="64" t="s">
        <v>49</v>
      </c>
      <c r="D10" s="85">
        <v>46175187000</v>
      </c>
      <c r="E10" s="86">
        <v>9543580926</v>
      </c>
      <c r="F10" s="87">
        <f aca="true" t="shared" si="0" ref="F10:F23">$D10+$E10</f>
        <v>55718767926</v>
      </c>
      <c r="G10" s="85">
        <v>45508719548</v>
      </c>
      <c r="H10" s="86">
        <v>9905569674</v>
      </c>
      <c r="I10" s="87">
        <f aca="true" t="shared" si="1" ref="I10:I23">$G10+$H10</f>
        <v>55414289222</v>
      </c>
      <c r="J10" s="85">
        <v>11375946548</v>
      </c>
      <c r="K10" s="86">
        <v>1385080500</v>
      </c>
      <c r="L10" s="86">
        <f aca="true" t="shared" si="2" ref="L10:L23">$J10+$K10</f>
        <v>12761027048</v>
      </c>
      <c r="M10" s="104">
        <f aca="true" t="shared" si="3" ref="M10:M23">IF($F10=0,0,$L10/$F10)</f>
        <v>0.2290256501175313</v>
      </c>
      <c r="N10" s="85">
        <v>10671413268</v>
      </c>
      <c r="O10" s="86">
        <v>1203272500</v>
      </c>
      <c r="P10" s="86">
        <f aca="true" t="shared" si="4" ref="P10:P23">$N10+$O10</f>
        <v>11874685768</v>
      </c>
      <c r="Q10" s="104">
        <f aca="true" t="shared" si="5" ref="Q10:Q23">IF($F10=0,0,$P10/$F10)</f>
        <v>0.21311824022689715</v>
      </c>
      <c r="R10" s="85">
        <v>10220485070</v>
      </c>
      <c r="S10" s="86">
        <v>1305158000</v>
      </c>
      <c r="T10" s="86">
        <f aca="true" t="shared" si="6" ref="T10:T23">$R10+$S10</f>
        <v>11525643070</v>
      </c>
      <c r="U10" s="104">
        <f aca="true" t="shared" si="7" ref="U10:U23">IF($I10=0,0,$T10/$I10)</f>
        <v>0.20799045213457706</v>
      </c>
      <c r="V10" s="85">
        <v>9880705830</v>
      </c>
      <c r="W10" s="86">
        <v>3393447000</v>
      </c>
      <c r="X10" s="86">
        <f aca="true" t="shared" si="8" ref="X10:X23">$V10+$W10</f>
        <v>13274152830</v>
      </c>
      <c r="Y10" s="104">
        <f aca="true" t="shared" si="9" ref="Y10:Y23">IF($I10=0,0,$X10/$I10)</f>
        <v>0.23954386163506064</v>
      </c>
      <c r="Z10" s="85">
        <f aca="true" t="shared" si="10" ref="Z10:Z23">$J10+$N10+$R10+$V10</f>
        <v>42148550716</v>
      </c>
      <c r="AA10" s="86">
        <f aca="true" t="shared" si="11" ref="AA10:AA23">$K10+$O10+$S10+$W10</f>
        <v>7286958000</v>
      </c>
      <c r="AB10" s="86">
        <f aca="true" t="shared" si="12" ref="AB10:AB23">$Z10+$AA10</f>
        <v>49435508716</v>
      </c>
      <c r="AC10" s="104">
        <f aca="true" t="shared" si="13" ref="AC10:AC23">IF($I10=0,0,$AB10/$I10)</f>
        <v>0.8921076027511986</v>
      </c>
      <c r="AD10" s="85">
        <v>9622182156</v>
      </c>
      <c r="AE10" s="86">
        <v>4406032163</v>
      </c>
      <c r="AF10" s="86">
        <f aca="true" t="shared" si="14" ref="AF10:AF23">$AD10+$AE10</f>
        <v>14028214319</v>
      </c>
      <c r="AG10" s="86">
        <v>53685398550</v>
      </c>
      <c r="AH10" s="86">
        <v>53089441000</v>
      </c>
      <c r="AI10" s="87">
        <v>48662969514</v>
      </c>
      <c r="AJ10" s="124">
        <f aca="true" t="shared" si="15" ref="AJ10:AJ23">IF($AH10=0,0,$AI10/$AH10)</f>
        <v>0.9166223753231834</v>
      </c>
      <c r="AK10" s="125">
        <f aca="true" t="shared" si="16" ref="AK10:AK23">IF($AF10=0,0,(($X10/$AF10)-1))</f>
        <v>-0.05375320563635022</v>
      </c>
    </row>
    <row r="11" spans="1:37" ht="12.75">
      <c r="A11" s="62" t="s">
        <v>95</v>
      </c>
      <c r="B11" s="63" t="s">
        <v>54</v>
      </c>
      <c r="C11" s="64" t="s">
        <v>55</v>
      </c>
      <c r="D11" s="85">
        <v>30209869099</v>
      </c>
      <c r="E11" s="86">
        <v>4465208687</v>
      </c>
      <c r="F11" s="87">
        <f t="shared" si="0"/>
        <v>34675077786</v>
      </c>
      <c r="G11" s="85">
        <v>29790047758</v>
      </c>
      <c r="H11" s="86">
        <v>4465208687</v>
      </c>
      <c r="I11" s="87">
        <f t="shared" si="1"/>
        <v>34255256445</v>
      </c>
      <c r="J11" s="85">
        <v>8414011713</v>
      </c>
      <c r="K11" s="86">
        <v>280754795</v>
      </c>
      <c r="L11" s="86">
        <f t="shared" si="2"/>
        <v>8694766508</v>
      </c>
      <c r="M11" s="104">
        <f t="shared" si="3"/>
        <v>0.2507497333289472</v>
      </c>
      <c r="N11" s="85">
        <v>7087111076</v>
      </c>
      <c r="O11" s="86">
        <v>887599350</v>
      </c>
      <c r="P11" s="86">
        <f t="shared" si="4"/>
        <v>7974710426</v>
      </c>
      <c r="Q11" s="104">
        <f t="shared" si="5"/>
        <v>0.22998392318588468</v>
      </c>
      <c r="R11" s="85">
        <v>6606874811</v>
      </c>
      <c r="S11" s="86">
        <v>548010154</v>
      </c>
      <c r="T11" s="86">
        <f t="shared" si="6"/>
        <v>7154884965</v>
      </c>
      <c r="U11" s="104">
        <f t="shared" si="7"/>
        <v>0.20886969497623914</v>
      </c>
      <c r="V11" s="85">
        <v>6859389025</v>
      </c>
      <c r="W11" s="86">
        <v>1451064250</v>
      </c>
      <c r="X11" s="86">
        <f t="shared" si="8"/>
        <v>8310453275</v>
      </c>
      <c r="Y11" s="104">
        <f t="shared" si="9"/>
        <v>0.24260373844648356</v>
      </c>
      <c r="Z11" s="85">
        <f t="shared" si="10"/>
        <v>28967386625</v>
      </c>
      <c r="AA11" s="86">
        <f t="shared" si="11"/>
        <v>3167428549</v>
      </c>
      <c r="AB11" s="86">
        <f t="shared" si="12"/>
        <v>32134815174</v>
      </c>
      <c r="AC11" s="104">
        <f t="shared" si="13"/>
        <v>0.9380988061086459</v>
      </c>
      <c r="AD11" s="85">
        <v>5870670744</v>
      </c>
      <c r="AE11" s="86">
        <v>1579880233</v>
      </c>
      <c r="AF11" s="86">
        <f t="shared" si="14"/>
        <v>7450550977</v>
      </c>
      <c r="AG11" s="86">
        <v>30152397976</v>
      </c>
      <c r="AH11" s="86">
        <v>30752124345</v>
      </c>
      <c r="AI11" s="87">
        <v>29479659916</v>
      </c>
      <c r="AJ11" s="124">
        <f t="shared" si="15"/>
        <v>0.9586219015400511</v>
      </c>
      <c r="AK11" s="125">
        <f t="shared" si="16"/>
        <v>0.11541459157242673</v>
      </c>
    </row>
    <row r="12" spans="1:37" ht="16.5">
      <c r="A12" s="65"/>
      <c r="B12" s="66" t="s">
        <v>96</v>
      </c>
      <c r="C12" s="67"/>
      <c r="D12" s="88">
        <f>SUM(D9:D11)</f>
        <v>108764025402</v>
      </c>
      <c r="E12" s="89">
        <f>SUM(E9:E11)</f>
        <v>19139751050</v>
      </c>
      <c r="F12" s="90">
        <f t="shared" si="0"/>
        <v>127903776452</v>
      </c>
      <c r="G12" s="88">
        <f>SUM(G9:G11)</f>
        <v>107673716920</v>
      </c>
      <c r="H12" s="89">
        <f>SUM(H9:H11)</f>
        <v>19501684061</v>
      </c>
      <c r="I12" s="90">
        <f t="shared" si="1"/>
        <v>127175400981</v>
      </c>
      <c r="J12" s="88">
        <f>SUM(J9:J11)</f>
        <v>29168481068</v>
      </c>
      <c r="K12" s="89">
        <f>SUM(K9:K11)</f>
        <v>2034642005</v>
      </c>
      <c r="L12" s="89">
        <f t="shared" si="2"/>
        <v>31203123073</v>
      </c>
      <c r="M12" s="105">
        <f t="shared" si="3"/>
        <v>0.24395779341753818</v>
      </c>
      <c r="N12" s="88">
        <f>SUM(N9:N11)</f>
        <v>25805861182</v>
      </c>
      <c r="O12" s="89">
        <f>SUM(O9:O11)</f>
        <v>2923958402</v>
      </c>
      <c r="P12" s="89">
        <f t="shared" si="4"/>
        <v>28729819584</v>
      </c>
      <c r="Q12" s="105">
        <f t="shared" si="5"/>
        <v>0.2246205732227288</v>
      </c>
      <c r="R12" s="88">
        <f>SUM(R9:R11)</f>
        <v>24129628873</v>
      </c>
      <c r="S12" s="89">
        <f>SUM(S9:S11)</f>
        <v>2559912162</v>
      </c>
      <c r="T12" s="89">
        <f t="shared" si="6"/>
        <v>26689541035</v>
      </c>
      <c r="U12" s="105">
        <f t="shared" si="7"/>
        <v>0.2098640211009629</v>
      </c>
      <c r="V12" s="88">
        <f>SUM(V9:V11)</f>
        <v>23814500482</v>
      </c>
      <c r="W12" s="89">
        <f>SUM(W9:W11)</f>
        <v>7153251484</v>
      </c>
      <c r="X12" s="89">
        <f t="shared" si="8"/>
        <v>30967751966</v>
      </c>
      <c r="Y12" s="105">
        <f t="shared" si="9"/>
        <v>0.2435042604711471</v>
      </c>
      <c r="Z12" s="88">
        <f t="shared" si="10"/>
        <v>102918471605</v>
      </c>
      <c r="AA12" s="89">
        <f t="shared" si="11"/>
        <v>14671764053</v>
      </c>
      <c r="AB12" s="89">
        <f t="shared" si="12"/>
        <v>117590235658</v>
      </c>
      <c r="AC12" s="105">
        <f t="shared" si="13"/>
        <v>0.9246303510815584</v>
      </c>
      <c r="AD12" s="88">
        <f>SUM(AD9:AD11)</f>
        <v>21134136333</v>
      </c>
      <c r="AE12" s="89">
        <f>SUM(AE9:AE11)</f>
        <v>8270558686</v>
      </c>
      <c r="AF12" s="89">
        <f t="shared" si="14"/>
        <v>29404695019</v>
      </c>
      <c r="AG12" s="89">
        <f>SUM(AG9:AG11)</f>
        <v>117764198878</v>
      </c>
      <c r="AH12" s="89">
        <f>SUM(AH9:AH11)</f>
        <v>118775965958</v>
      </c>
      <c r="AI12" s="90">
        <f>SUM(AI9:AI11)</f>
        <v>112028546153</v>
      </c>
      <c r="AJ12" s="126">
        <f t="shared" si="15"/>
        <v>0.9431920443620224</v>
      </c>
      <c r="AK12" s="127">
        <f t="shared" si="16"/>
        <v>0.053156713442870984</v>
      </c>
    </row>
    <row r="13" spans="1:37" ht="12.75">
      <c r="A13" s="62" t="s">
        <v>97</v>
      </c>
      <c r="B13" s="63" t="s">
        <v>65</v>
      </c>
      <c r="C13" s="64" t="s">
        <v>66</v>
      </c>
      <c r="D13" s="85">
        <v>6093013665</v>
      </c>
      <c r="E13" s="86">
        <v>345673377</v>
      </c>
      <c r="F13" s="87">
        <f t="shared" si="0"/>
        <v>6438687042</v>
      </c>
      <c r="G13" s="85">
        <v>6087706551</v>
      </c>
      <c r="H13" s="86">
        <v>350772782</v>
      </c>
      <c r="I13" s="87">
        <f t="shared" si="1"/>
        <v>6438479333</v>
      </c>
      <c r="J13" s="85">
        <v>1550764434</v>
      </c>
      <c r="K13" s="86">
        <v>12512117</v>
      </c>
      <c r="L13" s="86">
        <f t="shared" si="2"/>
        <v>1563276551</v>
      </c>
      <c r="M13" s="104">
        <f t="shared" si="3"/>
        <v>0.24279430585811038</v>
      </c>
      <c r="N13" s="85">
        <v>1303337540</v>
      </c>
      <c r="O13" s="86">
        <v>47280646</v>
      </c>
      <c r="P13" s="86">
        <f t="shared" si="4"/>
        <v>1350618186</v>
      </c>
      <c r="Q13" s="104">
        <f t="shared" si="5"/>
        <v>0.20976608696615076</v>
      </c>
      <c r="R13" s="85">
        <v>1174174335</v>
      </c>
      <c r="S13" s="86">
        <v>38341415</v>
      </c>
      <c r="T13" s="86">
        <f t="shared" si="6"/>
        <v>1212515750</v>
      </c>
      <c r="U13" s="104">
        <f t="shared" si="7"/>
        <v>0.18832331165300645</v>
      </c>
      <c r="V13" s="85">
        <v>1172714254</v>
      </c>
      <c r="W13" s="86">
        <v>83950924</v>
      </c>
      <c r="X13" s="86">
        <f t="shared" si="8"/>
        <v>1256665178</v>
      </c>
      <c r="Y13" s="104">
        <f t="shared" si="9"/>
        <v>0.19518043205622262</v>
      </c>
      <c r="Z13" s="85">
        <f t="shared" si="10"/>
        <v>5200990563</v>
      </c>
      <c r="AA13" s="86">
        <f t="shared" si="11"/>
        <v>182085102</v>
      </c>
      <c r="AB13" s="86">
        <f t="shared" si="12"/>
        <v>5383075665</v>
      </c>
      <c r="AC13" s="104">
        <f t="shared" si="13"/>
        <v>0.8360787363887932</v>
      </c>
      <c r="AD13" s="85">
        <v>1085232681</v>
      </c>
      <c r="AE13" s="86">
        <v>109274943</v>
      </c>
      <c r="AF13" s="86">
        <f t="shared" si="14"/>
        <v>1194507624</v>
      </c>
      <c r="AG13" s="86">
        <v>5888533911</v>
      </c>
      <c r="AH13" s="86">
        <v>5572129102</v>
      </c>
      <c r="AI13" s="87">
        <v>5172615664</v>
      </c>
      <c r="AJ13" s="124">
        <f t="shared" si="15"/>
        <v>0.9283014749502837</v>
      </c>
      <c r="AK13" s="125">
        <f t="shared" si="16"/>
        <v>0.05203612999292173</v>
      </c>
    </row>
    <row r="14" spans="1:37" ht="12.75">
      <c r="A14" s="62" t="s">
        <v>97</v>
      </c>
      <c r="B14" s="63" t="s">
        <v>227</v>
      </c>
      <c r="C14" s="64" t="s">
        <v>228</v>
      </c>
      <c r="D14" s="85">
        <v>922964908</v>
      </c>
      <c r="E14" s="86">
        <v>81968732</v>
      </c>
      <c r="F14" s="87">
        <f t="shared" si="0"/>
        <v>1004933640</v>
      </c>
      <c r="G14" s="85">
        <v>907040862</v>
      </c>
      <c r="H14" s="86">
        <v>92692917</v>
      </c>
      <c r="I14" s="87">
        <f t="shared" si="1"/>
        <v>999733779</v>
      </c>
      <c r="J14" s="85">
        <v>231974893</v>
      </c>
      <c r="K14" s="86">
        <v>9838220</v>
      </c>
      <c r="L14" s="86">
        <f t="shared" si="2"/>
        <v>241813113</v>
      </c>
      <c r="M14" s="104">
        <f t="shared" si="3"/>
        <v>0.2406259511822094</v>
      </c>
      <c r="N14" s="85">
        <v>220974968</v>
      </c>
      <c r="O14" s="86">
        <v>15960786</v>
      </c>
      <c r="P14" s="86">
        <f t="shared" si="4"/>
        <v>236935754</v>
      </c>
      <c r="Q14" s="104">
        <f t="shared" si="5"/>
        <v>0.2357725371796689</v>
      </c>
      <c r="R14" s="85">
        <v>195800757</v>
      </c>
      <c r="S14" s="86">
        <v>13072177</v>
      </c>
      <c r="T14" s="86">
        <f t="shared" si="6"/>
        <v>208872934</v>
      </c>
      <c r="U14" s="104">
        <f t="shared" si="7"/>
        <v>0.20892855516888562</v>
      </c>
      <c r="V14" s="85">
        <v>214560387</v>
      </c>
      <c r="W14" s="86">
        <v>45446926</v>
      </c>
      <c r="X14" s="86">
        <f t="shared" si="8"/>
        <v>260007313</v>
      </c>
      <c r="Y14" s="104">
        <f t="shared" si="9"/>
        <v>0.26007655083944103</v>
      </c>
      <c r="Z14" s="85">
        <f t="shared" si="10"/>
        <v>863311005</v>
      </c>
      <c r="AA14" s="86">
        <f t="shared" si="11"/>
        <v>84318109</v>
      </c>
      <c r="AB14" s="86">
        <f t="shared" si="12"/>
        <v>947629114</v>
      </c>
      <c r="AC14" s="104">
        <f t="shared" si="13"/>
        <v>0.9478814599501494</v>
      </c>
      <c r="AD14" s="85">
        <v>185959170</v>
      </c>
      <c r="AE14" s="86">
        <v>42077195</v>
      </c>
      <c r="AF14" s="86">
        <f t="shared" si="14"/>
        <v>228036365</v>
      </c>
      <c r="AG14" s="86">
        <v>970886777</v>
      </c>
      <c r="AH14" s="86">
        <v>929805692</v>
      </c>
      <c r="AI14" s="87">
        <v>901089064</v>
      </c>
      <c r="AJ14" s="124">
        <f t="shared" si="15"/>
        <v>0.9691154525649</v>
      </c>
      <c r="AK14" s="125">
        <f t="shared" si="16"/>
        <v>0.14020109468066644</v>
      </c>
    </row>
    <row r="15" spans="1:37" ht="12.75">
      <c r="A15" s="62" t="s">
        <v>97</v>
      </c>
      <c r="B15" s="63" t="s">
        <v>229</v>
      </c>
      <c r="C15" s="64" t="s">
        <v>230</v>
      </c>
      <c r="D15" s="85">
        <v>726415826</v>
      </c>
      <c r="E15" s="86">
        <v>57011000</v>
      </c>
      <c r="F15" s="87">
        <f t="shared" si="0"/>
        <v>783426826</v>
      </c>
      <c r="G15" s="85">
        <v>713570701</v>
      </c>
      <c r="H15" s="86">
        <v>43244074</v>
      </c>
      <c r="I15" s="87">
        <f t="shared" si="1"/>
        <v>756814775</v>
      </c>
      <c r="J15" s="85">
        <v>187516230</v>
      </c>
      <c r="K15" s="86">
        <v>3463814</v>
      </c>
      <c r="L15" s="86">
        <f t="shared" si="2"/>
        <v>190980044</v>
      </c>
      <c r="M15" s="104">
        <f t="shared" si="3"/>
        <v>0.24377521634675298</v>
      </c>
      <c r="N15" s="85">
        <v>181826643</v>
      </c>
      <c r="O15" s="86">
        <v>6127110</v>
      </c>
      <c r="P15" s="86">
        <f t="shared" si="4"/>
        <v>187953753</v>
      </c>
      <c r="Q15" s="104">
        <f t="shared" si="5"/>
        <v>0.23991232717885003</v>
      </c>
      <c r="R15" s="85">
        <v>136801960</v>
      </c>
      <c r="S15" s="86">
        <v>4908039</v>
      </c>
      <c r="T15" s="86">
        <f t="shared" si="6"/>
        <v>141709999</v>
      </c>
      <c r="U15" s="104">
        <f t="shared" si="7"/>
        <v>0.18724528600805923</v>
      </c>
      <c r="V15" s="85">
        <v>165749177</v>
      </c>
      <c r="W15" s="86">
        <v>14116355</v>
      </c>
      <c r="X15" s="86">
        <f t="shared" si="8"/>
        <v>179865532</v>
      </c>
      <c r="Y15" s="104">
        <f t="shared" si="9"/>
        <v>0.23766123223479615</v>
      </c>
      <c r="Z15" s="85">
        <f t="shared" si="10"/>
        <v>671894010</v>
      </c>
      <c r="AA15" s="86">
        <f t="shared" si="11"/>
        <v>28615318</v>
      </c>
      <c r="AB15" s="86">
        <f t="shared" si="12"/>
        <v>700509328</v>
      </c>
      <c r="AC15" s="104">
        <f t="shared" si="13"/>
        <v>0.9256020774700124</v>
      </c>
      <c r="AD15" s="85">
        <v>163223219</v>
      </c>
      <c r="AE15" s="86">
        <v>18544602</v>
      </c>
      <c r="AF15" s="86">
        <f t="shared" si="14"/>
        <v>181767821</v>
      </c>
      <c r="AG15" s="86">
        <v>650237443</v>
      </c>
      <c r="AH15" s="86">
        <v>666854614</v>
      </c>
      <c r="AI15" s="87">
        <v>640716632</v>
      </c>
      <c r="AJ15" s="124">
        <f t="shared" si="15"/>
        <v>0.9608040771537647</v>
      </c>
      <c r="AK15" s="125">
        <f t="shared" si="16"/>
        <v>-0.010465488278037949</v>
      </c>
    </row>
    <row r="16" spans="1:37" ht="12.75">
      <c r="A16" s="62" t="s">
        <v>112</v>
      </c>
      <c r="B16" s="63" t="s">
        <v>231</v>
      </c>
      <c r="C16" s="64" t="s">
        <v>232</v>
      </c>
      <c r="D16" s="85">
        <v>365259635</v>
      </c>
      <c r="E16" s="86">
        <v>20819592</v>
      </c>
      <c r="F16" s="87">
        <f t="shared" si="0"/>
        <v>386079227</v>
      </c>
      <c r="G16" s="85">
        <v>361853151</v>
      </c>
      <c r="H16" s="86">
        <v>9471100</v>
      </c>
      <c r="I16" s="87">
        <f t="shared" si="1"/>
        <v>371324251</v>
      </c>
      <c r="J16" s="85">
        <v>120629635</v>
      </c>
      <c r="K16" s="86">
        <v>1215713</v>
      </c>
      <c r="L16" s="86">
        <f t="shared" si="2"/>
        <v>121845348</v>
      </c>
      <c r="M16" s="104">
        <f t="shared" si="3"/>
        <v>0.31559674667500304</v>
      </c>
      <c r="N16" s="85">
        <v>103730304</v>
      </c>
      <c r="O16" s="86">
        <v>1387160</v>
      </c>
      <c r="P16" s="86">
        <f t="shared" si="4"/>
        <v>105117464</v>
      </c>
      <c r="Q16" s="104">
        <f t="shared" si="5"/>
        <v>0.27226915267316365</v>
      </c>
      <c r="R16" s="85">
        <v>68421777</v>
      </c>
      <c r="S16" s="86">
        <v>1040360</v>
      </c>
      <c r="T16" s="86">
        <f t="shared" si="6"/>
        <v>69462137</v>
      </c>
      <c r="U16" s="104">
        <f t="shared" si="7"/>
        <v>0.18706598562559276</v>
      </c>
      <c r="V16" s="85">
        <v>41127205</v>
      </c>
      <c r="W16" s="86">
        <v>1635314</v>
      </c>
      <c r="X16" s="86">
        <f t="shared" si="8"/>
        <v>42762519</v>
      </c>
      <c r="Y16" s="104">
        <f t="shared" si="9"/>
        <v>0.1151622036127126</v>
      </c>
      <c r="Z16" s="85">
        <f t="shared" si="10"/>
        <v>333908921</v>
      </c>
      <c r="AA16" s="86">
        <f t="shared" si="11"/>
        <v>5278547</v>
      </c>
      <c r="AB16" s="86">
        <f t="shared" si="12"/>
        <v>339187468</v>
      </c>
      <c r="AC16" s="104">
        <f t="shared" si="13"/>
        <v>0.9134535842637437</v>
      </c>
      <c r="AD16" s="85">
        <v>20972605</v>
      </c>
      <c r="AE16" s="86">
        <v>1979156</v>
      </c>
      <c r="AF16" s="86">
        <f t="shared" si="14"/>
        <v>22951761</v>
      </c>
      <c r="AG16" s="86">
        <v>373382000</v>
      </c>
      <c r="AH16" s="86">
        <v>371324251</v>
      </c>
      <c r="AI16" s="87">
        <v>327920067</v>
      </c>
      <c r="AJ16" s="124">
        <f t="shared" si="15"/>
        <v>0.8831097514285432</v>
      </c>
      <c r="AK16" s="125">
        <f t="shared" si="16"/>
        <v>0.8631476251430119</v>
      </c>
    </row>
    <row r="17" spans="1:37" ht="16.5">
      <c r="A17" s="65"/>
      <c r="B17" s="66" t="s">
        <v>233</v>
      </c>
      <c r="C17" s="67"/>
      <c r="D17" s="88">
        <f>SUM(D13:D16)</f>
        <v>8107654034</v>
      </c>
      <c r="E17" s="89">
        <f>SUM(E13:E16)</f>
        <v>505472701</v>
      </c>
      <c r="F17" s="90">
        <f t="shared" si="0"/>
        <v>8613126735</v>
      </c>
      <c r="G17" s="88">
        <f>SUM(G13:G16)</f>
        <v>8070171265</v>
      </c>
      <c r="H17" s="89">
        <f>SUM(H13:H16)</f>
        <v>496180873</v>
      </c>
      <c r="I17" s="90">
        <f t="shared" si="1"/>
        <v>8566352138</v>
      </c>
      <c r="J17" s="88">
        <f>SUM(J13:J16)</f>
        <v>2090885192</v>
      </c>
      <c r="K17" s="89">
        <f>SUM(K13:K16)</f>
        <v>27029864</v>
      </c>
      <c r="L17" s="89">
        <f t="shared" si="2"/>
        <v>2117915056</v>
      </c>
      <c r="M17" s="105">
        <f t="shared" si="3"/>
        <v>0.24589386887733983</v>
      </c>
      <c r="N17" s="88">
        <f>SUM(N13:N16)</f>
        <v>1809869455</v>
      </c>
      <c r="O17" s="89">
        <f>SUM(O13:O16)</f>
        <v>70755702</v>
      </c>
      <c r="P17" s="89">
        <f t="shared" si="4"/>
        <v>1880625157</v>
      </c>
      <c r="Q17" s="105">
        <f t="shared" si="5"/>
        <v>0.21834407119054194</v>
      </c>
      <c r="R17" s="88">
        <f>SUM(R13:R16)</f>
        <v>1575198829</v>
      </c>
      <c r="S17" s="89">
        <f>SUM(S13:S16)</f>
        <v>57361991</v>
      </c>
      <c r="T17" s="89">
        <f t="shared" si="6"/>
        <v>1632560820</v>
      </c>
      <c r="U17" s="105">
        <f t="shared" si="7"/>
        <v>0.1905782991056397</v>
      </c>
      <c r="V17" s="88">
        <f>SUM(V13:V16)</f>
        <v>1594151023</v>
      </c>
      <c r="W17" s="89">
        <f>SUM(W13:W16)</f>
        <v>145149519</v>
      </c>
      <c r="X17" s="89">
        <f t="shared" si="8"/>
        <v>1739300542</v>
      </c>
      <c r="Y17" s="105">
        <f t="shared" si="9"/>
        <v>0.20303864632000493</v>
      </c>
      <c r="Z17" s="88">
        <f t="shared" si="10"/>
        <v>7070104499</v>
      </c>
      <c r="AA17" s="89">
        <f t="shared" si="11"/>
        <v>300297076</v>
      </c>
      <c r="AB17" s="89">
        <f t="shared" si="12"/>
        <v>7370401575</v>
      </c>
      <c r="AC17" s="105">
        <f t="shared" si="13"/>
        <v>0.8603897500670314</v>
      </c>
      <c r="AD17" s="88">
        <f>SUM(AD13:AD16)</f>
        <v>1455387675</v>
      </c>
      <c r="AE17" s="89">
        <f>SUM(AE13:AE16)</f>
        <v>171875896</v>
      </c>
      <c r="AF17" s="89">
        <f t="shared" si="14"/>
        <v>1627263571</v>
      </c>
      <c r="AG17" s="89">
        <f>SUM(AG13:AG16)</f>
        <v>7883040131</v>
      </c>
      <c r="AH17" s="89">
        <f>SUM(AH13:AH16)</f>
        <v>7540113659</v>
      </c>
      <c r="AI17" s="90">
        <f>SUM(AI13:AI16)</f>
        <v>7042341427</v>
      </c>
      <c r="AJ17" s="126">
        <f t="shared" si="15"/>
        <v>0.9339834577419333</v>
      </c>
      <c r="AK17" s="127">
        <f t="shared" si="16"/>
        <v>0.06884992265337209</v>
      </c>
    </row>
    <row r="18" spans="1:37" ht="12.75">
      <c r="A18" s="62" t="s">
        <v>97</v>
      </c>
      <c r="B18" s="63" t="s">
        <v>75</v>
      </c>
      <c r="C18" s="64" t="s">
        <v>76</v>
      </c>
      <c r="D18" s="85">
        <v>2390694335</v>
      </c>
      <c r="E18" s="86">
        <v>424968598</v>
      </c>
      <c r="F18" s="87">
        <f t="shared" si="0"/>
        <v>2815662933</v>
      </c>
      <c r="G18" s="85">
        <v>2321148900</v>
      </c>
      <c r="H18" s="86">
        <v>275507850</v>
      </c>
      <c r="I18" s="87">
        <f t="shared" si="1"/>
        <v>2596656750</v>
      </c>
      <c r="J18" s="85">
        <v>665800634</v>
      </c>
      <c r="K18" s="86">
        <v>34754344</v>
      </c>
      <c r="L18" s="86">
        <f t="shared" si="2"/>
        <v>700554978</v>
      </c>
      <c r="M18" s="104">
        <f t="shared" si="3"/>
        <v>0.24880640711265137</v>
      </c>
      <c r="N18" s="85">
        <v>580928156</v>
      </c>
      <c r="O18" s="86">
        <v>58866082</v>
      </c>
      <c r="P18" s="86">
        <f t="shared" si="4"/>
        <v>639794238</v>
      </c>
      <c r="Q18" s="104">
        <f t="shared" si="5"/>
        <v>0.22722685677376853</v>
      </c>
      <c r="R18" s="85">
        <v>549038339</v>
      </c>
      <c r="S18" s="86">
        <v>48002936</v>
      </c>
      <c r="T18" s="86">
        <f t="shared" si="6"/>
        <v>597041275</v>
      </c>
      <c r="U18" s="104">
        <f t="shared" si="7"/>
        <v>0.22992691467595786</v>
      </c>
      <c r="V18" s="85">
        <v>517951731</v>
      </c>
      <c r="W18" s="86">
        <v>67512277</v>
      </c>
      <c r="X18" s="86">
        <f t="shared" si="8"/>
        <v>585464008</v>
      </c>
      <c r="Y18" s="104">
        <f t="shared" si="9"/>
        <v>0.22546838660905028</v>
      </c>
      <c r="Z18" s="85">
        <f t="shared" si="10"/>
        <v>2313718860</v>
      </c>
      <c r="AA18" s="86">
        <f t="shared" si="11"/>
        <v>209135639</v>
      </c>
      <c r="AB18" s="86">
        <f t="shared" si="12"/>
        <v>2522854499</v>
      </c>
      <c r="AC18" s="104">
        <f t="shared" si="13"/>
        <v>0.9715779719441162</v>
      </c>
      <c r="AD18" s="85">
        <v>515407138</v>
      </c>
      <c r="AE18" s="86">
        <v>175337925</v>
      </c>
      <c r="AF18" s="86">
        <f t="shared" si="14"/>
        <v>690745063</v>
      </c>
      <c r="AG18" s="86">
        <v>2542880733</v>
      </c>
      <c r="AH18" s="86">
        <v>2804170485</v>
      </c>
      <c r="AI18" s="87">
        <v>2585380654</v>
      </c>
      <c r="AJ18" s="124">
        <f t="shared" si="15"/>
        <v>0.9219769867166261</v>
      </c>
      <c r="AK18" s="125">
        <f t="shared" si="16"/>
        <v>-0.15241665940072013</v>
      </c>
    </row>
    <row r="19" spans="1:37" ht="12.75">
      <c r="A19" s="62" t="s">
        <v>97</v>
      </c>
      <c r="B19" s="63" t="s">
        <v>234</v>
      </c>
      <c r="C19" s="64" t="s">
        <v>235</v>
      </c>
      <c r="D19" s="85">
        <v>1236817218</v>
      </c>
      <c r="E19" s="86">
        <v>151891850</v>
      </c>
      <c r="F19" s="87">
        <f t="shared" si="0"/>
        <v>1388709068</v>
      </c>
      <c r="G19" s="85">
        <v>1236817218</v>
      </c>
      <c r="H19" s="86">
        <v>151891850</v>
      </c>
      <c r="I19" s="87">
        <f t="shared" si="1"/>
        <v>1388709068</v>
      </c>
      <c r="J19" s="85">
        <v>325111912</v>
      </c>
      <c r="K19" s="86">
        <v>19299464</v>
      </c>
      <c r="L19" s="86">
        <f t="shared" si="2"/>
        <v>344411376</v>
      </c>
      <c r="M19" s="104">
        <f t="shared" si="3"/>
        <v>0.24800830061260895</v>
      </c>
      <c r="N19" s="85">
        <v>276089947</v>
      </c>
      <c r="O19" s="86">
        <v>22289028</v>
      </c>
      <c r="P19" s="86">
        <f t="shared" si="4"/>
        <v>298378975</v>
      </c>
      <c r="Q19" s="104">
        <f t="shared" si="5"/>
        <v>0.21486068023572522</v>
      </c>
      <c r="R19" s="85">
        <v>262729264</v>
      </c>
      <c r="S19" s="86">
        <v>21118631</v>
      </c>
      <c r="T19" s="86">
        <f t="shared" si="6"/>
        <v>283847895</v>
      </c>
      <c r="U19" s="104">
        <f t="shared" si="7"/>
        <v>0.20439694788541554</v>
      </c>
      <c r="V19" s="85">
        <v>245657014</v>
      </c>
      <c r="W19" s="86">
        <v>83504155</v>
      </c>
      <c r="X19" s="86">
        <f t="shared" si="8"/>
        <v>329161169</v>
      </c>
      <c r="Y19" s="104">
        <f t="shared" si="9"/>
        <v>0.23702672977721206</v>
      </c>
      <c r="Z19" s="85">
        <f t="shared" si="10"/>
        <v>1109588137</v>
      </c>
      <c r="AA19" s="86">
        <f t="shared" si="11"/>
        <v>146211278</v>
      </c>
      <c r="AB19" s="86">
        <f t="shared" si="12"/>
        <v>1255799415</v>
      </c>
      <c r="AC19" s="104">
        <f t="shared" si="13"/>
        <v>0.9042926585109617</v>
      </c>
      <c r="AD19" s="85">
        <v>230884498</v>
      </c>
      <c r="AE19" s="86">
        <v>79954384</v>
      </c>
      <c r="AF19" s="86">
        <f t="shared" si="14"/>
        <v>310838882</v>
      </c>
      <c r="AG19" s="86">
        <v>1152072710</v>
      </c>
      <c r="AH19" s="86">
        <v>1394927520</v>
      </c>
      <c r="AI19" s="87">
        <v>1260176595</v>
      </c>
      <c r="AJ19" s="124">
        <f t="shared" si="15"/>
        <v>0.9033993357590364</v>
      </c>
      <c r="AK19" s="125">
        <f t="shared" si="16"/>
        <v>0.05894464322516768</v>
      </c>
    </row>
    <row r="20" spans="1:37" ht="12.75">
      <c r="A20" s="62" t="s">
        <v>97</v>
      </c>
      <c r="B20" s="63" t="s">
        <v>236</v>
      </c>
      <c r="C20" s="64" t="s">
        <v>237</v>
      </c>
      <c r="D20" s="85">
        <v>1558865503</v>
      </c>
      <c r="E20" s="86">
        <v>240782668</v>
      </c>
      <c r="F20" s="87">
        <f t="shared" si="0"/>
        <v>1799648171</v>
      </c>
      <c r="G20" s="85">
        <v>1450364819</v>
      </c>
      <c r="H20" s="86">
        <v>247552073</v>
      </c>
      <c r="I20" s="87">
        <f t="shared" si="1"/>
        <v>1697916892</v>
      </c>
      <c r="J20" s="85">
        <v>175225777</v>
      </c>
      <c r="K20" s="86">
        <v>2610520</v>
      </c>
      <c r="L20" s="86">
        <f t="shared" si="2"/>
        <v>177836297</v>
      </c>
      <c r="M20" s="104">
        <f t="shared" si="3"/>
        <v>0.09881725765385728</v>
      </c>
      <c r="N20" s="85">
        <v>358614808</v>
      </c>
      <c r="O20" s="86">
        <v>8014793</v>
      </c>
      <c r="P20" s="86">
        <f t="shared" si="4"/>
        <v>366629601</v>
      </c>
      <c r="Q20" s="104">
        <f t="shared" si="5"/>
        <v>0.20372293146403003</v>
      </c>
      <c r="R20" s="85">
        <v>372001323</v>
      </c>
      <c r="S20" s="86">
        <v>40558717</v>
      </c>
      <c r="T20" s="86">
        <f t="shared" si="6"/>
        <v>412560040</v>
      </c>
      <c r="U20" s="104">
        <f t="shared" si="7"/>
        <v>0.2429801140113753</v>
      </c>
      <c r="V20" s="85">
        <v>486296833</v>
      </c>
      <c r="W20" s="86">
        <v>127521848</v>
      </c>
      <c r="X20" s="86">
        <f t="shared" si="8"/>
        <v>613818681</v>
      </c>
      <c r="Y20" s="104">
        <f t="shared" si="9"/>
        <v>0.3615127948205842</v>
      </c>
      <c r="Z20" s="85">
        <f t="shared" si="10"/>
        <v>1392138741</v>
      </c>
      <c r="AA20" s="86">
        <f t="shared" si="11"/>
        <v>178705878</v>
      </c>
      <c r="AB20" s="86">
        <f t="shared" si="12"/>
        <v>1570844619</v>
      </c>
      <c r="AC20" s="104">
        <f t="shared" si="13"/>
        <v>0.9251598982266324</v>
      </c>
      <c r="AD20" s="85">
        <v>0</v>
      </c>
      <c r="AE20" s="86">
        <v>0</v>
      </c>
      <c r="AF20" s="86">
        <f t="shared" si="14"/>
        <v>0</v>
      </c>
      <c r="AG20" s="86">
        <v>0</v>
      </c>
      <c r="AH20" s="86">
        <v>0</v>
      </c>
      <c r="AI20" s="87">
        <v>0</v>
      </c>
      <c r="AJ20" s="124">
        <f t="shared" si="15"/>
        <v>0</v>
      </c>
      <c r="AK20" s="125">
        <f t="shared" si="16"/>
        <v>0</v>
      </c>
    </row>
    <row r="21" spans="1:37" ht="12.75">
      <c r="A21" s="62" t="s">
        <v>112</v>
      </c>
      <c r="B21" s="63" t="s">
        <v>238</v>
      </c>
      <c r="C21" s="64" t="s">
        <v>239</v>
      </c>
      <c r="D21" s="85">
        <v>297068343</v>
      </c>
      <c r="E21" s="86">
        <v>10000000</v>
      </c>
      <c r="F21" s="87">
        <f t="shared" si="0"/>
        <v>307068343</v>
      </c>
      <c r="G21" s="85">
        <v>282231132</v>
      </c>
      <c r="H21" s="86">
        <v>25544869</v>
      </c>
      <c r="I21" s="87">
        <f t="shared" si="1"/>
        <v>307776001</v>
      </c>
      <c r="J21" s="85">
        <v>94651381</v>
      </c>
      <c r="K21" s="86">
        <v>4328992</v>
      </c>
      <c r="L21" s="86">
        <f t="shared" si="2"/>
        <v>98980373</v>
      </c>
      <c r="M21" s="104">
        <f t="shared" si="3"/>
        <v>0.3223398805392323</v>
      </c>
      <c r="N21" s="85">
        <v>69028873</v>
      </c>
      <c r="O21" s="86">
        <v>4403142</v>
      </c>
      <c r="P21" s="86">
        <f t="shared" si="4"/>
        <v>73432015</v>
      </c>
      <c r="Q21" s="104">
        <f t="shared" si="5"/>
        <v>0.23913899519104775</v>
      </c>
      <c r="R21" s="85">
        <v>60719284</v>
      </c>
      <c r="S21" s="86">
        <v>5462345</v>
      </c>
      <c r="T21" s="86">
        <f t="shared" si="6"/>
        <v>66181629</v>
      </c>
      <c r="U21" s="104">
        <f t="shared" si="7"/>
        <v>0.21503180490021379</v>
      </c>
      <c r="V21" s="85">
        <v>17739287</v>
      </c>
      <c r="W21" s="86">
        <v>1605250</v>
      </c>
      <c r="X21" s="86">
        <f t="shared" si="8"/>
        <v>19344537</v>
      </c>
      <c r="Y21" s="104">
        <f t="shared" si="9"/>
        <v>0.06285264912516685</v>
      </c>
      <c r="Z21" s="85">
        <f t="shared" si="10"/>
        <v>242138825</v>
      </c>
      <c r="AA21" s="86">
        <f t="shared" si="11"/>
        <v>15799729</v>
      </c>
      <c r="AB21" s="86">
        <f t="shared" si="12"/>
        <v>257938554</v>
      </c>
      <c r="AC21" s="104">
        <f t="shared" si="13"/>
        <v>0.8380723420992139</v>
      </c>
      <c r="AD21" s="85">
        <v>20682621</v>
      </c>
      <c r="AE21" s="86">
        <v>1904435</v>
      </c>
      <c r="AF21" s="86">
        <f t="shared" si="14"/>
        <v>22587056</v>
      </c>
      <c r="AG21" s="86">
        <v>318528689</v>
      </c>
      <c r="AH21" s="86">
        <v>316906812</v>
      </c>
      <c r="AI21" s="87">
        <v>298983079</v>
      </c>
      <c r="AJ21" s="124">
        <f t="shared" si="15"/>
        <v>0.9434416291436487</v>
      </c>
      <c r="AK21" s="125">
        <f t="shared" si="16"/>
        <v>-0.14355651307545347</v>
      </c>
    </row>
    <row r="22" spans="1:37" ht="16.5">
      <c r="A22" s="65"/>
      <c r="B22" s="66" t="s">
        <v>240</v>
      </c>
      <c r="C22" s="67"/>
      <c r="D22" s="88">
        <f>SUM(D18:D21)</f>
        <v>5483445399</v>
      </c>
      <c r="E22" s="89">
        <f>SUM(E18:E21)</f>
        <v>827643116</v>
      </c>
      <c r="F22" s="90">
        <f t="shared" si="0"/>
        <v>6311088515</v>
      </c>
      <c r="G22" s="88">
        <f>SUM(G18:G21)</f>
        <v>5290562069</v>
      </c>
      <c r="H22" s="89">
        <f>SUM(H18:H21)</f>
        <v>700496642</v>
      </c>
      <c r="I22" s="90">
        <f t="shared" si="1"/>
        <v>5991058711</v>
      </c>
      <c r="J22" s="88">
        <f>SUM(J18:J21)</f>
        <v>1260789704</v>
      </c>
      <c r="K22" s="89">
        <f>SUM(K18:K21)</f>
        <v>60993320</v>
      </c>
      <c r="L22" s="89">
        <f t="shared" si="2"/>
        <v>1321783024</v>
      </c>
      <c r="M22" s="105">
        <f t="shared" si="3"/>
        <v>0.20943820085210768</v>
      </c>
      <c r="N22" s="88">
        <f>SUM(N18:N21)</f>
        <v>1284661784</v>
      </c>
      <c r="O22" s="89">
        <f>SUM(O18:O21)</f>
        <v>93573045</v>
      </c>
      <c r="P22" s="89">
        <f t="shared" si="4"/>
        <v>1378234829</v>
      </c>
      <c r="Q22" s="105">
        <f t="shared" si="5"/>
        <v>0.21838306113505682</v>
      </c>
      <c r="R22" s="88">
        <f>SUM(R18:R21)</f>
        <v>1244488210</v>
      </c>
      <c r="S22" s="89">
        <f>SUM(S18:S21)</f>
        <v>115142629</v>
      </c>
      <c r="T22" s="89">
        <f t="shared" si="6"/>
        <v>1359630839</v>
      </c>
      <c r="U22" s="105">
        <f t="shared" si="7"/>
        <v>0.22694333415621906</v>
      </c>
      <c r="V22" s="88">
        <f>SUM(V18:V21)</f>
        <v>1267644865</v>
      </c>
      <c r="W22" s="89">
        <f>SUM(W18:W21)</f>
        <v>280143530</v>
      </c>
      <c r="X22" s="89">
        <f t="shared" si="8"/>
        <v>1547788395</v>
      </c>
      <c r="Y22" s="105">
        <f t="shared" si="9"/>
        <v>0.25834972909849024</v>
      </c>
      <c r="Z22" s="88">
        <f t="shared" si="10"/>
        <v>5057584563</v>
      </c>
      <c r="AA22" s="89">
        <f t="shared" si="11"/>
        <v>549852524</v>
      </c>
      <c r="AB22" s="89">
        <f t="shared" si="12"/>
        <v>5607437087</v>
      </c>
      <c r="AC22" s="105">
        <f t="shared" si="13"/>
        <v>0.935967640695017</v>
      </c>
      <c r="AD22" s="88">
        <f>SUM(AD18:AD21)</f>
        <v>766974257</v>
      </c>
      <c r="AE22" s="89">
        <f>SUM(AE18:AE21)</f>
        <v>257196744</v>
      </c>
      <c r="AF22" s="89">
        <f t="shared" si="14"/>
        <v>1024171001</v>
      </c>
      <c r="AG22" s="89">
        <f>SUM(AG18:AG21)</f>
        <v>4013482132</v>
      </c>
      <c r="AH22" s="89">
        <f>SUM(AH18:AH21)</f>
        <v>4516004817</v>
      </c>
      <c r="AI22" s="90">
        <f>SUM(AI18:AI21)</f>
        <v>4144540328</v>
      </c>
      <c r="AJ22" s="126">
        <f t="shared" si="15"/>
        <v>0.9177448864532511</v>
      </c>
      <c r="AK22" s="127">
        <f t="shared" si="16"/>
        <v>0.5112597344474119</v>
      </c>
    </row>
    <row r="23" spans="1:37" ht="16.5">
      <c r="A23" s="68"/>
      <c r="B23" s="69" t="s">
        <v>241</v>
      </c>
      <c r="C23" s="70"/>
      <c r="D23" s="91">
        <f>SUM(D9:D11,D13:D16,D18:D21)</f>
        <v>122355124835</v>
      </c>
      <c r="E23" s="92">
        <f>SUM(E9:E11,E13:E16,E18:E21)</f>
        <v>20472866867</v>
      </c>
      <c r="F23" s="93">
        <f t="shared" si="0"/>
        <v>142827991702</v>
      </c>
      <c r="G23" s="91">
        <f>SUM(G9:G11,G13:G16,G18:G21)</f>
        <v>121034450254</v>
      </c>
      <c r="H23" s="92">
        <f>SUM(H9:H11,H13:H16,H18:H21)</f>
        <v>20698361576</v>
      </c>
      <c r="I23" s="93">
        <f t="shared" si="1"/>
        <v>141732811830</v>
      </c>
      <c r="J23" s="91">
        <f>SUM(J9:J11,J13:J16,J18:J21)</f>
        <v>32520155964</v>
      </c>
      <c r="K23" s="92">
        <f>SUM(K9:K11,K13:K16,K18:K21)</f>
        <v>2122665189</v>
      </c>
      <c r="L23" s="92">
        <f t="shared" si="2"/>
        <v>34642821153</v>
      </c>
      <c r="M23" s="106">
        <f t="shared" si="3"/>
        <v>0.24254924220512514</v>
      </c>
      <c r="N23" s="91">
        <f>SUM(N9:N11,N13:N16,N18:N21)</f>
        <v>28900392421</v>
      </c>
      <c r="O23" s="92">
        <f>SUM(O9:O11,O13:O16,O18:O21)</f>
        <v>3088287149</v>
      </c>
      <c r="P23" s="92">
        <f t="shared" si="4"/>
        <v>31988679570</v>
      </c>
      <c r="Q23" s="106">
        <f t="shared" si="5"/>
        <v>0.22396645915698377</v>
      </c>
      <c r="R23" s="91">
        <f>SUM(R9:R11,R13:R16,R18:R21)</f>
        <v>26949315912</v>
      </c>
      <c r="S23" s="92">
        <f>SUM(S9:S11,S13:S16,S18:S21)</f>
        <v>2732416782</v>
      </c>
      <c r="T23" s="92">
        <f t="shared" si="6"/>
        <v>29681732694</v>
      </c>
      <c r="U23" s="106">
        <f t="shared" si="7"/>
        <v>0.2094203333071629</v>
      </c>
      <c r="V23" s="91">
        <f>SUM(V9:V11,V13:V16,V18:V21)</f>
        <v>26676296370</v>
      </c>
      <c r="W23" s="92">
        <f>SUM(W9:W11,W13:W16,W18:W21)</f>
        <v>7578544533</v>
      </c>
      <c r="X23" s="92">
        <f t="shared" si="8"/>
        <v>34254840903</v>
      </c>
      <c r="Y23" s="106">
        <f t="shared" si="9"/>
        <v>0.24168603205365477</v>
      </c>
      <c r="Z23" s="91">
        <f t="shared" si="10"/>
        <v>115046160667</v>
      </c>
      <c r="AA23" s="92">
        <f t="shared" si="11"/>
        <v>15521913653</v>
      </c>
      <c r="AB23" s="92">
        <f t="shared" si="12"/>
        <v>130568074320</v>
      </c>
      <c r="AC23" s="106">
        <f t="shared" si="13"/>
        <v>0.9212268678942782</v>
      </c>
      <c r="AD23" s="91">
        <f>SUM(AD9:AD11,AD13:AD16,AD18:AD21)</f>
        <v>23356498265</v>
      </c>
      <c r="AE23" s="92">
        <f>SUM(AE9:AE11,AE13:AE16,AE18:AE21)</f>
        <v>8699631326</v>
      </c>
      <c r="AF23" s="92">
        <f t="shared" si="14"/>
        <v>32056129591</v>
      </c>
      <c r="AG23" s="92">
        <f>SUM(AG9:AG11,AG13:AG16,AG18:AG21)</f>
        <v>129660721141</v>
      </c>
      <c r="AH23" s="92">
        <f>SUM(AH9:AH11,AH13:AH16,AH18:AH21)</f>
        <v>130832084434</v>
      </c>
      <c r="AI23" s="93">
        <f>SUM(AI9:AI11,AI13:AI16,AI18:AI21)</f>
        <v>123215427908</v>
      </c>
      <c r="AJ23" s="128">
        <f t="shared" si="15"/>
        <v>0.941782961274745</v>
      </c>
      <c r="AK23" s="129">
        <f t="shared" si="16"/>
        <v>0.06858941924845796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46</v>
      </c>
      <c r="C9" s="64" t="s">
        <v>47</v>
      </c>
      <c r="D9" s="85">
        <v>31267559611</v>
      </c>
      <c r="E9" s="86">
        <v>6725067000</v>
      </c>
      <c r="F9" s="87">
        <f>$D9+$E9</f>
        <v>37992626611</v>
      </c>
      <c r="G9" s="85">
        <v>31358676813</v>
      </c>
      <c r="H9" s="86">
        <v>6693732000</v>
      </c>
      <c r="I9" s="87">
        <f>$G9+$H9</f>
        <v>38052408813</v>
      </c>
      <c r="J9" s="85">
        <v>8875972676</v>
      </c>
      <c r="K9" s="86">
        <v>944963000</v>
      </c>
      <c r="L9" s="86">
        <f>$J9+$K9</f>
        <v>9820935676</v>
      </c>
      <c r="M9" s="104">
        <f>IF($F9=0,0,$L9/$F9)</f>
        <v>0.25849583332457843</v>
      </c>
      <c r="N9" s="85">
        <v>8135683385</v>
      </c>
      <c r="O9" s="86">
        <v>1497062000</v>
      </c>
      <c r="P9" s="86">
        <f>$N9+$O9</f>
        <v>9632745385</v>
      </c>
      <c r="Q9" s="104">
        <f>IF($F9=0,0,$P9/$F9)</f>
        <v>0.25354249611715535</v>
      </c>
      <c r="R9" s="85">
        <v>7753966566</v>
      </c>
      <c r="S9" s="86">
        <v>1258115000</v>
      </c>
      <c r="T9" s="86">
        <f>$R9+$S9</f>
        <v>9012081566</v>
      </c>
      <c r="U9" s="104">
        <f>IF($I9=0,0,$T9/$I9)</f>
        <v>0.23683340548262916</v>
      </c>
      <c r="V9" s="85">
        <v>5461266204</v>
      </c>
      <c r="W9" s="86">
        <v>2366577000</v>
      </c>
      <c r="X9" s="86">
        <f>$V9+$W9</f>
        <v>7827843204</v>
      </c>
      <c r="Y9" s="104">
        <f>IF($I9=0,0,$X9/$I9)</f>
        <v>0.2057121598390308</v>
      </c>
      <c r="Z9" s="85">
        <f>$J9+$N9+$R9+$V9</f>
        <v>30226888831</v>
      </c>
      <c r="AA9" s="86">
        <f>$K9+$O9+$S9+$W9</f>
        <v>6066717000</v>
      </c>
      <c r="AB9" s="86">
        <f>$Z9+$AA9</f>
        <v>36293605831</v>
      </c>
      <c r="AC9" s="104">
        <f>IF($I9=0,0,$AB9/$I9)</f>
        <v>0.9537794574150814</v>
      </c>
      <c r="AD9" s="85">
        <v>8156973971</v>
      </c>
      <c r="AE9" s="86">
        <v>2002550000</v>
      </c>
      <c r="AF9" s="86">
        <f>$AD9+$AE9</f>
        <v>10159523971</v>
      </c>
      <c r="AG9" s="86">
        <v>35581211758</v>
      </c>
      <c r="AH9" s="86">
        <v>34906405600</v>
      </c>
      <c r="AI9" s="87">
        <v>34155547090</v>
      </c>
      <c r="AJ9" s="124">
        <f>IF($AH9=0,0,$AI9/$AH9)</f>
        <v>0.9784893776058111</v>
      </c>
      <c r="AK9" s="125">
        <f>IF($AF9=0,0,(($X9/$AF9)-1))</f>
        <v>-0.22950689162757032</v>
      </c>
    </row>
    <row r="10" spans="1:37" ht="16.5">
      <c r="A10" s="65"/>
      <c r="B10" s="66" t="s">
        <v>96</v>
      </c>
      <c r="C10" s="67"/>
      <c r="D10" s="88">
        <f>D9</f>
        <v>31267559611</v>
      </c>
      <c r="E10" s="89">
        <f>E9</f>
        <v>6725067000</v>
      </c>
      <c r="F10" s="90">
        <f aca="true" t="shared" si="0" ref="F10:F41">$D10+$E10</f>
        <v>37992626611</v>
      </c>
      <c r="G10" s="88">
        <f>G9</f>
        <v>31358676813</v>
      </c>
      <c r="H10" s="89">
        <f>H9</f>
        <v>6693732000</v>
      </c>
      <c r="I10" s="90">
        <f aca="true" t="shared" si="1" ref="I10:I41">$G10+$H10</f>
        <v>38052408813</v>
      </c>
      <c r="J10" s="88">
        <f>J9</f>
        <v>8875972676</v>
      </c>
      <c r="K10" s="89">
        <f>K9</f>
        <v>944963000</v>
      </c>
      <c r="L10" s="89">
        <f aca="true" t="shared" si="2" ref="L10:L41">$J10+$K10</f>
        <v>9820935676</v>
      </c>
      <c r="M10" s="105">
        <f aca="true" t="shared" si="3" ref="M10:M41">IF($F10=0,0,$L10/$F10)</f>
        <v>0.25849583332457843</v>
      </c>
      <c r="N10" s="88">
        <f>N9</f>
        <v>8135683385</v>
      </c>
      <c r="O10" s="89">
        <f>O9</f>
        <v>1497062000</v>
      </c>
      <c r="P10" s="89">
        <f aca="true" t="shared" si="4" ref="P10:P41">$N10+$O10</f>
        <v>9632745385</v>
      </c>
      <c r="Q10" s="105">
        <f aca="true" t="shared" si="5" ref="Q10:Q41">IF($F10=0,0,$P10/$F10)</f>
        <v>0.25354249611715535</v>
      </c>
      <c r="R10" s="88">
        <f>R9</f>
        <v>7753966566</v>
      </c>
      <c r="S10" s="89">
        <f>S9</f>
        <v>1258115000</v>
      </c>
      <c r="T10" s="89">
        <f aca="true" t="shared" si="6" ref="T10:T41">$R10+$S10</f>
        <v>9012081566</v>
      </c>
      <c r="U10" s="105">
        <f aca="true" t="shared" si="7" ref="U10:U41">IF($I10=0,0,$T10/$I10)</f>
        <v>0.23683340548262916</v>
      </c>
      <c r="V10" s="88">
        <f>V9</f>
        <v>5461266204</v>
      </c>
      <c r="W10" s="89">
        <f>W9</f>
        <v>2366577000</v>
      </c>
      <c r="X10" s="89">
        <f aca="true" t="shared" si="8" ref="X10:X41">$V10+$W10</f>
        <v>7827843204</v>
      </c>
      <c r="Y10" s="105">
        <f aca="true" t="shared" si="9" ref="Y10:Y41">IF($I10=0,0,$X10/$I10)</f>
        <v>0.2057121598390308</v>
      </c>
      <c r="Z10" s="88">
        <f aca="true" t="shared" si="10" ref="Z10:Z41">$J10+$N10+$R10+$V10</f>
        <v>30226888831</v>
      </c>
      <c r="AA10" s="89">
        <f aca="true" t="shared" si="11" ref="AA10:AA41">$K10+$O10+$S10+$W10</f>
        <v>6066717000</v>
      </c>
      <c r="AB10" s="89">
        <f aca="true" t="shared" si="12" ref="AB10:AB41">$Z10+$AA10</f>
        <v>36293605831</v>
      </c>
      <c r="AC10" s="105">
        <f aca="true" t="shared" si="13" ref="AC10:AC41">IF($I10=0,0,$AB10/$I10)</f>
        <v>0.9537794574150814</v>
      </c>
      <c r="AD10" s="88">
        <f>AD9</f>
        <v>8156973971</v>
      </c>
      <c r="AE10" s="89">
        <f>AE9</f>
        <v>2002550000</v>
      </c>
      <c r="AF10" s="89">
        <f aca="true" t="shared" si="14" ref="AF10:AF41">$AD10+$AE10</f>
        <v>10159523971</v>
      </c>
      <c r="AG10" s="89">
        <f>AG9</f>
        <v>35581211758</v>
      </c>
      <c r="AH10" s="89">
        <f>AH9</f>
        <v>34906405600</v>
      </c>
      <c r="AI10" s="90">
        <f>AI9</f>
        <v>34155547090</v>
      </c>
      <c r="AJ10" s="126">
        <f aca="true" t="shared" si="15" ref="AJ10:AJ41">IF($AH10=0,0,$AI10/$AH10)</f>
        <v>0.9784893776058111</v>
      </c>
      <c r="AK10" s="127">
        <f aca="true" t="shared" si="16" ref="AK10:AK41">IF($AF10=0,0,(($X10/$AF10)-1))</f>
        <v>-0.22950689162757032</v>
      </c>
    </row>
    <row r="11" spans="1:37" ht="12.75">
      <c r="A11" s="62" t="s">
        <v>97</v>
      </c>
      <c r="B11" s="63" t="s">
        <v>242</v>
      </c>
      <c r="C11" s="64" t="s">
        <v>243</v>
      </c>
      <c r="D11" s="85">
        <v>255137799</v>
      </c>
      <c r="E11" s="86">
        <v>110194199</v>
      </c>
      <c r="F11" s="87">
        <f t="shared" si="0"/>
        <v>365331998</v>
      </c>
      <c r="G11" s="85">
        <v>254350407</v>
      </c>
      <c r="H11" s="86">
        <v>109642523</v>
      </c>
      <c r="I11" s="87">
        <f t="shared" si="1"/>
        <v>363992930</v>
      </c>
      <c r="J11" s="85">
        <v>127586452</v>
      </c>
      <c r="K11" s="86">
        <v>5249894</v>
      </c>
      <c r="L11" s="86">
        <f t="shared" si="2"/>
        <v>132836346</v>
      </c>
      <c r="M11" s="104">
        <f t="shared" si="3"/>
        <v>0.36360446587544737</v>
      </c>
      <c r="N11" s="85">
        <v>46111055</v>
      </c>
      <c r="O11" s="86">
        <v>18617830</v>
      </c>
      <c r="P11" s="86">
        <f t="shared" si="4"/>
        <v>64728885</v>
      </c>
      <c r="Q11" s="104">
        <f t="shared" si="5"/>
        <v>0.17717825253291938</v>
      </c>
      <c r="R11" s="85">
        <v>36984551</v>
      </c>
      <c r="S11" s="86">
        <v>21810616</v>
      </c>
      <c r="T11" s="86">
        <f t="shared" si="6"/>
        <v>58795167</v>
      </c>
      <c r="U11" s="104">
        <f t="shared" si="7"/>
        <v>0.1615283214429467</v>
      </c>
      <c r="V11" s="85">
        <v>14944611</v>
      </c>
      <c r="W11" s="86">
        <v>24642990</v>
      </c>
      <c r="X11" s="86">
        <f t="shared" si="8"/>
        <v>39587601</v>
      </c>
      <c r="Y11" s="104">
        <f t="shared" si="9"/>
        <v>0.10875925804383069</v>
      </c>
      <c r="Z11" s="85">
        <f t="shared" si="10"/>
        <v>225626669</v>
      </c>
      <c r="AA11" s="86">
        <f t="shared" si="11"/>
        <v>70321330</v>
      </c>
      <c r="AB11" s="86">
        <f t="shared" si="12"/>
        <v>295947999</v>
      </c>
      <c r="AC11" s="104">
        <f t="shared" si="13"/>
        <v>0.8130597454186816</v>
      </c>
      <c r="AD11" s="85">
        <v>5455024</v>
      </c>
      <c r="AE11" s="86">
        <v>18144577</v>
      </c>
      <c r="AF11" s="86">
        <f t="shared" si="14"/>
        <v>23599601</v>
      </c>
      <c r="AG11" s="86">
        <v>232770613</v>
      </c>
      <c r="AH11" s="86">
        <v>234971738</v>
      </c>
      <c r="AI11" s="87">
        <v>202155131</v>
      </c>
      <c r="AJ11" s="124">
        <f t="shared" si="15"/>
        <v>0.8603380675509155</v>
      </c>
      <c r="AK11" s="125">
        <f t="shared" si="16"/>
        <v>0.6774690809391226</v>
      </c>
    </row>
    <row r="12" spans="1:37" ht="12.75">
      <c r="A12" s="62" t="s">
        <v>97</v>
      </c>
      <c r="B12" s="63" t="s">
        <v>244</v>
      </c>
      <c r="C12" s="64" t="s">
        <v>245</v>
      </c>
      <c r="D12" s="85">
        <v>145983658</v>
      </c>
      <c r="E12" s="86">
        <v>56165900</v>
      </c>
      <c r="F12" s="87">
        <f t="shared" si="0"/>
        <v>202149558</v>
      </c>
      <c r="G12" s="85">
        <v>147832812</v>
      </c>
      <c r="H12" s="86">
        <v>60070819</v>
      </c>
      <c r="I12" s="87">
        <f t="shared" si="1"/>
        <v>207903631</v>
      </c>
      <c r="J12" s="85">
        <v>47905546</v>
      </c>
      <c r="K12" s="86">
        <v>12704708</v>
      </c>
      <c r="L12" s="86">
        <f t="shared" si="2"/>
        <v>60610254</v>
      </c>
      <c r="M12" s="104">
        <f t="shared" si="3"/>
        <v>0.2998287733085224</v>
      </c>
      <c r="N12" s="85">
        <v>42193963</v>
      </c>
      <c r="O12" s="86">
        <v>8686055</v>
      </c>
      <c r="P12" s="86">
        <f t="shared" si="4"/>
        <v>50880018</v>
      </c>
      <c r="Q12" s="104">
        <f t="shared" si="5"/>
        <v>0.25169492579350583</v>
      </c>
      <c r="R12" s="85">
        <v>34642058</v>
      </c>
      <c r="S12" s="86">
        <v>4353989</v>
      </c>
      <c r="T12" s="86">
        <f t="shared" si="6"/>
        <v>38996047</v>
      </c>
      <c r="U12" s="104">
        <f t="shared" si="7"/>
        <v>0.18756789774393118</v>
      </c>
      <c r="V12" s="85">
        <v>14295654</v>
      </c>
      <c r="W12" s="86">
        <v>17709706</v>
      </c>
      <c r="X12" s="86">
        <f t="shared" si="8"/>
        <v>32005360</v>
      </c>
      <c r="Y12" s="104">
        <f t="shared" si="9"/>
        <v>0.1539432469075059</v>
      </c>
      <c r="Z12" s="85">
        <f t="shared" si="10"/>
        <v>139037221</v>
      </c>
      <c r="AA12" s="86">
        <f t="shared" si="11"/>
        <v>43454458</v>
      </c>
      <c r="AB12" s="86">
        <f t="shared" si="12"/>
        <v>182491679</v>
      </c>
      <c r="AC12" s="104">
        <f t="shared" si="13"/>
        <v>0.8777705234017774</v>
      </c>
      <c r="AD12" s="85">
        <v>16683720</v>
      </c>
      <c r="AE12" s="86">
        <v>19797292</v>
      </c>
      <c r="AF12" s="86">
        <f t="shared" si="14"/>
        <v>36481012</v>
      </c>
      <c r="AG12" s="86">
        <v>205951444</v>
      </c>
      <c r="AH12" s="86">
        <v>218502512</v>
      </c>
      <c r="AI12" s="87">
        <v>161891577</v>
      </c>
      <c r="AJ12" s="124">
        <f t="shared" si="15"/>
        <v>0.7409140312309087</v>
      </c>
      <c r="AK12" s="125">
        <f t="shared" si="16"/>
        <v>-0.1226844255307391</v>
      </c>
    </row>
    <row r="13" spans="1:37" ht="12.75">
      <c r="A13" s="62" t="s">
        <v>97</v>
      </c>
      <c r="B13" s="63" t="s">
        <v>246</v>
      </c>
      <c r="C13" s="64" t="s">
        <v>247</v>
      </c>
      <c r="D13" s="85">
        <v>140376726</v>
      </c>
      <c r="E13" s="86">
        <v>46256791</v>
      </c>
      <c r="F13" s="87">
        <f t="shared" si="0"/>
        <v>186633517</v>
      </c>
      <c r="G13" s="85">
        <v>141767000</v>
      </c>
      <c r="H13" s="86">
        <v>35348000</v>
      </c>
      <c r="I13" s="87">
        <f t="shared" si="1"/>
        <v>177115000</v>
      </c>
      <c r="J13" s="85">
        <v>51436780</v>
      </c>
      <c r="K13" s="86">
        <v>7821406</v>
      </c>
      <c r="L13" s="86">
        <f t="shared" si="2"/>
        <v>59258186</v>
      </c>
      <c r="M13" s="104">
        <f t="shared" si="3"/>
        <v>0.3175109538336568</v>
      </c>
      <c r="N13" s="85">
        <v>21000085</v>
      </c>
      <c r="O13" s="86">
        <v>4685705</v>
      </c>
      <c r="P13" s="86">
        <f t="shared" si="4"/>
        <v>25685790</v>
      </c>
      <c r="Q13" s="104">
        <f t="shared" si="5"/>
        <v>0.13762688724340977</v>
      </c>
      <c r="R13" s="85">
        <v>12444259</v>
      </c>
      <c r="S13" s="86">
        <v>6081623</v>
      </c>
      <c r="T13" s="86">
        <f t="shared" si="6"/>
        <v>18525882</v>
      </c>
      <c r="U13" s="104">
        <f t="shared" si="7"/>
        <v>0.10459804082093555</v>
      </c>
      <c r="V13" s="85">
        <v>33742986</v>
      </c>
      <c r="W13" s="86">
        <v>15351483</v>
      </c>
      <c r="X13" s="86">
        <f t="shared" si="8"/>
        <v>49094469</v>
      </c>
      <c r="Y13" s="104">
        <f t="shared" si="9"/>
        <v>0.27718978629703867</v>
      </c>
      <c r="Z13" s="85">
        <f t="shared" si="10"/>
        <v>118624110</v>
      </c>
      <c r="AA13" s="86">
        <f t="shared" si="11"/>
        <v>33940217</v>
      </c>
      <c r="AB13" s="86">
        <f t="shared" si="12"/>
        <v>152564327</v>
      </c>
      <c r="AC13" s="104">
        <f t="shared" si="13"/>
        <v>0.8613856929113852</v>
      </c>
      <c r="AD13" s="85">
        <v>22738107</v>
      </c>
      <c r="AE13" s="86">
        <v>13433000</v>
      </c>
      <c r="AF13" s="86">
        <f t="shared" si="14"/>
        <v>36171107</v>
      </c>
      <c r="AG13" s="86">
        <v>157333178</v>
      </c>
      <c r="AH13" s="86">
        <v>176824891</v>
      </c>
      <c r="AI13" s="87">
        <v>167115135</v>
      </c>
      <c r="AJ13" s="124">
        <f t="shared" si="15"/>
        <v>0.9450882964208924</v>
      </c>
      <c r="AK13" s="125">
        <f t="shared" si="16"/>
        <v>0.3572841162975742</v>
      </c>
    </row>
    <row r="14" spans="1:37" ht="12.75">
      <c r="A14" s="62" t="s">
        <v>97</v>
      </c>
      <c r="B14" s="63" t="s">
        <v>248</v>
      </c>
      <c r="C14" s="64" t="s">
        <v>249</v>
      </c>
      <c r="D14" s="85">
        <v>837224639</v>
      </c>
      <c r="E14" s="86">
        <v>146428135</v>
      </c>
      <c r="F14" s="87">
        <f t="shared" si="0"/>
        <v>983652774</v>
      </c>
      <c r="G14" s="85">
        <v>837224639</v>
      </c>
      <c r="H14" s="86">
        <v>146428135</v>
      </c>
      <c r="I14" s="87">
        <f t="shared" si="1"/>
        <v>983652774</v>
      </c>
      <c r="J14" s="85">
        <v>219156916</v>
      </c>
      <c r="K14" s="86">
        <v>6550771</v>
      </c>
      <c r="L14" s="86">
        <f t="shared" si="2"/>
        <v>225707687</v>
      </c>
      <c r="M14" s="104">
        <f t="shared" si="3"/>
        <v>0.2294587002303315</v>
      </c>
      <c r="N14" s="85">
        <v>189503798</v>
      </c>
      <c r="O14" s="86">
        <v>17750978</v>
      </c>
      <c r="P14" s="86">
        <f t="shared" si="4"/>
        <v>207254776</v>
      </c>
      <c r="Q14" s="104">
        <f t="shared" si="5"/>
        <v>0.21069912216808326</v>
      </c>
      <c r="R14" s="85">
        <v>221666276</v>
      </c>
      <c r="S14" s="86">
        <v>16607888</v>
      </c>
      <c r="T14" s="86">
        <f t="shared" si="6"/>
        <v>238274164</v>
      </c>
      <c r="U14" s="104">
        <f t="shared" si="7"/>
        <v>0.242234018241075</v>
      </c>
      <c r="V14" s="85">
        <v>134045580</v>
      </c>
      <c r="W14" s="86">
        <v>23619816</v>
      </c>
      <c r="X14" s="86">
        <f t="shared" si="8"/>
        <v>157665396</v>
      </c>
      <c r="Y14" s="104">
        <f t="shared" si="9"/>
        <v>0.1602856212755417</v>
      </c>
      <c r="Z14" s="85">
        <f t="shared" si="10"/>
        <v>764372570</v>
      </c>
      <c r="AA14" s="86">
        <f t="shared" si="11"/>
        <v>64529453</v>
      </c>
      <c r="AB14" s="86">
        <f t="shared" si="12"/>
        <v>828902023</v>
      </c>
      <c r="AC14" s="104">
        <f t="shared" si="13"/>
        <v>0.8426774619150315</v>
      </c>
      <c r="AD14" s="85">
        <v>106446478</v>
      </c>
      <c r="AE14" s="86">
        <v>28773741</v>
      </c>
      <c r="AF14" s="86">
        <f t="shared" si="14"/>
        <v>135220219</v>
      </c>
      <c r="AG14" s="86">
        <v>918196606</v>
      </c>
      <c r="AH14" s="86">
        <v>843589589</v>
      </c>
      <c r="AI14" s="87">
        <v>972443015</v>
      </c>
      <c r="AJ14" s="124">
        <f t="shared" si="15"/>
        <v>1.1527442107870773</v>
      </c>
      <c r="AK14" s="125">
        <f t="shared" si="16"/>
        <v>0.16598979920303192</v>
      </c>
    </row>
    <row r="15" spans="1:37" ht="12.75">
      <c r="A15" s="62" t="s">
        <v>112</v>
      </c>
      <c r="B15" s="63" t="s">
        <v>250</v>
      </c>
      <c r="C15" s="64" t="s">
        <v>251</v>
      </c>
      <c r="D15" s="85">
        <v>914506238</v>
      </c>
      <c r="E15" s="86">
        <v>369147001</v>
      </c>
      <c r="F15" s="87">
        <f t="shared" si="0"/>
        <v>1283653239</v>
      </c>
      <c r="G15" s="85">
        <v>932345078</v>
      </c>
      <c r="H15" s="86">
        <v>349233293</v>
      </c>
      <c r="I15" s="87">
        <f t="shared" si="1"/>
        <v>1281578371</v>
      </c>
      <c r="J15" s="85">
        <v>268631436</v>
      </c>
      <c r="K15" s="86">
        <v>44527858</v>
      </c>
      <c r="L15" s="86">
        <f t="shared" si="2"/>
        <v>313159294</v>
      </c>
      <c r="M15" s="104">
        <f t="shared" si="3"/>
        <v>0.243959415584819</v>
      </c>
      <c r="N15" s="85">
        <v>264501105</v>
      </c>
      <c r="O15" s="86">
        <v>71787819</v>
      </c>
      <c r="P15" s="86">
        <f t="shared" si="4"/>
        <v>336288924</v>
      </c>
      <c r="Q15" s="104">
        <f t="shared" si="5"/>
        <v>0.2619780122722068</v>
      </c>
      <c r="R15" s="85">
        <v>133124421</v>
      </c>
      <c r="S15" s="86">
        <v>62990091</v>
      </c>
      <c r="T15" s="86">
        <f t="shared" si="6"/>
        <v>196114512</v>
      </c>
      <c r="U15" s="104">
        <f t="shared" si="7"/>
        <v>0.15302576606920593</v>
      </c>
      <c r="V15" s="85">
        <v>199085023</v>
      </c>
      <c r="W15" s="86">
        <v>150143088</v>
      </c>
      <c r="X15" s="86">
        <f t="shared" si="8"/>
        <v>349228111</v>
      </c>
      <c r="Y15" s="104">
        <f t="shared" si="9"/>
        <v>0.27249844324971056</v>
      </c>
      <c r="Z15" s="85">
        <f t="shared" si="10"/>
        <v>865341985</v>
      </c>
      <c r="AA15" s="86">
        <f t="shared" si="11"/>
        <v>329448856</v>
      </c>
      <c r="AB15" s="86">
        <f t="shared" si="12"/>
        <v>1194790841</v>
      </c>
      <c r="AC15" s="104">
        <f t="shared" si="13"/>
        <v>0.9322807469571441</v>
      </c>
      <c r="AD15" s="85">
        <v>293737700</v>
      </c>
      <c r="AE15" s="86">
        <v>158842537</v>
      </c>
      <c r="AF15" s="86">
        <f t="shared" si="14"/>
        <v>452580237</v>
      </c>
      <c r="AG15" s="86">
        <v>1204506524</v>
      </c>
      <c r="AH15" s="86">
        <v>1313007584</v>
      </c>
      <c r="AI15" s="87">
        <v>1201314985</v>
      </c>
      <c r="AJ15" s="124">
        <f t="shared" si="15"/>
        <v>0.9149337746704135</v>
      </c>
      <c r="AK15" s="125">
        <f t="shared" si="16"/>
        <v>-0.22836199540016588</v>
      </c>
    </row>
    <row r="16" spans="1:37" ht="16.5">
      <c r="A16" s="65"/>
      <c r="B16" s="66" t="s">
        <v>252</v>
      </c>
      <c r="C16" s="67"/>
      <c r="D16" s="88">
        <f>SUM(D11:D15)</f>
        <v>2293229060</v>
      </c>
      <c r="E16" s="89">
        <f>SUM(E11:E15)</f>
        <v>728192026</v>
      </c>
      <c r="F16" s="90">
        <f t="shared" si="0"/>
        <v>3021421086</v>
      </c>
      <c r="G16" s="88">
        <f>SUM(G11:G15)</f>
        <v>2313519936</v>
      </c>
      <c r="H16" s="89">
        <f>SUM(H11:H15)</f>
        <v>700722770</v>
      </c>
      <c r="I16" s="90">
        <f t="shared" si="1"/>
        <v>3014242706</v>
      </c>
      <c r="J16" s="88">
        <f>SUM(J11:J15)</f>
        <v>714717130</v>
      </c>
      <c r="K16" s="89">
        <f>SUM(K11:K15)</f>
        <v>76854637</v>
      </c>
      <c r="L16" s="89">
        <f t="shared" si="2"/>
        <v>791571767</v>
      </c>
      <c r="M16" s="105">
        <f t="shared" si="3"/>
        <v>0.2619865766701014</v>
      </c>
      <c r="N16" s="88">
        <f>SUM(N11:N15)</f>
        <v>563310006</v>
      </c>
      <c r="O16" s="89">
        <f>SUM(O11:O15)</f>
        <v>121528387</v>
      </c>
      <c r="P16" s="89">
        <f t="shared" si="4"/>
        <v>684838393</v>
      </c>
      <c r="Q16" s="105">
        <f t="shared" si="5"/>
        <v>0.22666102258081613</v>
      </c>
      <c r="R16" s="88">
        <f>SUM(R11:R15)</f>
        <v>438861565</v>
      </c>
      <c r="S16" s="89">
        <f>SUM(S11:S15)</f>
        <v>111844207</v>
      </c>
      <c r="T16" s="89">
        <f t="shared" si="6"/>
        <v>550705772</v>
      </c>
      <c r="U16" s="105">
        <f t="shared" si="7"/>
        <v>0.18270120415446067</v>
      </c>
      <c r="V16" s="88">
        <f>SUM(V11:V15)</f>
        <v>396113854</v>
      </c>
      <c r="W16" s="89">
        <f>SUM(W11:W15)</f>
        <v>231467083</v>
      </c>
      <c r="X16" s="89">
        <f t="shared" si="8"/>
        <v>627580937</v>
      </c>
      <c r="Y16" s="105">
        <f t="shared" si="9"/>
        <v>0.20820517729072344</v>
      </c>
      <c r="Z16" s="88">
        <f t="shared" si="10"/>
        <v>2113002555</v>
      </c>
      <c r="AA16" s="89">
        <f t="shared" si="11"/>
        <v>541694314</v>
      </c>
      <c r="AB16" s="89">
        <f t="shared" si="12"/>
        <v>2654696869</v>
      </c>
      <c r="AC16" s="105">
        <f t="shared" si="13"/>
        <v>0.8807176886306115</v>
      </c>
      <c r="AD16" s="88">
        <f>SUM(AD11:AD15)</f>
        <v>445061029</v>
      </c>
      <c r="AE16" s="89">
        <f>SUM(AE11:AE15)</f>
        <v>238991147</v>
      </c>
      <c r="AF16" s="89">
        <f t="shared" si="14"/>
        <v>684052176</v>
      </c>
      <c r="AG16" s="89">
        <f>SUM(AG11:AG15)</f>
        <v>2718758365</v>
      </c>
      <c r="AH16" s="89">
        <f>SUM(AH11:AH15)</f>
        <v>2786896314</v>
      </c>
      <c r="AI16" s="90">
        <f>SUM(AI11:AI15)</f>
        <v>2704919843</v>
      </c>
      <c r="AJ16" s="126">
        <f t="shared" si="15"/>
        <v>0.9705850301684384</v>
      </c>
      <c r="AK16" s="127">
        <f t="shared" si="16"/>
        <v>-0.08255399365910354</v>
      </c>
    </row>
    <row r="17" spans="1:37" ht="12.75">
      <c r="A17" s="62" t="s">
        <v>97</v>
      </c>
      <c r="B17" s="63" t="s">
        <v>253</v>
      </c>
      <c r="C17" s="64" t="s">
        <v>254</v>
      </c>
      <c r="D17" s="85">
        <v>138447000</v>
      </c>
      <c r="E17" s="86">
        <v>28629000</v>
      </c>
      <c r="F17" s="87">
        <f t="shared" si="0"/>
        <v>167076000</v>
      </c>
      <c r="G17" s="85">
        <v>136869000</v>
      </c>
      <c r="H17" s="86">
        <v>40729000</v>
      </c>
      <c r="I17" s="87">
        <f t="shared" si="1"/>
        <v>177598000</v>
      </c>
      <c r="J17" s="85">
        <v>49611376</v>
      </c>
      <c r="K17" s="86">
        <v>13164409</v>
      </c>
      <c r="L17" s="86">
        <f t="shared" si="2"/>
        <v>62775785</v>
      </c>
      <c r="M17" s="104">
        <f t="shared" si="3"/>
        <v>0.3757319124230889</v>
      </c>
      <c r="N17" s="85">
        <v>40204951</v>
      </c>
      <c r="O17" s="86">
        <v>11087714</v>
      </c>
      <c r="P17" s="86">
        <f t="shared" si="4"/>
        <v>51292665</v>
      </c>
      <c r="Q17" s="104">
        <f t="shared" si="5"/>
        <v>0.30700199310493426</v>
      </c>
      <c r="R17" s="85">
        <v>34536893</v>
      </c>
      <c r="S17" s="86">
        <v>3718680</v>
      </c>
      <c r="T17" s="86">
        <f t="shared" si="6"/>
        <v>38255573</v>
      </c>
      <c r="U17" s="104">
        <f t="shared" si="7"/>
        <v>0.2154054268629151</v>
      </c>
      <c r="V17" s="85">
        <v>10339696</v>
      </c>
      <c r="W17" s="86">
        <v>7228163</v>
      </c>
      <c r="X17" s="86">
        <f t="shared" si="8"/>
        <v>17567859</v>
      </c>
      <c r="Y17" s="104">
        <f t="shared" si="9"/>
        <v>0.09891923895539365</v>
      </c>
      <c r="Z17" s="85">
        <f t="shared" si="10"/>
        <v>134692916</v>
      </c>
      <c r="AA17" s="86">
        <f t="shared" si="11"/>
        <v>35198966</v>
      </c>
      <c r="AB17" s="86">
        <f t="shared" si="12"/>
        <v>169891882</v>
      </c>
      <c r="AC17" s="104">
        <f t="shared" si="13"/>
        <v>0.9566092073108932</v>
      </c>
      <c r="AD17" s="85">
        <v>9389994</v>
      </c>
      <c r="AE17" s="86">
        <v>7399590</v>
      </c>
      <c r="AF17" s="86">
        <f t="shared" si="14"/>
        <v>16789584</v>
      </c>
      <c r="AG17" s="86">
        <v>177977000</v>
      </c>
      <c r="AH17" s="86">
        <v>191640000</v>
      </c>
      <c r="AI17" s="87">
        <v>192920478</v>
      </c>
      <c r="AJ17" s="124">
        <f t="shared" si="15"/>
        <v>1.0066816844082656</v>
      </c>
      <c r="AK17" s="125">
        <f t="shared" si="16"/>
        <v>0.046354632729435075</v>
      </c>
    </row>
    <row r="18" spans="1:37" ht="12.75">
      <c r="A18" s="62" t="s">
        <v>97</v>
      </c>
      <c r="B18" s="63" t="s">
        <v>255</v>
      </c>
      <c r="C18" s="64" t="s">
        <v>256</v>
      </c>
      <c r="D18" s="85">
        <v>368163821</v>
      </c>
      <c r="E18" s="86">
        <v>29147640</v>
      </c>
      <c r="F18" s="87">
        <f t="shared" si="0"/>
        <v>397311461</v>
      </c>
      <c r="G18" s="85">
        <v>382209643</v>
      </c>
      <c r="H18" s="86">
        <v>40079169</v>
      </c>
      <c r="I18" s="87">
        <f t="shared" si="1"/>
        <v>422288812</v>
      </c>
      <c r="J18" s="85">
        <v>85434387</v>
      </c>
      <c r="K18" s="86">
        <v>8731574</v>
      </c>
      <c r="L18" s="86">
        <f t="shared" si="2"/>
        <v>94165961</v>
      </c>
      <c r="M18" s="104">
        <f t="shared" si="3"/>
        <v>0.23700791505735094</v>
      </c>
      <c r="N18" s="85">
        <v>103388396</v>
      </c>
      <c r="O18" s="86">
        <v>9279603</v>
      </c>
      <c r="P18" s="86">
        <f t="shared" si="4"/>
        <v>112667999</v>
      </c>
      <c r="Q18" s="104">
        <f t="shared" si="5"/>
        <v>0.28357601040861996</v>
      </c>
      <c r="R18" s="85">
        <v>97610175</v>
      </c>
      <c r="S18" s="86">
        <v>1690607</v>
      </c>
      <c r="T18" s="86">
        <f t="shared" si="6"/>
        <v>99300782</v>
      </c>
      <c r="U18" s="104">
        <f t="shared" si="7"/>
        <v>0.2351489766676556</v>
      </c>
      <c r="V18" s="85">
        <v>83864619</v>
      </c>
      <c r="W18" s="86">
        <v>15192315</v>
      </c>
      <c r="X18" s="86">
        <f t="shared" si="8"/>
        <v>99056934</v>
      </c>
      <c r="Y18" s="104">
        <f t="shared" si="9"/>
        <v>0.23457153300097375</v>
      </c>
      <c r="Z18" s="85">
        <f t="shared" si="10"/>
        <v>370297577</v>
      </c>
      <c r="AA18" s="86">
        <f t="shared" si="11"/>
        <v>34894099</v>
      </c>
      <c r="AB18" s="86">
        <f t="shared" si="12"/>
        <v>405191676</v>
      </c>
      <c r="AC18" s="104">
        <f t="shared" si="13"/>
        <v>0.9595131684426439</v>
      </c>
      <c r="AD18" s="85">
        <v>64267921</v>
      </c>
      <c r="AE18" s="86">
        <v>4371123</v>
      </c>
      <c r="AF18" s="86">
        <f t="shared" si="14"/>
        <v>68639044</v>
      </c>
      <c r="AG18" s="86">
        <v>345456877</v>
      </c>
      <c r="AH18" s="86">
        <v>367125702</v>
      </c>
      <c r="AI18" s="87">
        <v>321496634</v>
      </c>
      <c r="AJ18" s="124">
        <f t="shared" si="15"/>
        <v>0.8757126843709787</v>
      </c>
      <c r="AK18" s="125">
        <f t="shared" si="16"/>
        <v>0.44315725026706376</v>
      </c>
    </row>
    <row r="19" spans="1:37" ht="12.75">
      <c r="A19" s="62" t="s">
        <v>97</v>
      </c>
      <c r="B19" s="63" t="s">
        <v>257</v>
      </c>
      <c r="C19" s="64" t="s">
        <v>258</v>
      </c>
      <c r="D19" s="85">
        <v>127836009</v>
      </c>
      <c r="E19" s="86">
        <v>18680000</v>
      </c>
      <c r="F19" s="87">
        <f t="shared" si="0"/>
        <v>146516009</v>
      </c>
      <c r="G19" s="85">
        <v>131439296</v>
      </c>
      <c r="H19" s="86">
        <v>25880174</v>
      </c>
      <c r="I19" s="87">
        <f t="shared" si="1"/>
        <v>157319470</v>
      </c>
      <c r="J19" s="85">
        <v>36638813</v>
      </c>
      <c r="K19" s="86">
        <v>10475634</v>
      </c>
      <c r="L19" s="86">
        <f t="shared" si="2"/>
        <v>47114447</v>
      </c>
      <c r="M19" s="104">
        <f t="shared" si="3"/>
        <v>0.32156518131749</v>
      </c>
      <c r="N19" s="85">
        <v>31945327</v>
      </c>
      <c r="O19" s="86">
        <v>401550</v>
      </c>
      <c r="P19" s="86">
        <f t="shared" si="4"/>
        <v>32346877</v>
      </c>
      <c r="Q19" s="104">
        <f t="shared" si="5"/>
        <v>0.22077366985883434</v>
      </c>
      <c r="R19" s="85">
        <v>22740401</v>
      </c>
      <c r="S19" s="86">
        <v>3237270</v>
      </c>
      <c r="T19" s="86">
        <f t="shared" si="6"/>
        <v>25977671</v>
      </c>
      <c r="U19" s="104">
        <f t="shared" si="7"/>
        <v>0.16512686573378363</v>
      </c>
      <c r="V19" s="85">
        <v>23859430</v>
      </c>
      <c r="W19" s="86">
        <v>2428443</v>
      </c>
      <c r="X19" s="86">
        <f t="shared" si="8"/>
        <v>26287873</v>
      </c>
      <c r="Y19" s="104">
        <f t="shared" si="9"/>
        <v>0.16709866235882945</v>
      </c>
      <c r="Z19" s="85">
        <f t="shared" si="10"/>
        <v>115183971</v>
      </c>
      <c r="AA19" s="86">
        <f t="shared" si="11"/>
        <v>16542897</v>
      </c>
      <c r="AB19" s="86">
        <f t="shared" si="12"/>
        <v>131726868</v>
      </c>
      <c r="AC19" s="104">
        <f t="shared" si="13"/>
        <v>0.8373208224004314</v>
      </c>
      <c r="AD19" s="85">
        <v>9482089</v>
      </c>
      <c r="AE19" s="86">
        <v>0</v>
      </c>
      <c r="AF19" s="86">
        <f t="shared" si="14"/>
        <v>9482089</v>
      </c>
      <c r="AG19" s="86">
        <v>137412912</v>
      </c>
      <c r="AH19" s="86">
        <v>143106000</v>
      </c>
      <c r="AI19" s="87">
        <v>101279390</v>
      </c>
      <c r="AJ19" s="124">
        <f t="shared" si="15"/>
        <v>0.7077228767487037</v>
      </c>
      <c r="AK19" s="125">
        <f t="shared" si="16"/>
        <v>1.7723714679328575</v>
      </c>
    </row>
    <row r="20" spans="1:37" ht="12.75">
      <c r="A20" s="62" t="s">
        <v>97</v>
      </c>
      <c r="B20" s="63" t="s">
        <v>259</v>
      </c>
      <c r="C20" s="64" t="s">
        <v>260</v>
      </c>
      <c r="D20" s="85">
        <v>49924955</v>
      </c>
      <c r="E20" s="86">
        <v>11412000</v>
      </c>
      <c r="F20" s="87">
        <f t="shared" si="0"/>
        <v>61336955</v>
      </c>
      <c r="G20" s="85">
        <v>53382511</v>
      </c>
      <c r="H20" s="86">
        <v>11459000</v>
      </c>
      <c r="I20" s="87">
        <f t="shared" si="1"/>
        <v>64841511</v>
      </c>
      <c r="J20" s="85">
        <v>21584550</v>
      </c>
      <c r="K20" s="86">
        <v>5353451</v>
      </c>
      <c r="L20" s="86">
        <f t="shared" si="2"/>
        <v>26938001</v>
      </c>
      <c r="M20" s="104">
        <f t="shared" si="3"/>
        <v>0.43918060490612876</v>
      </c>
      <c r="N20" s="85">
        <v>13723263</v>
      </c>
      <c r="O20" s="86">
        <v>999498</v>
      </c>
      <c r="P20" s="86">
        <f t="shared" si="4"/>
        <v>14722761</v>
      </c>
      <c r="Q20" s="104">
        <f t="shared" si="5"/>
        <v>0.2400308427439869</v>
      </c>
      <c r="R20" s="85">
        <v>12543253</v>
      </c>
      <c r="S20" s="86">
        <v>3145672</v>
      </c>
      <c r="T20" s="86">
        <f t="shared" si="6"/>
        <v>15688925</v>
      </c>
      <c r="U20" s="104">
        <f t="shared" si="7"/>
        <v>0.2419580413540949</v>
      </c>
      <c r="V20" s="85">
        <v>2209264</v>
      </c>
      <c r="W20" s="86">
        <v>5385987</v>
      </c>
      <c r="X20" s="86">
        <f t="shared" si="8"/>
        <v>7595251</v>
      </c>
      <c r="Y20" s="104">
        <f t="shared" si="9"/>
        <v>0.11713562628113339</v>
      </c>
      <c r="Z20" s="85">
        <f t="shared" si="10"/>
        <v>50060330</v>
      </c>
      <c r="AA20" s="86">
        <f t="shared" si="11"/>
        <v>14884608</v>
      </c>
      <c r="AB20" s="86">
        <f t="shared" si="12"/>
        <v>64944938</v>
      </c>
      <c r="AC20" s="104">
        <f t="shared" si="13"/>
        <v>1.0015950738717363</v>
      </c>
      <c r="AD20" s="85">
        <v>3746283</v>
      </c>
      <c r="AE20" s="86">
        <v>4875827</v>
      </c>
      <c r="AF20" s="86">
        <f t="shared" si="14"/>
        <v>8622110</v>
      </c>
      <c r="AG20" s="86">
        <v>73763301</v>
      </c>
      <c r="AH20" s="86">
        <v>65327708</v>
      </c>
      <c r="AI20" s="87">
        <v>58420598</v>
      </c>
      <c r="AJ20" s="124">
        <f t="shared" si="15"/>
        <v>0.8942698249875841</v>
      </c>
      <c r="AK20" s="125">
        <f t="shared" si="16"/>
        <v>-0.11909602173945821</v>
      </c>
    </row>
    <row r="21" spans="1:37" ht="12.75">
      <c r="A21" s="62" t="s">
        <v>97</v>
      </c>
      <c r="B21" s="63" t="s">
        <v>77</v>
      </c>
      <c r="C21" s="64" t="s">
        <v>78</v>
      </c>
      <c r="D21" s="85">
        <v>4473006372</v>
      </c>
      <c r="E21" s="86">
        <v>726241000</v>
      </c>
      <c r="F21" s="87">
        <f t="shared" si="0"/>
        <v>5199247372</v>
      </c>
      <c r="G21" s="85">
        <v>4473006372</v>
      </c>
      <c r="H21" s="86">
        <v>726241000</v>
      </c>
      <c r="I21" s="87">
        <f t="shared" si="1"/>
        <v>5199247372</v>
      </c>
      <c r="J21" s="85">
        <v>1156353354</v>
      </c>
      <c r="K21" s="86">
        <v>40648414</v>
      </c>
      <c r="L21" s="86">
        <f t="shared" si="2"/>
        <v>1197001768</v>
      </c>
      <c r="M21" s="104">
        <f t="shared" si="3"/>
        <v>0.23022596971367956</v>
      </c>
      <c r="N21" s="85">
        <v>1044311867</v>
      </c>
      <c r="O21" s="86">
        <v>133382569</v>
      </c>
      <c r="P21" s="86">
        <f t="shared" si="4"/>
        <v>1177694436</v>
      </c>
      <c r="Q21" s="104">
        <f t="shared" si="5"/>
        <v>0.22651248377646918</v>
      </c>
      <c r="R21" s="85">
        <v>995609736</v>
      </c>
      <c r="S21" s="86">
        <v>150118016</v>
      </c>
      <c r="T21" s="86">
        <f t="shared" si="6"/>
        <v>1145727752</v>
      </c>
      <c r="U21" s="104">
        <f t="shared" si="7"/>
        <v>0.22036415466019108</v>
      </c>
      <c r="V21" s="85">
        <v>933501553</v>
      </c>
      <c r="W21" s="86">
        <v>324108841</v>
      </c>
      <c r="X21" s="86">
        <f t="shared" si="8"/>
        <v>1257610394</v>
      </c>
      <c r="Y21" s="104">
        <f t="shared" si="9"/>
        <v>0.24188316193084572</v>
      </c>
      <c r="Z21" s="85">
        <f t="shared" si="10"/>
        <v>4129776510</v>
      </c>
      <c r="AA21" s="86">
        <f t="shared" si="11"/>
        <v>648257840</v>
      </c>
      <c r="AB21" s="86">
        <f t="shared" si="12"/>
        <v>4778034350</v>
      </c>
      <c r="AC21" s="104">
        <f t="shared" si="13"/>
        <v>0.9189857700811855</v>
      </c>
      <c r="AD21" s="85">
        <v>844618288</v>
      </c>
      <c r="AE21" s="86">
        <v>170315681</v>
      </c>
      <c r="AF21" s="86">
        <f t="shared" si="14"/>
        <v>1014933969</v>
      </c>
      <c r="AG21" s="86">
        <v>4745652433</v>
      </c>
      <c r="AH21" s="86">
        <v>4963507028</v>
      </c>
      <c r="AI21" s="87">
        <v>4378607046</v>
      </c>
      <c r="AJ21" s="124">
        <f t="shared" si="15"/>
        <v>0.8821599367744464</v>
      </c>
      <c r="AK21" s="125">
        <f t="shared" si="16"/>
        <v>0.23910562894954213</v>
      </c>
    </row>
    <row r="22" spans="1:37" ht="12.75">
      <c r="A22" s="62" t="s">
        <v>97</v>
      </c>
      <c r="B22" s="63" t="s">
        <v>261</v>
      </c>
      <c r="C22" s="64" t="s">
        <v>262</v>
      </c>
      <c r="D22" s="85">
        <v>85310366</v>
      </c>
      <c r="E22" s="86">
        <v>19426000</v>
      </c>
      <c r="F22" s="87">
        <f t="shared" si="0"/>
        <v>104736366</v>
      </c>
      <c r="G22" s="85">
        <v>88181527</v>
      </c>
      <c r="H22" s="86">
        <v>18697000</v>
      </c>
      <c r="I22" s="87">
        <f t="shared" si="1"/>
        <v>106878527</v>
      </c>
      <c r="J22" s="85">
        <v>27591414</v>
      </c>
      <c r="K22" s="86">
        <v>2438292</v>
      </c>
      <c r="L22" s="86">
        <f t="shared" si="2"/>
        <v>30029706</v>
      </c>
      <c r="M22" s="104">
        <f t="shared" si="3"/>
        <v>0.2867170892677334</v>
      </c>
      <c r="N22" s="85">
        <v>31103964</v>
      </c>
      <c r="O22" s="86">
        <v>1540509</v>
      </c>
      <c r="P22" s="86">
        <f t="shared" si="4"/>
        <v>32644473</v>
      </c>
      <c r="Q22" s="104">
        <f t="shared" si="5"/>
        <v>0.31168231481317576</v>
      </c>
      <c r="R22" s="85">
        <v>20472088</v>
      </c>
      <c r="S22" s="86">
        <v>2821185</v>
      </c>
      <c r="T22" s="86">
        <f t="shared" si="6"/>
        <v>23293273</v>
      </c>
      <c r="U22" s="104">
        <f t="shared" si="7"/>
        <v>0.2179415608899625</v>
      </c>
      <c r="V22" s="85">
        <v>8260065</v>
      </c>
      <c r="W22" s="86">
        <v>8859303</v>
      </c>
      <c r="X22" s="86">
        <f t="shared" si="8"/>
        <v>17119368</v>
      </c>
      <c r="Y22" s="104">
        <f t="shared" si="9"/>
        <v>0.16017593505943434</v>
      </c>
      <c r="Z22" s="85">
        <f t="shared" si="10"/>
        <v>87427531</v>
      </c>
      <c r="AA22" s="86">
        <f t="shared" si="11"/>
        <v>15659289</v>
      </c>
      <c r="AB22" s="86">
        <f t="shared" si="12"/>
        <v>103086820</v>
      </c>
      <c r="AC22" s="104">
        <f t="shared" si="13"/>
        <v>0.9645232105416274</v>
      </c>
      <c r="AD22" s="85">
        <v>8175132</v>
      </c>
      <c r="AE22" s="86">
        <v>5699850</v>
      </c>
      <c r="AF22" s="86">
        <f t="shared" si="14"/>
        <v>13874982</v>
      </c>
      <c r="AG22" s="86">
        <v>103998427</v>
      </c>
      <c r="AH22" s="86">
        <v>97659348</v>
      </c>
      <c r="AI22" s="87">
        <v>94616829</v>
      </c>
      <c r="AJ22" s="124">
        <f t="shared" si="15"/>
        <v>0.9688455937674292</v>
      </c>
      <c r="AK22" s="125">
        <f t="shared" si="16"/>
        <v>0.23382992496855137</v>
      </c>
    </row>
    <row r="23" spans="1:37" ht="12.75">
      <c r="A23" s="62" t="s">
        <v>97</v>
      </c>
      <c r="B23" s="63" t="s">
        <v>263</v>
      </c>
      <c r="C23" s="64" t="s">
        <v>264</v>
      </c>
      <c r="D23" s="85">
        <v>89605675</v>
      </c>
      <c r="E23" s="86">
        <v>36320400</v>
      </c>
      <c r="F23" s="87">
        <f t="shared" si="0"/>
        <v>125926075</v>
      </c>
      <c r="G23" s="85">
        <v>90834425</v>
      </c>
      <c r="H23" s="86">
        <v>39642936</v>
      </c>
      <c r="I23" s="87">
        <f t="shared" si="1"/>
        <v>130477361</v>
      </c>
      <c r="J23" s="85">
        <v>46672647</v>
      </c>
      <c r="K23" s="86">
        <v>2939989</v>
      </c>
      <c r="L23" s="86">
        <f t="shared" si="2"/>
        <v>49612636</v>
      </c>
      <c r="M23" s="104">
        <f t="shared" si="3"/>
        <v>0.3939822312416233</v>
      </c>
      <c r="N23" s="85">
        <v>24204617</v>
      </c>
      <c r="O23" s="86">
        <v>14185865</v>
      </c>
      <c r="P23" s="86">
        <f t="shared" si="4"/>
        <v>38390482</v>
      </c>
      <c r="Q23" s="104">
        <f t="shared" si="5"/>
        <v>0.3048652314463069</v>
      </c>
      <c r="R23" s="85">
        <v>16146455</v>
      </c>
      <c r="S23" s="86">
        <v>7822956</v>
      </c>
      <c r="T23" s="86">
        <f t="shared" si="6"/>
        <v>23969411</v>
      </c>
      <c r="U23" s="104">
        <f t="shared" si="7"/>
        <v>0.18370551654551015</v>
      </c>
      <c r="V23" s="85">
        <v>4640492</v>
      </c>
      <c r="W23" s="86">
        <v>12787636</v>
      </c>
      <c r="X23" s="86">
        <f t="shared" si="8"/>
        <v>17428128</v>
      </c>
      <c r="Y23" s="104">
        <f t="shared" si="9"/>
        <v>0.13357204549837576</v>
      </c>
      <c r="Z23" s="85">
        <f t="shared" si="10"/>
        <v>91664211</v>
      </c>
      <c r="AA23" s="86">
        <f t="shared" si="11"/>
        <v>37736446</v>
      </c>
      <c r="AB23" s="86">
        <f t="shared" si="12"/>
        <v>129400657</v>
      </c>
      <c r="AC23" s="104">
        <f t="shared" si="13"/>
        <v>0.9917479630815035</v>
      </c>
      <c r="AD23" s="85">
        <v>5332690</v>
      </c>
      <c r="AE23" s="86">
        <v>7180511</v>
      </c>
      <c r="AF23" s="86">
        <f t="shared" si="14"/>
        <v>12513201</v>
      </c>
      <c r="AG23" s="86">
        <v>114179530</v>
      </c>
      <c r="AH23" s="86">
        <v>142826651</v>
      </c>
      <c r="AI23" s="87">
        <v>125650636</v>
      </c>
      <c r="AJ23" s="124">
        <f t="shared" si="15"/>
        <v>0.8797422268201192</v>
      </c>
      <c r="AK23" s="125">
        <f t="shared" si="16"/>
        <v>0.39277935358027105</v>
      </c>
    </row>
    <row r="24" spans="1:37" ht="12.75">
      <c r="A24" s="62" t="s">
        <v>112</v>
      </c>
      <c r="B24" s="63" t="s">
        <v>265</v>
      </c>
      <c r="C24" s="64" t="s">
        <v>266</v>
      </c>
      <c r="D24" s="85">
        <v>644092708</v>
      </c>
      <c r="E24" s="86">
        <v>201268000</v>
      </c>
      <c r="F24" s="87">
        <f t="shared" si="0"/>
        <v>845360708</v>
      </c>
      <c r="G24" s="85">
        <v>621598383</v>
      </c>
      <c r="H24" s="86">
        <v>242586897</v>
      </c>
      <c r="I24" s="87">
        <f t="shared" si="1"/>
        <v>864185280</v>
      </c>
      <c r="J24" s="85">
        <v>222333091</v>
      </c>
      <c r="K24" s="86">
        <v>116001097</v>
      </c>
      <c r="L24" s="86">
        <f t="shared" si="2"/>
        <v>338334188</v>
      </c>
      <c r="M24" s="104">
        <f t="shared" si="3"/>
        <v>0.40022464351394954</v>
      </c>
      <c r="N24" s="85">
        <v>191772161</v>
      </c>
      <c r="O24" s="86">
        <v>64531451</v>
      </c>
      <c r="P24" s="86">
        <f t="shared" si="4"/>
        <v>256303612</v>
      </c>
      <c r="Q24" s="104">
        <f t="shared" si="5"/>
        <v>0.3031884609427577</v>
      </c>
      <c r="R24" s="85">
        <v>152319489</v>
      </c>
      <c r="S24" s="86">
        <v>22640209</v>
      </c>
      <c r="T24" s="86">
        <f t="shared" si="6"/>
        <v>174959698</v>
      </c>
      <c r="U24" s="104">
        <f t="shared" si="7"/>
        <v>0.20245623484815664</v>
      </c>
      <c r="V24" s="85">
        <v>68106031</v>
      </c>
      <c r="W24" s="86">
        <v>51384965</v>
      </c>
      <c r="X24" s="86">
        <f t="shared" si="8"/>
        <v>119490996</v>
      </c>
      <c r="Y24" s="104">
        <f t="shared" si="9"/>
        <v>0.13827011263140238</v>
      </c>
      <c r="Z24" s="85">
        <f t="shared" si="10"/>
        <v>634530772</v>
      </c>
      <c r="AA24" s="86">
        <f t="shared" si="11"/>
        <v>254557722</v>
      </c>
      <c r="AB24" s="86">
        <f t="shared" si="12"/>
        <v>889088494</v>
      </c>
      <c r="AC24" s="104">
        <f t="shared" si="13"/>
        <v>1.0288169847095752</v>
      </c>
      <c r="AD24" s="85">
        <v>44996362</v>
      </c>
      <c r="AE24" s="86">
        <v>186996601</v>
      </c>
      <c r="AF24" s="86">
        <f t="shared" si="14"/>
        <v>231992963</v>
      </c>
      <c r="AG24" s="86">
        <v>839496580</v>
      </c>
      <c r="AH24" s="86">
        <v>916737580</v>
      </c>
      <c r="AI24" s="87">
        <v>1052933006</v>
      </c>
      <c r="AJ24" s="124">
        <f t="shared" si="15"/>
        <v>1.1485653353492937</v>
      </c>
      <c r="AK24" s="125">
        <f t="shared" si="16"/>
        <v>-0.4849369806100541</v>
      </c>
    </row>
    <row r="25" spans="1:37" ht="16.5">
      <c r="A25" s="65"/>
      <c r="B25" s="66" t="s">
        <v>267</v>
      </c>
      <c r="C25" s="67"/>
      <c r="D25" s="88">
        <f>SUM(D17:D24)</f>
        <v>5976386906</v>
      </c>
      <c r="E25" s="89">
        <f>SUM(E17:E24)</f>
        <v>1071124040</v>
      </c>
      <c r="F25" s="90">
        <f t="shared" si="0"/>
        <v>7047510946</v>
      </c>
      <c r="G25" s="88">
        <f>SUM(G17:G24)</f>
        <v>5977521157</v>
      </c>
      <c r="H25" s="89">
        <f>SUM(H17:H24)</f>
        <v>1145315176</v>
      </c>
      <c r="I25" s="90">
        <f t="shared" si="1"/>
        <v>7122836333</v>
      </c>
      <c r="J25" s="88">
        <f>SUM(J17:J24)</f>
        <v>1646219632</v>
      </c>
      <c r="K25" s="89">
        <f>SUM(K17:K24)</f>
        <v>199752860</v>
      </c>
      <c r="L25" s="89">
        <f t="shared" si="2"/>
        <v>1845972492</v>
      </c>
      <c r="M25" s="105">
        <f t="shared" si="3"/>
        <v>0.26193254698635554</v>
      </c>
      <c r="N25" s="88">
        <f>SUM(N17:N24)</f>
        <v>1480654546</v>
      </c>
      <c r="O25" s="89">
        <f>SUM(O17:O24)</f>
        <v>235408759</v>
      </c>
      <c r="P25" s="89">
        <f t="shared" si="4"/>
        <v>1716063305</v>
      </c>
      <c r="Q25" s="105">
        <f t="shared" si="5"/>
        <v>0.24349920392447164</v>
      </c>
      <c r="R25" s="88">
        <f>SUM(R17:R24)</f>
        <v>1351978490</v>
      </c>
      <c r="S25" s="89">
        <f>SUM(S17:S24)</f>
        <v>195194595</v>
      </c>
      <c r="T25" s="89">
        <f t="shared" si="6"/>
        <v>1547173085</v>
      </c>
      <c r="U25" s="105">
        <f t="shared" si="7"/>
        <v>0.2172130612958168</v>
      </c>
      <c r="V25" s="88">
        <f>SUM(V17:V24)</f>
        <v>1134781150</v>
      </c>
      <c r="W25" s="89">
        <f>SUM(W17:W24)</f>
        <v>427375653</v>
      </c>
      <c r="X25" s="89">
        <f t="shared" si="8"/>
        <v>1562156803</v>
      </c>
      <c r="Y25" s="105">
        <f t="shared" si="9"/>
        <v>0.21931667807142355</v>
      </c>
      <c r="Z25" s="88">
        <f t="shared" si="10"/>
        <v>5613633818</v>
      </c>
      <c r="AA25" s="89">
        <f t="shared" si="11"/>
        <v>1057731867</v>
      </c>
      <c r="AB25" s="89">
        <f t="shared" si="12"/>
        <v>6671365685</v>
      </c>
      <c r="AC25" s="105">
        <f t="shared" si="13"/>
        <v>0.9366164506815434</v>
      </c>
      <c r="AD25" s="88">
        <f>SUM(AD17:AD24)</f>
        <v>990008759</v>
      </c>
      <c r="AE25" s="89">
        <f>SUM(AE17:AE24)</f>
        <v>386839183</v>
      </c>
      <c r="AF25" s="89">
        <f t="shared" si="14"/>
        <v>1376847942</v>
      </c>
      <c r="AG25" s="89">
        <f>SUM(AG17:AG24)</f>
        <v>6537937060</v>
      </c>
      <c r="AH25" s="89">
        <f>SUM(AH17:AH24)</f>
        <v>6887930017</v>
      </c>
      <c r="AI25" s="90">
        <f>SUM(AI17:AI24)</f>
        <v>6325924617</v>
      </c>
      <c r="AJ25" s="126">
        <f t="shared" si="15"/>
        <v>0.918407213979683</v>
      </c>
      <c r="AK25" s="127">
        <f t="shared" si="16"/>
        <v>0.13458919852167672</v>
      </c>
    </row>
    <row r="26" spans="1:37" ht="12.75">
      <c r="A26" s="62" t="s">
        <v>97</v>
      </c>
      <c r="B26" s="63" t="s">
        <v>268</v>
      </c>
      <c r="C26" s="64" t="s">
        <v>269</v>
      </c>
      <c r="D26" s="85">
        <v>164734712</v>
      </c>
      <c r="E26" s="86">
        <v>38089000</v>
      </c>
      <c r="F26" s="87">
        <f t="shared" si="0"/>
        <v>202823712</v>
      </c>
      <c r="G26" s="85">
        <v>169438597</v>
      </c>
      <c r="H26" s="86">
        <v>83798000</v>
      </c>
      <c r="I26" s="87">
        <f t="shared" si="1"/>
        <v>253236597</v>
      </c>
      <c r="J26" s="85">
        <v>60919033</v>
      </c>
      <c r="K26" s="86">
        <v>24799377</v>
      </c>
      <c r="L26" s="86">
        <f t="shared" si="2"/>
        <v>85718410</v>
      </c>
      <c r="M26" s="104">
        <f t="shared" si="3"/>
        <v>0.42262519088497896</v>
      </c>
      <c r="N26" s="85">
        <v>49747406</v>
      </c>
      <c r="O26" s="86">
        <v>14463771</v>
      </c>
      <c r="P26" s="86">
        <f t="shared" si="4"/>
        <v>64211177</v>
      </c>
      <c r="Q26" s="104">
        <f t="shared" si="5"/>
        <v>0.316586144523378</v>
      </c>
      <c r="R26" s="85">
        <v>40466883</v>
      </c>
      <c r="S26" s="86">
        <v>11048687</v>
      </c>
      <c r="T26" s="86">
        <f t="shared" si="6"/>
        <v>51515570</v>
      </c>
      <c r="U26" s="104">
        <f t="shared" si="7"/>
        <v>0.20342861422987768</v>
      </c>
      <c r="V26" s="85">
        <v>16218206</v>
      </c>
      <c r="W26" s="86">
        <v>15018971</v>
      </c>
      <c r="X26" s="86">
        <f t="shared" si="8"/>
        <v>31237177</v>
      </c>
      <c r="Y26" s="104">
        <f t="shared" si="9"/>
        <v>0.1233517484046747</v>
      </c>
      <c r="Z26" s="85">
        <f t="shared" si="10"/>
        <v>167351528</v>
      </c>
      <c r="AA26" s="86">
        <f t="shared" si="11"/>
        <v>65330806</v>
      </c>
      <c r="AB26" s="86">
        <f t="shared" si="12"/>
        <v>232682334</v>
      </c>
      <c r="AC26" s="104">
        <f t="shared" si="13"/>
        <v>0.918833757665761</v>
      </c>
      <c r="AD26" s="85">
        <v>9608984</v>
      </c>
      <c r="AE26" s="86">
        <v>16735337</v>
      </c>
      <c r="AF26" s="86">
        <f t="shared" si="14"/>
        <v>26344321</v>
      </c>
      <c r="AG26" s="86">
        <v>221239290</v>
      </c>
      <c r="AH26" s="86">
        <v>256284293</v>
      </c>
      <c r="AI26" s="87">
        <v>229452735</v>
      </c>
      <c r="AJ26" s="124">
        <f t="shared" si="15"/>
        <v>0.8953054918586056</v>
      </c>
      <c r="AK26" s="125">
        <f t="shared" si="16"/>
        <v>0.18572716298134995</v>
      </c>
    </row>
    <row r="27" spans="1:37" ht="12.75">
      <c r="A27" s="62" t="s">
        <v>97</v>
      </c>
      <c r="B27" s="63" t="s">
        <v>270</v>
      </c>
      <c r="C27" s="64" t="s">
        <v>271</v>
      </c>
      <c r="D27" s="85">
        <v>473210000</v>
      </c>
      <c r="E27" s="86">
        <v>62414000</v>
      </c>
      <c r="F27" s="87">
        <f t="shared" si="0"/>
        <v>535624000</v>
      </c>
      <c r="G27" s="85">
        <v>497869880</v>
      </c>
      <c r="H27" s="86">
        <v>57747000</v>
      </c>
      <c r="I27" s="87">
        <f t="shared" si="1"/>
        <v>555616880</v>
      </c>
      <c r="J27" s="85">
        <v>96298663</v>
      </c>
      <c r="K27" s="86">
        <v>8353887</v>
      </c>
      <c r="L27" s="86">
        <f t="shared" si="2"/>
        <v>104652550</v>
      </c>
      <c r="M27" s="104">
        <f t="shared" si="3"/>
        <v>0.1953843554433707</v>
      </c>
      <c r="N27" s="85">
        <v>52199682</v>
      </c>
      <c r="O27" s="86">
        <v>23808666</v>
      </c>
      <c r="P27" s="86">
        <f t="shared" si="4"/>
        <v>76008348</v>
      </c>
      <c r="Q27" s="104">
        <f t="shared" si="5"/>
        <v>0.1419061655190955</v>
      </c>
      <c r="R27" s="85">
        <v>70055724</v>
      </c>
      <c r="S27" s="86">
        <v>4287895</v>
      </c>
      <c r="T27" s="86">
        <f t="shared" si="6"/>
        <v>74343619</v>
      </c>
      <c r="U27" s="104">
        <f t="shared" si="7"/>
        <v>0.13380374440747733</v>
      </c>
      <c r="V27" s="85">
        <v>63451058</v>
      </c>
      <c r="W27" s="86">
        <v>12557322</v>
      </c>
      <c r="X27" s="86">
        <f t="shared" si="8"/>
        <v>76008380</v>
      </c>
      <c r="Y27" s="104">
        <f t="shared" si="9"/>
        <v>0.13679998347062458</v>
      </c>
      <c r="Z27" s="85">
        <f t="shared" si="10"/>
        <v>282005127</v>
      </c>
      <c r="AA27" s="86">
        <f t="shared" si="11"/>
        <v>49007770</v>
      </c>
      <c r="AB27" s="86">
        <f t="shared" si="12"/>
        <v>331012897</v>
      </c>
      <c r="AC27" s="104">
        <f t="shared" si="13"/>
        <v>0.5957574525093622</v>
      </c>
      <c r="AD27" s="85">
        <v>0</v>
      </c>
      <c r="AE27" s="86">
        <v>0</v>
      </c>
      <c r="AF27" s="86">
        <f t="shared" si="14"/>
        <v>0</v>
      </c>
      <c r="AG27" s="86">
        <v>0</v>
      </c>
      <c r="AH27" s="86">
        <v>0</v>
      </c>
      <c r="AI27" s="87">
        <v>0</v>
      </c>
      <c r="AJ27" s="124">
        <f t="shared" si="15"/>
        <v>0</v>
      </c>
      <c r="AK27" s="125">
        <f t="shared" si="16"/>
        <v>0</v>
      </c>
    </row>
    <row r="28" spans="1:37" ht="12.75">
      <c r="A28" s="62" t="s">
        <v>97</v>
      </c>
      <c r="B28" s="63" t="s">
        <v>272</v>
      </c>
      <c r="C28" s="64" t="s">
        <v>273</v>
      </c>
      <c r="D28" s="85">
        <v>724236447</v>
      </c>
      <c r="E28" s="86">
        <v>210248000</v>
      </c>
      <c r="F28" s="87">
        <f t="shared" si="0"/>
        <v>934484447</v>
      </c>
      <c r="G28" s="85">
        <v>733351592</v>
      </c>
      <c r="H28" s="86">
        <v>248816643</v>
      </c>
      <c r="I28" s="87">
        <f t="shared" si="1"/>
        <v>982168235</v>
      </c>
      <c r="J28" s="85">
        <v>247391336</v>
      </c>
      <c r="K28" s="86">
        <v>1698478</v>
      </c>
      <c r="L28" s="86">
        <f t="shared" si="2"/>
        <v>249089814</v>
      </c>
      <c r="M28" s="104">
        <f t="shared" si="3"/>
        <v>0.2665531939024342</v>
      </c>
      <c r="N28" s="85">
        <v>178030321</v>
      </c>
      <c r="O28" s="86">
        <v>30246980</v>
      </c>
      <c r="P28" s="86">
        <f t="shared" si="4"/>
        <v>208277301</v>
      </c>
      <c r="Q28" s="104">
        <f t="shared" si="5"/>
        <v>0.22287936590987478</v>
      </c>
      <c r="R28" s="85">
        <v>336215392</v>
      </c>
      <c r="S28" s="86">
        <v>26433751</v>
      </c>
      <c r="T28" s="86">
        <f t="shared" si="6"/>
        <v>362649143</v>
      </c>
      <c r="U28" s="104">
        <f t="shared" si="7"/>
        <v>0.36923322306386747</v>
      </c>
      <c r="V28" s="85">
        <v>120041542</v>
      </c>
      <c r="W28" s="86">
        <v>69375171</v>
      </c>
      <c r="X28" s="86">
        <f t="shared" si="8"/>
        <v>189416713</v>
      </c>
      <c r="Y28" s="104">
        <f t="shared" si="9"/>
        <v>0.19285566998610987</v>
      </c>
      <c r="Z28" s="85">
        <f t="shared" si="10"/>
        <v>881678591</v>
      </c>
      <c r="AA28" s="86">
        <f t="shared" si="11"/>
        <v>127754380</v>
      </c>
      <c r="AB28" s="86">
        <f t="shared" si="12"/>
        <v>1009432971</v>
      </c>
      <c r="AC28" s="104">
        <f t="shared" si="13"/>
        <v>1.027759741181204</v>
      </c>
      <c r="AD28" s="85">
        <v>0</v>
      </c>
      <c r="AE28" s="86">
        <v>0</v>
      </c>
      <c r="AF28" s="86">
        <f t="shared" si="14"/>
        <v>0</v>
      </c>
      <c r="AG28" s="86">
        <v>0</v>
      </c>
      <c r="AH28" s="86">
        <v>0</v>
      </c>
      <c r="AI28" s="87">
        <v>0</v>
      </c>
      <c r="AJ28" s="124">
        <f t="shared" si="15"/>
        <v>0</v>
      </c>
      <c r="AK28" s="125">
        <f t="shared" si="16"/>
        <v>0</v>
      </c>
    </row>
    <row r="29" spans="1:37" ht="12.75">
      <c r="A29" s="62" t="s">
        <v>112</v>
      </c>
      <c r="B29" s="63" t="s">
        <v>274</v>
      </c>
      <c r="C29" s="64" t="s">
        <v>275</v>
      </c>
      <c r="D29" s="85">
        <v>556032521</v>
      </c>
      <c r="E29" s="86">
        <v>265244000</v>
      </c>
      <c r="F29" s="87">
        <f t="shared" si="0"/>
        <v>821276521</v>
      </c>
      <c r="G29" s="85">
        <v>637392601</v>
      </c>
      <c r="H29" s="86">
        <v>329244000</v>
      </c>
      <c r="I29" s="87">
        <f t="shared" si="1"/>
        <v>966636601</v>
      </c>
      <c r="J29" s="85">
        <v>226399799</v>
      </c>
      <c r="K29" s="86">
        <v>43985146</v>
      </c>
      <c r="L29" s="86">
        <f t="shared" si="2"/>
        <v>270384945</v>
      </c>
      <c r="M29" s="104">
        <f t="shared" si="3"/>
        <v>0.32922522206135246</v>
      </c>
      <c r="N29" s="85">
        <v>159865856</v>
      </c>
      <c r="O29" s="86">
        <v>73597872</v>
      </c>
      <c r="P29" s="86">
        <f t="shared" si="4"/>
        <v>233463728</v>
      </c>
      <c r="Q29" s="104">
        <f t="shared" si="5"/>
        <v>0.28426933198544463</v>
      </c>
      <c r="R29" s="85">
        <v>131206481</v>
      </c>
      <c r="S29" s="86">
        <v>76292000</v>
      </c>
      <c r="T29" s="86">
        <f t="shared" si="6"/>
        <v>207498481</v>
      </c>
      <c r="U29" s="104">
        <f t="shared" si="7"/>
        <v>0.2146602774872581</v>
      </c>
      <c r="V29" s="85">
        <v>29821821</v>
      </c>
      <c r="W29" s="86">
        <v>49588000</v>
      </c>
      <c r="X29" s="86">
        <f t="shared" si="8"/>
        <v>79409821</v>
      </c>
      <c r="Y29" s="104">
        <f t="shared" si="9"/>
        <v>0.08215064577303338</v>
      </c>
      <c r="Z29" s="85">
        <f t="shared" si="10"/>
        <v>547293957</v>
      </c>
      <c r="AA29" s="86">
        <f t="shared" si="11"/>
        <v>243463018</v>
      </c>
      <c r="AB29" s="86">
        <f t="shared" si="12"/>
        <v>790756975</v>
      </c>
      <c r="AC29" s="104">
        <f t="shared" si="13"/>
        <v>0.8180499002230519</v>
      </c>
      <c r="AD29" s="85">
        <v>58339438</v>
      </c>
      <c r="AE29" s="86">
        <v>108761000</v>
      </c>
      <c r="AF29" s="86">
        <f t="shared" si="14"/>
        <v>167100438</v>
      </c>
      <c r="AG29" s="86">
        <v>837482209</v>
      </c>
      <c r="AH29" s="86">
        <v>777573697</v>
      </c>
      <c r="AI29" s="87">
        <v>720950724</v>
      </c>
      <c r="AJ29" s="124">
        <f t="shared" si="15"/>
        <v>0.9271799274866676</v>
      </c>
      <c r="AK29" s="125">
        <f t="shared" si="16"/>
        <v>-0.5247779003427866</v>
      </c>
    </row>
    <row r="30" spans="1:37" ht="16.5">
      <c r="A30" s="65"/>
      <c r="B30" s="66" t="s">
        <v>276</v>
      </c>
      <c r="C30" s="67"/>
      <c r="D30" s="88">
        <f>SUM(D26:D29)</f>
        <v>1918213680</v>
      </c>
      <c r="E30" s="89">
        <f>SUM(E26:E29)</f>
        <v>575995000</v>
      </c>
      <c r="F30" s="90">
        <f t="shared" si="0"/>
        <v>2494208680</v>
      </c>
      <c r="G30" s="88">
        <f>SUM(G26:G29)</f>
        <v>2038052670</v>
      </c>
      <c r="H30" s="89">
        <f>SUM(H26:H29)</f>
        <v>719605643</v>
      </c>
      <c r="I30" s="90">
        <f t="shared" si="1"/>
        <v>2757658313</v>
      </c>
      <c r="J30" s="88">
        <f>SUM(J26:J29)</f>
        <v>631008831</v>
      </c>
      <c r="K30" s="89">
        <f>SUM(K26:K29)</f>
        <v>78836888</v>
      </c>
      <c r="L30" s="89">
        <f t="shared" si="2"/>
        <v>709845719</v>
      </c>
      <c r="M30" s="105">
        <f t="shared" si="3"/>
        <v>0.284597565829977</v>
      </c>
      <c r="N30" s="88">
        <f>SUM(N26:N29)</f>
        <v>439843265</v>
      </c>
      <c r="O30" s="89">
        <f>SUM(O26:O29)</f>
        <v>142117289</v>
      </c>
      <c r="P30" s="89">
        <f t="shared" si="4"/>
        <v>581960554</v>
      </c>
      <c r="Q30" s="105">
        <f t="shared" si="5"/>
        <v>0.2333247248582264</v>
      </c>
      <c r="R30" s="88">
        <f>SUM(R26:R29)</f>
        <v>577944480</v>
      </c>
      <c r="S30" s="89">
        <f>SUM(S26:S29)</f>
        <v>118062333</v>
      </c>
      <c r="T30" s="89">
        <f t="shared" si="6"/>
        <v>696006813</v>
      </c>
      <c r="U30" s="105">
        <f t="shared" si="7"/>
        <v>0.25239051905702864</v>
      </c>
      <c r="V30" s="88">
        <f>SUM(V26:V29)</f>
        <v>229532627</v>
      </c>
      <c r="W30" s="89">
        <f>SUM(W26:W29)</f>
        <v>146539464</v>
      </c>
      <c r="X30" s="89">
        <f t="shared" si="8"/>
        <v>376072091</v>
      </c>
      <c r="Y30" s="105">
        <f t="shared" si="9"/>
        <v>0.13637370852913205</v>
      </c>
      <c r="Z30" s="88">
        <f t="shared" si="10"/>
        <v>1878329203</v>
      </c>
      <c r="AA30" s="89">
        <f t="shared" si="11"/>
        <v>485555974</v>
      </c>
      <c r="AB30" s="89">
        <f t="shared" si="12"/>
        <v>2363885177</v>
      </c>
      <c r="AC30" s="105">
        <f t="shared" si="13"/>
        <v>0.8572074233621706</v>
      </c>
      <c r="AD30" s="88">
        <f>SUM(AD26:AD29)</f>
        <v>67948422</v>
      </c>
      <c r="AE30" s="89">
        <f>SUM(AE26:AE29)</f>
        <v>125496337</v>
      </c>
      <c r="AF30" s="89">
        <f t="shared" si="14"/>
        <v>193444759</v>
      </c>
      <c r="AG30" s="89">
        <f>SUM(AG26:AG29)</f>
        <v>1058721499</v>
      </c>
      <c r="AH30" s="89">
        <f>SUM(AH26:AH29)</f>
        <v>1033857990</v>
      </c>
      <c r="AI30" s="90">
        <f>SUM(AI26:AI29)</f>
        <v>950403459</v>
      </c>
      <c r="AJ30" s="126">
        <f t="shared" si="15"/>
        <v>0.9192785355365876</v>
      </c>
      <c r="AK30" s="127">
        <f t="shared" si="16"/>
        <v>0.9440800202811388</v>
      </c>
    </row>
    <row r="31" spans="1:37" ht="12.75">
      <c r="A31" s="62" t="s">
        <v>97</v>
      </c>
      <c r="B31" s="63" t="s">
        <v>277</v>
      </c>
      <c r="C31" s="64" t="s">
        <v>278</v>
      </c>
      <c r="D31" s="85">
        <v>253837817</v>
      </c>
      <c r="E31" s="86">
        <v>24441122</v>
      </c>
      <c r="F31" s="87">
        <f t="shared" si="0"/>
        <v>278278939</v>
      </c>
      <c r="G31" s="85">
        <v>262135421</v>
      </c>
      <c r="H31" s="86">
        <v>37162876</v>
      </c>
      <c r="I31" s="87">
        <f t="shared" si="1"/>
        <v>299298297</v>
      </c>
      <c r="J31" s="85">
        <v>66288800</v>
      </c>
      <c r="K31" s="86">
        <v>4864280</v>
      </c>
      <c r="L31" s="86">
        <f t="shared" si="2"/>
        <v>71153080</v>
      </c>
      <c r="M31" s="104">
        <f t="shared" si="3"/>
        <v>0.2556897775149272</v>
      </c>
      <c r="N31" s="85">
        <v>62322235</v>
      </c>
      <c r="O31" s="86">
        <v>5354345</v>
      </c>
      <c r="P31" s="86">
        <f t="shared" si="4"/>
        <v>67676580</v>
      </c>
      <c r="Q31" s="104">
        <f t="shared" si="5"/>
        <v>0.24319691688920805</v>
      </c>
      <c r="R31" s="85">
        <v>98789708</v>
      </c>
      <c r="S31" s="86">
        <v>12530212</v>
      </c>
      <c r="T31" s="86">
        <f t="shared" si="6"/>
        <v>111319920</v>
      </c>
      <c r="U31" s="104">
        <f t="shared" si="7"/>
        <v>0.3719363628721215</v>
      </c>
      <c r="V31" s="85">
        <v>21410995</v>
      </c>
      <c r="W31" s="86">
        <v>8540598</v>
      </c>
      <c r="X31" s="86">
        <f t="shared" si="8"/>
        <v>29951593</v>
      </c>
      <c r="Y31" s="104">
        <f t="shared" si="9"/>
        <v>0.10007271441307265</v>
      </c>
      <c r="Z31" s="85">
        <f t="shared" si="10"/>
        <v>248811738</v>
      </c>
      <c r="AA31" s="86">
        <f t="shared" si="11"/>
        <v>31289435</v>
      </c>
      <c r="AB31" s="86">
        <f t="shared" si="12"/>
        <v>280101173</v>
      </c>
      <c r="AC31" s="104">
        <f t="shared" si="13"/>
        <v>0.9358595615397036</v>
      </c>
      <c r="AD31" s="85">
        <v>48951011</v>
      </c>
      <c r="AE31" s="86">
        <v>19246094</v>
      </c>
      <c r="AF31" s="86">
        <f t="shared" si="14"/>
        <v>68197105</v>
      </c>
      <c r="AG31" s="86">
        <v>296168309</v>
      </c>
      <c r="AH31" s="86">
        <v>310050700</v>
      </c>
      <c r="AI31" s="87">
        <v>275686575</v>
      </c>
      <c r="AJ31" s="124">
        <f t="shared" si="15"/>
        <v>0.8891661105748189</v>
      </c>
      <c r="AK31" s="125">
        <f t="shared" si="16"/>
        <v>-0.5608084390092511</v>
      </c>
    </row>
    <row r="32" spans="1:37" ht="12.75">
      <c r="A32" s="62" t="s">
        <v>97</v>
      </c>
      <c r="B32" s="63" t="s">
        <v>279</v>
      </c>
      <c r="C32" s="64" t="s">
        <v>280</v>
      </c>
      <c r="D32" s="85">
        <v>172805693</v>
      </c>
      <c r="E32" s="86">
        <v>88785359</v>
      </c>
      <c r="F32" s="87">
        <f t="shared" si="0"/>
        <v>261591052</v>
      </c>
      <c r="G32" s="85">
        <v>172805693</v>
      </c>
      <c r="H32" s="86">
        <v>88785359</v>
      </c>
      <c r="I32" s="87">
        <f t="shared" si="1"/>
        <v>261591052</v>
      </c>
      <c r="J32" s="85">
        <v>75791529</v>
      </c>
      <c r="K32" s="86">
        <v>22502625</v>
      </c>
      <c r="L32" s="86">
        <f t="shared" si="2"/>
        <v>98294154</v>
      </c>
      <c r="M32" s="104">
        <f t="shared" si="3"/>
        <v>0.3757550315597186</v>
      </c>
      <c r="N32" s="85">
        <v>46408226</v>
      </c>
      <c r="O32" s="86">
        <v>31661131</v>
      </c>
      <c r="P32" s="86">
        <f t="shared" si="4"/>
        <v>78069357</v>
      </c>
      <c r="Q32" s="104">
        <f t="shared" si="5"/>
        <v>0.2984404718858656</v>
      </c>
      <c r="R32" s="85">
        <v>31521781</v>
      </c>
      <c r="S32" s="86">
        <v>18276945</v>
      </c>
      <c r="T32" s="86">
        <f t="shared" si="6"/>
        <v>49798726</v>
      </c>
      <c r="U32" s="104">
        <f t="shared" si="7"/>
        <v>0.19036861398454868</v>
      </c>
      <c r="V32" s="85">
        <v>11911591</v>
      </c>
      <c r="W32" s="86">
        <v>1238287</v>
      </c>
      <c r="X32" s="86">
        <f t="shared" si="8"/>
        <v>13149878</v>
      </c>
      <c r="Y32" s="104">
        <f t="shared" si="9"/>
        <v>0.050268837177198246</v>
      </c>
      <c r="Z32" s="85">
        <f t="shared" si="10"/>
        <v>165633127</v>
      </c>
      <c r="AA32" s="86">
        <f t="shared" si="11"/>
        <v>73678988</v>
      </c>
      <c r="AB32" s="86">
        <f t="shared" si="12"/>
        <v>239312115</v>
      </c>
      <c r="AC32" s="104">
        <f t="shared" si="13"/>
        <v>0.9148329546073312</v>
      </c>
      <c r="AD32" s="85">
        <v>9790606</v>
      </c>
      <c r="AE32" s="86">
        <v>35358615</v>
      </c>
      <c r="AF32" s="86">
        <f t="shared" si="14"/>
        <v>45149221</v>
      </c>
      <c r="AG32" s="86">
        <v>275729680</v>
      </c>
      <c r="AH32" s="86">
        <v>314326242</v>
      </c>
      <c r="AI32" s="87">
        <v>296416210</v>
      </c>
      <c r="AJ32" s="124">
        <f t="shared" si="15"/>
        <v>0.9430208821063053</v>
      </c>
      <c r="AK32" s="125">
        <f t="shared" si="16"/>
        <v>-0.7087462926547503</v>
      </c>
    </row>
    <row r="33" spans="1:37" ht="12.75">
      <c r="A33" s="62" t="s">
        <v>97</v>
      </c>
      <c r="B33" s="63" t="s">
        <v>281</v>
      </c>
      <c r="C33" s="64" t="s">
        <v>282</v>
      </c>
      <c r="D33" s="85">
        <v>173538927</v>
      </c>
      <c r="E33" s="86">
        <v>43800000</v>
      </c>
      <c r="F33" s="87">
        <f t="shared" si="0"/>
        <v>217338927</v>
      </c>
      <c r="G33" s="85">
        <v>180538927</v>
      </c>
      <c r="H33" s="86">
        <v>37800000</v>
      </c>
      <c r="I33" s="87">
        <f t="shared" si="1"/>
        <v>218338927</v>
      </c>
      <c r="J33" s="85">
        <v>3102861</v>
      </c>
      <c r="K33" s="86">
        <v>3012686</v>
      </c>
      <c r="L33" s="86">
        <f t="shared" si="2"/>
        <v>6115547</v>
      </c>
      <c r="M33" s="104">
        <f t="shared" si="3"/>
        <v>0.028138295722790606</v>
      </c>
      <c r="N33" s="85">
        <v>3102861</v>
      </c>
      <c r="O33" s="86">
        <v>3170996</v>
      </c>
      <c r="P33" s="86">
        <f t="shared" si="4"/>
        <v>6273857</v>
      </c>
      <c r="Q33" s="104">
        <f t="shared" si="5"/>
        <v>0.02886669722078825</v>
      </c>
      <c r="R33" s="85">
        <v>3102861</v>
      </c>
      <c r="S33" s="86">
        <v>11804376</v>
      </c>
      <c r="T33" s="86">
        <f t="shared" si="6"/>
        <v>14907237</v>
      </c>
      <c r="U33" s="104">
        <f t="shared" si="7"/>
        <v>0.06827567216174879</v>
      </c>
      <c r="V33" s="85">
        <v>3102861</v>
      </c>
      <c r="W33" s="86">
        <v>3590138</v>
      </c>
      <c r="X33" s="86">
        <f t="shared" si="8"/>
        <v>6692999</v>
      </c>
      <c r="Y33" s="104">
        <f t="shared" si="9"/>
        <v>0.03065417189670443</v>
      </c>
      <c r="Z33" s="85">
        <f t="shared" si="10"/>
        <v>12411444</v>
      </c>
      <c r="AA33" s="86">
        <f t="shared" si="11"/>
        <v>21578196</v>
      </c>
      <c r="AB33" s="86">
        <f t="shared" si="12"/>
        <v>33989640</v>
      </c>
      <c r="AC33" s="104">
        <f t="shared" si="13"/>
        <v>0.15567375212025295</v>
      </c>
      <c r="AD33" s="85">
        <v>3102861</v>
      </c>
      <c r="AE33" s="86">
        <v>2817027</v>
      </c>
      <c r="AF33" s="86">
        <f t="shared" si="14"/>
        <v>5919888</v>
      </c>
      <c r="AG33" s="86">
        <v>235112136</v>
      </c>
      <c r="AH33" s="86">
        <v>218338927</v>
      </c>
      <c r="AI33" s="87">
        <v>39370186</v>
      </c>
      <c r="AJ33" s="124">
        <f t="shared" si="15"/>
        <v>0.1803168429054339</v>
      </c>
      <c r="AK33" s="125">
        <f t="shared" si="16"/>
        <v>0.13059554505085225</v>
      </c>
    </row>
    <row r="34" spans="1:37" ht="12.75">
      <c r="A34" s="62" t="s">
        <v>97</v>
      </c>
      <c r="B34" s="63" t="s">
        <v>283</v>
      </c>
      <c r="C34" s="64" t="s">
        <v>284</v>
      </c>
      <c r="D34" s="85">
        <v>258602723</v>
      </c>
      <c r="E34" s="86">
        <v>45076804</v>
      </c>
      <c r="F34" s="87">
        <f t="shared" si="0"/>
        <v>303679527</v>
      </c>
      <c r="G34" s="85">
        <v>257863741</v>
      </c>
      <c r="H34" s="86">
        <v>43887267</v>
      </c>
      <c r="I34" s="87">
        <f t="shared" si="1"/>
        <v>301751008</v>
      </c>
      <c r="J34" s="85">
        <v>74593973</v>
      </c>
      <c r="K34" s="86">
        <v>2138608</v>
      </c>
      <c r="L34" s="86">
        <f t="shared" si="2"/>
        <v>76732581</v>
      </c>
      <c r="M34" s="104">
        <f t="shared" si="3"/>
        <v>0.2526761739852157</v>
      </c>
      <c r="N34" s="85">
        <v>73638237</v>
      </c>
      <c r="O34" s="86">
        <v>4983510</v>
      </c>
      <c r="P34" s="86">
        <f t="shared" si="4"/>
        <v>78621747</v>
      </c>
      <c r="Q34" s="104">
        <f t="shared" si="5"/>
        <v>0.2588970938432738</v>
      </c>
      <c r="R34" s="85">
        <v>56738321</v>
      </c>
      <c r="S34" s="86">
        <v>11049112</v>
      </c>
      <c r="T34" s="86">
        <f t="shared" si="6"/>
        <v>67787433</v>
      </c>
      <c r="U34" s="104">
        <f t="shared" si="7"/>
        <v>0.2246469148497426</v>
      </c>
      <c r="V34" s="85">
        <v>51626544</v>
      </c>
      <c r="W34" s="86">
        <v>13765428</v>
      </c>
      <c r="X34" s="86">
        <f t="shared" si="8"/>
        <v>65391972</v>
      </c>
      <c r="Y34" s="104">
        <f t="shared" si="9"/>
        <v>0.2167083796452471</v>
      </c>
      <c r="Z34" s="85">
        <f t="shared" si="10"/>
        <v>256597075</v>
      </c>
      <c r="AA34" s="86">
        <f t="shared" si="11"/>
        <v>31936658</v>
      </c>
      <c r="AB34" s="86">
        <f t="shared" si="12"/>
        <v>288533733</v>
      </c>
      <c r="AC34" s="104">
        <f t="shared" si="13"/>
        <v>0.9561980750698934</v>
      </c>
      <c r="AD34" s="85">
        <v>80016908</v>
      </c>
      <c r="AE34" s="86">
        <v>18808775</v>
      </c>
      <c r="AF34" s="86">
        <f t="shared" si="14"/>
        <v>98825683</v>
      </c>
      <c r="AG34" s="86">
        <v>310574000</v>
      </c>
      <c r="AH34" s="86">
        <v>394169055</v>
      </c>
      <c r="AI34" s="87">
        <v>377847607</v>
      </c>
      <c r="AJ34" s="124">
        <f t="shared" si="15"/>
        <v>0.9585927718247694</v>
      </c>
      <c r="AK34" s="125">
        <f t="shared" si="16"/>
        <v>-0.3383099411516336</v>
      </c>
    </row>
    <row r="35" spans="1:37" ht="12.75">
      <c r="A35" s="62" t="s">
        <v>112</v>
      </c>
      <c r="B35" s="63" t="s">
        <v>285</v>
      </c>
      <c r="C35" s="64" t="s">
        <v>286</v>
      </c>
      <c r="D35" s="85">
        <v>338601396</v>
      </c>
      <c r="E35" s="86">
        <v>375492993</v>
      </c>
      <c r="F35" s="87">
        <f t="shared" si="0"/>
        <v>714094389</v>
      </c>
      <c r="G35" s="85">
        <v>338872450</v>
      </c>
      <c r="H35" s="86">
        <v>386675147</v>
      </c>
      <c r="I35" s="87">
        <f t="shared" si="1"/>
        <v>725547597</v>
      </c>
      <c r="J35" s="85">
        <v>126124975</v>
      </c>
      <c r="K35" s="86">
        <v>86098715</v>
      </c>
      <c r="L35" s="86">
        <f t="shared" si="2"/>
        <v>212223690</v>
      </c>
      <c r="M35" s="104">
        <f t="shared" si="3"/>
        <v>0.2971927706884699</v>
      </c>
      <c r="N35" s="85">
        <v>102171087</v>
      </c>
      <c r="O35" s="86">
        <v>61225339</v>
      </c>
      <c r="P35" s="86">
        <f t="shared" si="4"/>
        <v>163396426</v>
      </c>
      <c r="Q35" s="104">
        <f t="shared" si="5"/>
        <v>0.22881628607783389</v>
      </c>
      <c r="R35" s="85">
        <v>92882588</v>
      </c>
      <c r="S35" s="86">
        <v>51992724</v>
      </c>
      <c r="T35" s="86">
        <f t="shared" si="6"/>
        <v>144875312</v>
      </c>
      <c r="U35" s="104">
        <f t="shared" si="7"/>
        <v>0.19967719912385018</v>
      </c>
      <c r="V35" s="85">
        <v>16221048</v>
      </c>
      <c r="W35" s="86">
        <v>138365933</v>
      </c>
      <c r="X35" s="86">
        <f t="shared" si="8"/>
        <v>154586981</v>
      </c>
      <c r="Y35" s="104">
        <f t="shared" si="9"/>
        <v>0.21306249464430382</v>
      </c>
      <c r="Z35" s="85">
        <f t="shared" si="10"/>
        <v>337399698</v>
      </c>
      <c r="AA35" s="86">
        <f t="shared" si="11"/>
        <v>337682711</v>
      </c>
      <c r="AB35" s="86">
        <f t="shared" si="12"/>
        <v>675082409</v>
      </c>
      <c r="AC35" s="104">
        <f t="shared" si="13"/>
        <v>0.9304453791747587</v>
      </c>
      <c r="AD35" s="85">
        <v>35415356</v>
      </c>
      <c r="AE35" s="86">
        <v>65229465</v>
      </c>
      <c r="AF35" s="86">
        <f t="shared" si="14"/>
        <v>100644821</v>
      </c>
      <c r="AG35" s="86">
        <v>735538387</v>
      </c>
      <c r="AH35" s="86">
        <v>829687601</v>
      </c>
      <c r="AI35" s="87">
        <v>790803245</v>
      </c>
      <c r="AJ35" s="124">
        <f t="shared" si="15"/>
        <v>0.9531337385865069</v>
      </c>
      <c r="AK35" s="125">
        <f t="shared" si="16"/>
        <v>0.5359655813784994</v>
      </c>
    </row>
    <row r="36" spans="1:37" ht="16.5">
      <c r="A36" s="65"/>
      <c r="B36" s="66" t="s">
        <v>287</v>
      </c>
      <c r="C36" s="67"/>
      <c r="D36" s="88">
        <f>SUM(D31:D35)</f>
        <v>1197386556</v>
      </c>
      <c r="E36" s="89">
        <f>SUM(E31:E35)</f>
        <v>577596278</v>
      </c>
      <c r="F36" s="90">
        <f t="shared" si="0"/>
        <v>1774982834</v>
      </c>
      <c r="G36" s="88">
        <f>SUM(G31:G35)</f>
        <v>1212216232</v>
      </c>
      <c r="H36" s="89">
        <f>SUM(H31:H35)</f>
        <v>594310649</v>
      </c>
      <c r="I36" s="90">
        <f t="shared" si="1"/>
        <v>1806526881</v>
      </c>
      <c r="J36" s="88">
        <f>SUM(J31:J35)</f>
        <v>345902138</v>
      </c>
      <c r="K36" s="89">
        <f>SUM(K31:K35)</f>
        <v>118616914</v>
      </c>
      <c r="L36" s="89">
        <f t="shared" si="2"/>
        <v>464519052</v>
      </c>
      <c r="M36" s="105">
        <f t="shared" si="3"/>
        <v>0.26170340529614383</v>
      </c>
      <c r="N36" s="88">
        <f>SUM(N31:N35)</f>
        <v>287642646</v>
      </c>
      <c r="O36" s="89">
        <f>SUM(O31:O35)</f>
        <v>106395321</v>
      </c>
      <c r="P36" s="89">
        <f t="shared" si="4"/>
        <v>394037967</v>
      </c>
      <c r="Q36" s="105">
        <f t="shared" si="5"/>
        <v>0.22199536775914533</v>
      </c>
      <c r="R36" s="88">
        <f>SUM(R31:R35)</f>
        <v>283035259</v>
      </c>
      <c r="S36" s="89">
        <f>SUM(S31:S35)</f>
        <v>105653369</v>
      </c>
      <c r="T36" s="89">
        <f t="shared" si="6"/>
        <v>388688628</v>
      </c>
      <c r="U36" s="105">
        <f t="shared" si="7"/>
        <v>0.2151579542424755</v>
      </c>
      <c r="V36" s="88">
        <f>SUM(V31:V35)</f>
        <v>104273039</v>
      </c>
      <c r="W36" s="89">
        <f>SUM(W31:W35)</f>
        <v>165500384</v>
      </c>
      <c r="X36" s="89">
        <f t="shared" si="8"/>
        <v>269773423</v>
      </c>
      <c r="Y36" s="105">
        <f t="shared" si="9"/>
        <v>0.1493326370270601</v>
      </c>
      <c r="Z36" s="88">
        <f t="shared" si="10"/>
        <v>1020853082</v>
      </c>
      <c r="AA36" s="89">
        <f t="shared" si="11"/>
        <v>496165988</v>
      </c>
      <c r="AB36" s="89">
        <f t="shared" si="12"/>
        <v>1517019070</v>
      </c>
      <c r="AC36" s="105">
        <f t="shared" si="13"/>
        <v>0.839743424775532</v>
      </c>
      <c r="AD36" s="88">
        <f>SUM(AD31:AD35)</f>
        <v>177276742</v>
      </c>
      <c r="AE36" s="89">
        <f>SUM(AE31:AE35)</f>
        <v>141459976</v>
      </c>
      <c r="AF36" s="89">
        <f t="shared" si="14"/>
        <v>318736718</v>
      </c>
      <c r="AG36" s="89">
        <f>SUM(AG31:AG35)</f>
        <v>1853122512</v>
      </c>
      <c r="AH36" s="89">
        <f>SUM(AH31:AH35)</f>
        <v>2066572525</v>
      </c>
      <c r="AI36" s="90">
        <f>SUM(AI31:AI35)</f>
        <v>1780123823</v>
      </c>
      <c r="AJ36" s="126">
        <f t="shared" si="15"/>
        <v>0.861389475310091</v>
      </c>
      <c r="AK36" s="127">
        <f t="shared" si="16"/>
        <v>-0.15361673831378286</v>
      </c>
    </row>
    <row r="37" spans="1:37" ht="12.75">
      <c r="A37" s="62" t="s">
        <v>97</v>
      </c>
      <c r="B37" s="63" t="s">
        <v>79</v>
      </c>
      <c r="C37" s="64" t="s">
        <v>80</v>
      </c>
      <c r="D37" s="85">
        <v>1709674097</v>
      </c>
      <c r="E37" s="86">
        <v>275666568</v>
      </c>
      <c r="F37" s="87">
        <f t="shared" si="0"/>
        <v>1985340665</v>
      </c>
      <c r="G37" s="85">
        <v>1676393179</v>
      </c>
      <c r="H37" s="86">
        <v>263990333</v>
      </c>
      <c r="I37" s="87">
        <f t="shared" si="1"/>
        <v>1940383512</v>
      </c>
      <c r="J37" s="85">
        <v>504932014</v>
      </c>
      <c r="K37" s="86">
        <v>40163721</v>
      </c>
      <c r="L37" s="86">
        <f t="shared" si="2"/>
        <v>545095735</v>
      </c>
      <c r="M37" s="104">
        <f t="shared" si="3"/>
        <v>0.27456030323138525</v>
      </c>
      <c r="N37" s="85">
        <v>489816004</v>
      </c>
      <c r="O37" s="86">
        <v>38529102</v>
      </c>
      <c r="P37" s="86">
        <f t="shared" si="4"/>
        <v>528345106</v>
      </c>
      <c r="Q37" s="104">
        <f t="shared" si="5"/>
        <v>0.26612314718290425</v>
      </c>
      <c r="R37" s="85">
        <v>435914509</v>
      </c>
      <c r="S37" s="86">
        <v>41328402</v>
      </c>
      <c r="T37" s="86">
        <f t="shared" si="6"/>
        <v>477242911</v>
      </c>
      <c r="U37" s="104">
        <f t="shared" si="7"/>
        <v>0.24595287892757564</v>
      </c>
      <c r="V37" s="85">
        <v>383033745</v>
      </c>
      <c r="W37" s="86">
        <v>88222429</v>
      </c>
      <c r="X37" s="86">
        <f t="shared" si="8"/>
        <v>471256174</v>
      </c>
      <c r="Y37" s="104">
        <f t="shared" si="9"/>
        <v>0.2428675419501297</v>
      </c>
      <c r="Z37" s="85">
        <f t="shared" si="10"/>
        <v>1813696272</v>
      </c>
      <c r="AA37" s="86">
        <f t="shared" si="11"/>
        <v>208243654</v>
      </c>
      <c r="AB37" s="86">
        <f t="shared" si="12"/>
        <v>2021939926</v>
      </c>
      <c r="AC37" s="104">
        <f t="shared" si="13"/>
        <v>1.0420310796786445</v>
      </c>
      <c r="AD37" s="85">
        <v>401400001</v>
      </c>
      <c r="AE37" s="86">
        <v>71988213</v>
      </c>
      <c r="AF37" s="86">
        <f t="shared" si="14"/>
        <v>473388214</v>
      </c>
      <c r="AG37" s="86">
        <v>1981470896</v>
      </c>
      <c r="AH37" s="86">
        <v>1982261681</v>
      </c>
      <c r="AI37" s="87">
        <v>1976931254</v>
      </c>
      <c r="AJ37" s="124">
        <f t="shared" si="15"/>
        <v>0.9973109367693014</v>
      </c>
      <c r="AK37" s="125">
        <f t="shared" si="16"/>
        <v>-0.00450378766717674</v>
      </c>
    </row>
    <row r="38" spans="1:37" ht="12.75">
      <c r="A38" s="62" t="s">
        <v>97</v>
      </c>
      <c r="B38" s="63" t="s">
        <v>288</v>
      </c>
      <c r="C38" s="64" t="s">
        <v>289</v>
      </c>
      <c r="D38" s="85">
        <v>75034895</v>
      </c>
      <c r="E38" s="86">
        <v>25221700</v>
      </c>
      <c r="F38" s="87">
        <f t="shared" si="0"/>
        <v>100256595</v>
      </c>
      <c r="G38" s="85">
        <v>70607772</v>
      </c>
      <c r="H38" s="86">
        <v>27396472</v>
      </c>
      <c r="I38" s="87">
        <f t="shared" si="1"/>
        <v>98004244</v>
      </c>
      <c r="J38" s="85">
        <v>18798910</v>
      </c>
      <c r="K38" s="86">
        <v>5139620</v>
      </c>
      <c r="L38" s="86">
        <f t="shared" si="2"/>
        <v>23938530</v>
      </c>
      <c r="M38" s="104">
        <f t="shared" si="3"/>
        <v>0.23877262139213884</v>
      </c>
      <c r="N38" s="85">
        <v>18656538</v>
      </c>
      <c r="O38" s="86">
        <v>2788500</v>
      </c>
      <c r="P38" s="86">
        <f t="shared" si="4"/>
        <v>21445038</v>
      </c>
      <c r="Q38" s="104">
        <f t="shared" si="5"/>
        <v>0.21390151939630506</v>
      </c>
      <c r="R38" s="85">
        <v>15882818</v>
      </c>
      <c r="S38" s="86">
        <v>655601</v>
      </c>
      <c r="T38" s="86">
        <f t="shared" si="6"/>
        <v>16538419</v>
      </c>
      <c r="U38" s="104">
        <f t="shared" si="7"/>
        <v>0.16875206955323283</v>
      </c>
      <c r="V38" s="85">
        <v>21709363</v>
      </c>
      <c r="W38" s="86">
        <v>11090928</v>
      </c>
      <c r="X38" s="86">
        <f t="shared" si="8"/>
        <v>32800291</v>
      </c>
      <c r="Y38" s="104">
        <f t="shared" si="9"/>
        <v>0.33468235314380873</v>
      </c>
      <c r="Z38" s="85">
        <f t="shared" si="10"/>
        <v>75047629</v>
      </c>
      <c r="AA38" s="86">
        <f t="shared" si="11"/>
        <v>19674649</v>
      </c>
      <c r="AB38" s="86">
        <f t="shared" si="12"/>
        <v>94722278</v>
      </c>
      <c r="AC38" s="104">
        <f t="shared" si="13"/>
        <v>0.9665120012557824</v>
      </c>
      <c r="AD38" s="85">
        <v>23071317</v>
      </c>
      <c r="AE38" s="86">
        <v>4876730</v>
      </c>
      <c r="AF38" s="86">
        <f t="shared" si="14"/>
        <v>27948047</v>
      </c>
      <c r="AG38" s="86">
        <v>93665872</v>
      </c>
      <c r="AH38" s="86">
        <v>91472110</v>
      </c>
      <c r="AI38" s="87">
        <v>86246052</v>
      </c>
      <c r="AJ38" s="124">
        <f t="shared" si="15"/>
        <v>0.9428671974441171</v>
      </c>
      <c r="AK38" s="125">
        <f t="shared" si="16"/>
        <v>0.17361656791259872</v>
      </c>
    </row>
    <row r="39" spans="1:37" ht="12.75">
      <c r="A39" s="62" t="s">
        <v>97</v>
      </c>
      <c r="B39" s="63" t="s">
        <v>290</v>
      </c>
      <c r="C39" s="64" t="s">
        <v>291</v>
      </c>
      <c r="D39" s="85">
        <v>126863145</v>
      </c>
      <c r="E39" s="86">
        <v>51353000</v>
      </c>
      <c r="F39" s="87">
        <f t="shared" si="0"/>
        <v>178216145</v>
      </c>
      <c r="G39" s="85">
        <v>110733989</v>
      </c>
      <c r="H39" s="86">
        <v>50682901</v>
      </c>
      <c r="I39" s="87">
        <f t="shared" si="1"/>
        <v>161416890</v>
      </c>
      <c r="J39" s="85">
        <v>32472530</v>
      </c>
      <c r="K39" s="86">
        <v>15366746</v>
      </c>
      <c r="L39" s="86">
        <f t="shared" si="2"/>
        <v>47839276</v>
      </c>
      <c r="M39" s="104">
        <f t="shared" si="3"/>
        <v>0.2684340187024021</v>
      </c>
      <c r="N39" s="85">
        <v>32796964</v>
      </c>
      <c r="O39" s="86">
        <v>6893051</v>
      </c>
      <c r="P39" s="86">
        <f t="shared" si="4"/>
        <v>39690015</v>
      </c>
      <c r="Q39" s="104">
        <f t="shared" si="5"/>
        <v>0.22270717953191055</v>
      </c>
      <c r="R39" s="85">
        <v>31415056</v>
      </c>
      <c r="S39" s="86">
        <v>7799483</v>
      </c>
      <c r="T39" s="86">
        <f t="shared" si="6"/>
        <v>39214539</v>
      </c>
      <c r="U39" s="104">
        <f t="shared" si="7"/>
        <v>0.2429395027992424</v>
      </c>
      <c r="V39" s="85">
        <v>5403201</v>
      </c>
      <c r="W39" s="86">
        <v>1965024</v>
      </c>
      <c r="X39" s="86">
        <f t="shared" si="8"/>
        <v>7368225</v>
      </c>
      <c r="Y39" s="104">
        <f t="shared" si="9"/>
        <v>0.045647174840253706</v>
      </c>
      <c r="Z39" s="85">
        <f t="shared" si="10"/>
        <v>102087751</v>
      </c>
      <c r="AA39" s="86">
        <f t="shared" si="11"/>
        <v>32024304</v>
      </c>
      <c r="AB39" s="86">
        <f t="shared" si="12"/>
        <v>134112055</v>
      </c>
      <c r="AC39" s="104">
        <f t="shared" si="13"/>
        <v>0.8308427637281328</v>
      </c>
      <c r="AD39" s="85">
        <v>37448753</v>
      </c>
      <c r="AE39" s="86">
        <v>4956561</v>
      </c>
      <c r="AF39" s="86">
        <f t="shared" si="14"/>
        <v>42405314</v>
      </c>
      <c r="AG39" s="86">
        <v>158649907</v>
      </c>
      <c r="AH39" s="86">
        <v>157090000</v>
      </c>
      <c r="AI39" s="87">
        <v>221272329</v>
      </c>
      <c r="AJ39" s="124">
        <f t="shared" si="15"/>
        <v>1.4085704309631422</v>
      </c>
      <c r="AK39" s="125">
        <f t="shared" si="16"/>
        <v>-0.8262428855025103</v>
      </c>
    </row>
    <row r="40" spans="1:37" ht="12.75">
      <c r="A40" s="62" t="s">
        <v>112</v>
      </c>
      <c r="B40" s="63" t="s">
        <v>292</v>
      </c>
      <c r="C40" s="64" t="s">
        <v>293</v>
      </c>
      <c r="D40" s="85">
        <v>161781444</v>
      </c>
      <c r="E40" s="86">
        <v>91041000</v>
      </c>
      <c r="F40" s="87">
        <f t="shared" si="0"/>
        <v>252822444</v>
      </c>
      <c r="G40" s="85">
        <v>167281483</v>
      </c>
      <c r="H40" s="86">
        <v>91041000</v>
      </c>
      <c r="I40" s="87">
        <f t="shared" si="1"/>
        <v>258322483</v>
      </c>
      <c r="J40" s="85">
        <v>63539504</v>
      </c>
      <c r="K40" s="86">
        <v>7370592</v>
      </c>
      <c r="L40" s="86">
        <f t="shared" si="2"/>
        <v>70910096</v>
      </c>
      <c r="M40" s="104">
        <f t="shared" si="3"/>
        <v>0.2804738965342808</v>
      </c>
      <c r="N40" s="85">
        <v>63098779</v>
      </c>
      <c r="O40" s="86">
        <v>22409203</v>
      </c>
      <c r="P40" s="86">
        <f t="shared" si="4"/>
        <v>85507982</v>
      </c>
      <c r="Q40" s="104">
        <f t="shared" si="5"/>
        <v>0.33821357252602147</v>
      </c>
      <c r="R40" s="85">
        <v>64596852</v>
      </c>
      <c r="S40" s="86">
        <v>16898197</v>
      </c>
      <c r="T40" s="86">
        <f t="shared" si="6"/>
        <v>81495049</v>
      </c>
      <c r="U40" s="104">
        <f t="shared" si="7"/>
        <v>0.31547795628768405</v>
      </c>
      <c r="V40" s="85">
        <v>31370808</v>
      </c>
      <c r="W40" s="86">
        <v>20232904</v>
      </c>
      <c r="X40" s="86">
        <f t="shared" si="8"/>
        <v>51603712</v>
      </c>
      <c r="Y40" s="104">
        <f t="shared" si="9"/>
        <v>0.19976469489107535</v>
      </c>
      <c r="Z40" s="85">
        <f t="shared" si="10"/>
        <v>222605943</v>
      </c>
      <c r="AA40" s="86">
        <f t="shared" si="11"/>
        <v>66910896</v>
      </c>
      <c r="AB40" s="86">
        <f t="shared" si="12"/>
        <v>289516839</v>
      </c>
      <c r="AC40" s="104">
        <f t="shared" si="13"/>
        <v>1.1207574177738142</v>
      </c>
      <c r="AD40" s="85">
        <v>10112521</v>
      </c>
      <c r="AE40" s="86">
        <v>30108628</v>
      </c>
      <c r="AF40" s="86">
        <f t="shared" si="14"/>
        <v>40221149</v>
      </c>
      <c r="AG40" s="86">
        <v>233683298</v>
      </c>
      <c r="AH40" s="86">
        <v>231521778</v>
      </c>
      <c r="AI40" s="87">
        <v>232952718</v>
      </c>
      <c r="AJ40" s="124">
        <f t="shared" si="15"/>
        <v>1.0061805848778511</v>
      </c>
      <c r="AK40" s="125">
        <f t="shared" si="16"/>
        <v>0.2829994488720349</v>
      </c>
    </row>
    <row r="41" spans="1:37" ht="16.5">
      <c r="A41" s="65"/>
      <c r="B41" s="66" t="s">
        <v>294</v>
      </c>
      <c r="C41" s="67"/>
      <c r="D41" s="88">
        <f>SUM(D37:D40)</f>
        <v>2073353581</v>
      </c>
      <c r="E41" s="89">
        <f>SUM(E37:E40)</f>
        <v>443282268</v>
      </c>
      <c r="F41" s="90">
        <f t="shared" si="0"/>
        <v>2516635849</v>
      </c>
      <c r="G41" s="88">
        <f>SUM(G37:G40)</f>
        <v>2025016423</v>
      </c>
      <c r="H41" s="89">
        <f>SUM(H37:H40)</f>
        <v>433110706</v>
      </c>
      <c r="I41" s="90">
        <f t="shared" si="1"/>
        <v>2458127129</v>
      </c>
      <c r="J41" s="88">
        <f>SUM(J37:J40)</f>
        <v>619742958</v>
      </c>
      <c r="K41" s="89">
        <f>SUM(K37:K40)</f>
        <v>68040679</v>
      </c>
      <c r="L41" s="89">
        <f t="shared" si="2"/>
        <v>687783637</v>
      </c>
      <c r="M41" s="105">
        <f t="shared" si="3"/>
        <v>0.27329485800390824</v>
      </c>
      <c r="N41" s="88">
        <f>SUM(N37:N40)</f>
        <v>604368285</v>
      </c>
      <c r="O41" s="89">
        <f>SUM(O37:O40)</f>
        <v>70619856</v>
      </c>
      <c r="P41" s="89">
        <f t="shared" si="4"/>
        <v>674988141</v>
      </c>
      <c r="Q41" s="105">
        <f t="shared" si="5"/>
        <v>0.2682104926973088</v>
      </c>
      <c r="R41" s="88">
        <f>SUM(R37:R40)</f>
        <v>547809235</v>
      </c>
      <c r="S41" s="89">
        <f>SUM(S37:S40)</f>
        <v>66681683</v>
      </c>
      <c r="T41" s="89">
        <f t="shared" si="6"/>
        <v>614490918</v>
      </c>
      <c r="U41" s="105">
        <f t="shared" si="7"/>
        <v>0.24998337585980893</v>
      </c>
      <c r="V41" s="88">
        <f>SUM(V37:V40)</f>
        <v>441517117</v>
      </c>
      <c r="W41" s="89">
        <f>SUM(W37:W40)</f>
        <v>121511285</v>
      </c>
      <c r="X41" s="89">
        <f t="shared" si="8"/>
        <v>563028402</v>
      </c>
      <c r="Y41" s="105">
        <f t="shared" si="9"/>
        <v>0.22904771496869153</v>
      </c>
      <c r="Z41" s="88">
        <f t="shared" si="10"/>
        <v>2213437595</v>
      </c>
      <c r="AA41" s="89">
        <f t="shared" si="11"/>
        <v>326853503</v>
      </c>
      <c r="AB41" s="89">
        <f t="shared" si="12"/>
        <v>2540291098</v>
      </c>
      <c r="AC41" s="105">
        <f t="shared" si="13"/>
        <v>1.033425435174065</v>
      </c>
      <c r="AD41" s="88">
        <f>SUM(AD37:AD40)</f>
        <v>472032592</v>
      </c>
      <c r="AE41" s="89">
        <f>SUM(AE37:AE40)</f>
        <v>111930132</v>
      </c>
      <c r="AF41" s="89">
        <f t="shared" si="14"/>
        <v>583962724</v>
      </c>
      <c r="AG41" s="89">
        <f>SUM(AG37:AG40)</f>
        <v>2467469973</v>
      </c>
      <c r="AH41" s="89">
        <f>SUM(AH37:AH40)</f>
        <v>2462345569</v>
      </c>
      <c r="AI41" s="90">
        <f>SUM(AI37:AI40)</f>
        <v>2517402353</v>
      </c>
      <c r="AJ41" s="126">
        <f t="shared" si="15"/>
        <v>1.0223594871057677</v>
      </c>
      <c r="AK41" s="127">
        <f t="shared" si="16"/>
        <v>-0.03584872996105826</v>
      </c>
    </row>
    <row r="42" spans="1:37" ht="12.75">
      <c r="A42" s="62" t="s">
        <v>97</v>
      </c>
      <c r="B42" s="63" t="s">
        <v>295</v>
      </c>
      <c r="C42" s="64" t="s">
        <v>296</v>
      </c>
      <c r="D42" s="85">
        <v>128797974</v>
      </c>
      <c r="E42" s="86">
        <v>35959950</v>
      </c>
      <c r="F42" s="87">
        <f aca="true" t="shared" si="17" ref="F42:F74">$D42+$E42</f>
        <v>164757924</v>
      </c>
      <c r="G42" s="85">
        <v>104064000</v>
      </c>
      <c r="H42" s="86">
        <v>34680000</v>
      </c>
      <c r="I42" s="87">
        <f aca="true" t="shared" si="18" ref="I42:I74">$G42+$H42</f>
        <v>138744000</v>
      </c>
      <c r="J42" s="85">
        <v>32153262</v>
      </c>
      <c r="K42" s="86">
        <v>13657174</v>
      </c>
      <c r="L42" s="86">
        <f aca="true" t="shared" si="19" ref="L42:L74">$J42+$K42</f>
        <v>45810436</v>
      </c>
      <c r="M42" s="104">
        <f aca="true" t="shared" si="20" ref="M42:M74">IF($F42=0,0,$L42/$F42)</f>
        <v>0.2780469363039559</v>
      </c>
      <c r="N42" s="85">
        <v>30843176</v>
      </c>
      <c r="O42" s="86">
        <v>6581245</v>
      </c>
      <c r="P42" s="86">
        <f aca="true" t="shared" si="21" ref="P42:P74">$N42+$O42</f>
        <v>37424421</v>
      </c>
      <c r="Q42" s="104">
        <f aca="true" t="shared" si="22" ref="Q42:Q74">IF($F42=0,0,$P42/$F42)</f>
        <v>0.22714792764686692</v>
      </c>
      <c r="R42" s="85">
        <v>24929050</v>
      </c>
      <c r="S42" s="86">
        <v>6658091</v>
      </c>
      <c r="T42" s="86">
        <f aca="true" t="shared" si="23" ref="T42:T74">$R42+$S42</f>
        <v>31587141</v>
      </c>
      <c r="U42" s="104">
        <f aca="true" t="shared" si="24" ref="U42:U74">IF($I42=0,0,$T42/$I42)</f>
        <v>0.22766491523957794</v>
      </c>
      <c r="V42" s="85">
        <v>4670495</v>
      </c>
      <c r="W42" s="86">
        <v>704972</v>
      </c>
      <c r="X42" s="86">
        <f aca="true" t="shared" si="25" ref="X42:X74">$V42+$W42</f>
        <v>5375467</v>
      </c>
      <c r="Y42" s="104">
        <f aca="true" t="shared" si="26" ref="Y42:Y74">IF($I42=0,0,$X42/$I42)</f>
        <v>0.03874377991120337</v>
      </c>
      <c r="Z42" s="85">
        <f aca="true" t="shared" si="27" ref="Z42:Z74">$J42+$N42+$R42+$V42</f>
        <v>92595983</v>
      </c>
      <c r="AA42" s="86">
        <f aca="true" t="shared" si="28" ref="AA42:AA74">$K42+$O42+$S42+$W42</f>
        <v>27601482</v>
      </c>
      <c r="AB42" s="86">
        <f aca="true" t="shared" si="29" ref="AB42:AB74">$Z42+$AA42</f>
        <v>120197465</v>
      </c>
      <c r="AC42" s="104">
        <f aca="true" t="shared" si="30" ref="AC42:AC74">IF($I42=0,0,$AB42/$I42)</f>
        <v>0.8663254987603067</v>
      </c>
      <c r="AD42" s="85">
        <v>8165809</v>
      </c>
      <c r="AE42" s="86">
        <v>0</v>
      </c>
      <c r="AF42" s="86">
        <f aca="true" t="shared" si="31" ref="AF42:AF74">$AD42+$AE42</f>
        <v>8165809</v>
      </c>
      <c r="AG42" s="86">
        <v>149557622</v>
      </c>
      <c r="AH42" s="86">
        <v>142084611</v>
      </c>
      <c r="AI42" s="87">
        <v>114580482</v>
      </c>
      <c r="AJ42" s="124">
        <f aca="true" t="shared" si="32" ref="AJ42:AJ74">IF($AH42=0,0,$AI42/$AH42)</f>
        <v>0.8064242931980861</v>
      </c>
      <c r="AK42" s="125">
        <f aca="true" t="shared" si="33" ref="AK42:AK74">IF($AF42=0,0,(($X42/$AF42)-1))</f>
        <v>-0.3417104171797307</v>
      </c>
    </row>
    <row r="43" spans="1:37" ht="12.75">
      <c r="A43" s="62" t="s">
        <v>97</v>
      </c>
      <c r="B43" s="63" t="s">
        <v>297</v>
      </c>
      <c r="C43" s="64" t="s">
        <v>298</v>
      </c>
      <c r="D43" s="85">
        <v>188899369</v>
      </c>
      <c r="E43" s="86">
        <v>82408000</v>
      </c>
      <c r="F43" s="87">
        <f t="shared" si="17"/>
        <v>271307369</v>
      </c>
      <c r="G43" s="85">
        <v>192031484</v>
      </c>
      <c r="H43" s="86">
        <v>85995734</v>
      </c>
      <c r="I43" s="87">
        <f t="shared" si="18"/>
        <v>278027218</v>
      </c>
      <c r="J43" s="85">
        <v>59641551</v>
      </c>
      <c r="K43" s="86">
        <v>9581983</v>
      </c>
      <c r="L43" s="86">
        <f t="shared" si="19"/>
        <v>69223534</v>
      </c>
      <c r="M43" s="104">
        <f t="shared" si="20"/>
        <v>0.25514800521323105</v>
      </c>
      <c r="N43" s="85">
        <v>56398881</v>
      </c>
      <c r="O43" s="86">
        <v>11401306</v>
      </c>
      <c r="P43" s="86">
        <f t="shared" si="21"/>
        <v>67800187</v>
      </c>
      <c r="Q43" s="104">
        <f t="shared" si="22"/>
        <v>0.24990175257642927</v>
      </c>
      <c r="R43" s="85">
        <v>56642130</v>
      </c>
      <c r="S43" s="86">
        <v>22898414</v>
      </c>
      <c r="T43" s="86">
        <f t="shared" si="23"/>
        <v>79540544</v>
      </c>
      <c r="U43" s="104">
        <f t="shared" si="24"/>
        <v>0.28608905477736357</v>
      </c>
      <c r="V43" s="85">
        <v>25821811</v>
      </c>
      <c r="W43" s="86">
        <v>18398935</v>
      </c>
      <c r="X43" s="86">
        <f t="shared" si="25"/>
        <v>44220746</v>
      </c>
      <c r="Y43" s="104">
        <f t="shared" si="26"/>
        <v>0.15905185944780414</v>
      </c>
      <c r="Z43" s="85">
        <f t="shared" si="27"/>
        <v>198504373</v>
      </c>
      <c r="AA43" s="86">
        <f t="shared" si="28"/>
        <v>62280638</v>
      </c>
      <c r="AB43" s="86">
        <f t="shared" si="29"/>
        <v>260785011</v>
      </c>
      <c r="AC43" s="104">
        <f t="shared" si="30"/>
        <v>0.9379837444548325</v>
      </c>
      <c r="AD43" s="85">
        <v>49039715</v>
      </c>
      <c r="AE43" s="86">
        <v>26984794</v>
      </c>
      <c r="AF43" s="86">
        <f t="shared" si="31"/>
        <v>76024509</v>
      </c>
      <c r="AG43" s="86">
        <v>242263573</v>
      </c>
      <c r="AH43" s="86">
        <v>262006658</v>
      </c>
      <c r="AI43" s="87">
        <v>244960887</v>
      </c>
      <c r="AJ43" s="124">
        <f t="shared" si="32"/>
        <v>0.9349414586250705</v>
      </c>
      <c r="AK43" s="125">
        <f t="shared" si="33"/>
        <v>-0.41833565804417094</v>
      </c>
    </row>
    <row r="44" spans="1:37" ht="12.75">
      <c r="A44" s="62" t="s">
        <v>97</v>
      </c>
      <c r="B44" s="63" t="s">
        <v>299</v>
      </c>
      <c r="C44" s="64" t="s">
        <v>300</v>
      </c>
      <c r="D44" s="85">
        <v>456793579</v>
      </c>
      <c r="E44" s="86">
        <v>70616580</v>
      </c>
      <c r="F44" s="87">
        <f t="shared" si="17"/>
        <v>527410159</v>
      </c>
      <c r="G44" s="85">
        <v>423283390</v>
      </c>
      <c r="H44" s="86">
        <v>70616580</v>
      </c>
      <c r="I44" s="87">
        <f t="shared" si="18"/>
        <v>493899970</v>
      </c>
      <c r="J44" s="85">
        <v>118045287</v>
      </c>
      <c r="K44" s="86">
        <v>0</v>
      </c>
      <c r="L44" s="86">
        <f t="shared" si="19"/>
        <v>118045287</v>
      </c>
      <c r="M44" s="104">
        <f t="shared" si="20"/>
        <v>0.2238206545429854</v>
      </c>
      <c r="N44" s="85">
        <v>108543132</v>
      </c>
      <c r="O44" s="86">
        <v>0</v>
      </c>
      <c r="P44" s="86">
        <f t="shared" si="21"/>
        <v>108543132</v>
      </c>
      <c r="Q44" s="104">
        <f t="shared" si="22"/>
        <v>0.20580402206473236</v>
      </c>
      <c r="R44" s="85">
        <v>103796731</v>
      </c>
      <c r="S44" s="86">
        <v>868712</v>
      </c>
      <c r="T44" s="86">
        <f t="shared" si="23"/>
        <v>104665443</v>
      </c>
      <c r="U44" s="104">
        <f t="shared" si="24"/>
        <v>0.21191627729801238</v>
      </c>
      <c r="V44" s="85">
        <v>0</v>
      </c>
      <c r="W44" s="86">
        <v>0</v>
      </c>
      <c r="X44" s="86">
        <f t="shared" si="25"/>
        <v>0</v>
      </c>
      <c r="Y44" s="104">
        <f t="shared" si="26"/>
        <v>0</v>
      </c>
      <c r="Z44" s="85">
        <f t="shared" si="27"/>
        <v>330385150</v>
      </c>
      <c r="AA44" s="86">
        <f t="shared" si="28"/>
        <v>868712</v>
      </c>
      <c r="AB44" s="86">
        <f t="shared" si="29"/>
        <v>331253862</v>
      </c>
      <c r="AC44" s="104">
        <f t="shared" si="30"/>
        <v>0.6706901844922161</v>
      </c>
      <c r="AD44" s="85">
        <v>49299887</v>
      </c>
      <c r="AE44" s="86">
        <v>7619057</v>
      </c>
      <c r="AF44" s="86">
        <f t="shared" si="31"/>
        <v>56918944</v>
      </c>
      <c r="AG44" s="86">
        <v>523273830</v>
      </c>
      <c r="AH44" s="86">
        <v>523273830</v>
      </c>
      <c r="AI44" s="87">
        <v>523564914</v>
      </c>
      <c r="AJ44" s="124">
        <f t="shared" si="32"/>
        <v>1.0005562747137575</v>
      </c>
      <c r="AK44" s="125">
        <f t="shared" si="33"/>
        <v>-1</v>
      </c>
    </row>
    <row r="45" spans="1:37" ht="12.75">
      <c r="A45" s="62" t="s">
        <v>97</v>
      </c>
      <c r="B45" s="63" t="s">
        <v>301</v>
      </c>
      <c r="C45" s="64" t="s">
        <v>302</v>
      </c>
      <c r="D45" s="85">
        <v>153549386</v>
      </c>
      <c r="E45" s="86">
        <v>54167000</v>
      </c>
      <c r="F45" s="87">
        <f t="shared" si="17"/>
        <v>207716386</v>
      </c>
      <c r="G45" s="85">
        <v>154256811</v>
      </c>
      <c r="H45" s="86">
        <v>50116000</v>
      </c>
      <c r="I45" s="87">
        <f t="shared" si="18"/>
        <v>204372811</v>
      </c>
      <c r="J45" s="85">
        <v>65435432</v>
      </c>
      <c r="K45" s="86">
        <v>21162274</v>
      </c>
      <c r="L45" s="86">
        <f t="shared" si="19"/>
        <v>86597706</v>
      </c>
      <c r="M45" s="104">
        <f t="shared" si="20"/>
        <v>0.41690358506430014</v>
      </c>
      <c r="N45" s="85">
        <v>46613449</v>
      </c>
      <c r="O45" s="86">
        <v>14734009</v>
      </c>
      <c r="P45" s="86">
        <f t="shared" si="21"/>
        <v>61347458</v>
      </c>
      <c r="Q45" s="104">
        <f t="shared" si="22"/>
        <v>0.29534240981835685</v>
      </c>
      <c r="R45" s="85">
        <v>35557652</v>
      </c>
      <c r="S45" s="86">
        <v>6242133</v>
      </c>
      <c r="T45" s="86">
        <f t="shared" si="23"/>
        <v>41799785</v>
      </c>
      <c r="U45" s="104">
        <f t="shared" si="24"/>
        <v>0.2045271325254708</v>
      </c>
      <c r="V45" s="85">
        <v>5696077</v>
      </c>
      <c r="W45" s="86">
        <v>4636703</v>
      </c>
      <c r="X45" s="86">
        <f t="shared" si="25"/>
        <v>10332780</v>
      </c>
      <c r="Y45" s="104">
        <f t="shared" si="26"/>
        <v>0.050558486471079564</v>
      </c>
      <c r="Z45" s="85">
        <f t="shared" si="27"/>
        <v>153302610</v>
      </c>
      <c r="AA45" s="86">
        <f t="shared" si="28"/>
        <v>46775119</v>
      </c>
      <c r="AB45" s="86">
        <f t="shared" si="29"/>
        <v>200077729</v>
      </c>
      <c r="AC45" s="104">
        <f t="shared" si="30"/>
        <v>0.9789840831616295</v>
      </c>
      <c r="AD45" s="85">
        <v>8963009</v>
      </c>
      <c r="AE45" s="86">
        <v>18010113</v>
      </c>
      <c r="AF45" s="86">
        <f t="shared" si="31"/>
        <v>26973122</v>
      </c>
      <c r="AG45" s="86">
        <v>200661746</v>
      </c>
      <c r="AH45" s="86">
        <v>204098062</v>
      </c>
      <c r="AI45" s="87">
        <v>203880419</v>
      </c>
      <c r="AJ45" s="124">
        <f t="shared" si="32"/>
        <v>0.9989336351464229</v>
      </c>
      <c r="AK45" s="125">
        <f t="shared" si="33"/>
        <v>-0.616923098483001</v>
      </c>
    </row>
    <row r="46" spans="1:37" ht="12.75">
      <c r="A46" s="62" t="s">
        <v>97</v>
      </c>
      <c r="B46" s="63" t="s">
        <v>303</v>
      </c>
      <c r="C46" s="64" t="s">
        <v>304</v>
      </c>
      <c r="D46" s="85">
        <v>228734183</v>
      </c>
      <c r="E46" s="86">
        <v>61105000</v>
      </c>
      <c r="F46" s="87">
        <f t="shared" si="17"/>
        <v>289839183</v>
      </c>
      <c r="G46" s="85">
        <v>338075654</v>
      </c>
      <c r="H46" s="86">
        <v>61104999</v>
      </c>
      <c r="I46" s="87">
        <f t="shared" si="18"/>
        <v>399180653</v>
      </c>
      <c r="J46" s="85">
        <v>106355404</v>
      </c>
      <c r="K46" s="86">
        <v>36058626</v>
      </c>
      <c r="L46" s="86">
        <f t="shared" si="19"/>
        <v>142414030</v>
      </c>
      <c r="M46" s="104">
        <f t="shared" si="20"/>
        <v>0.4913553389363508</v>
      </c>
      <c r="N46" s="85">
        <v>79245285</v>
      </c>
      <c r="O46" s="86">
        <v>33629200</v>
      </c>
      <c r="P46" s="86">
        <f t="shared" si="21"/>
        <v>112874485</v>
      </c>
      <c r="Q46" s="104">
        <f t="shared" si="22"/>
        <v>0.38943832173305565</v>
      </c>
      <c r="R46" s="85">
        <v>59020938</v>
      </c>
      <c r="S46" s="86">
        <v>9214740</v>
      </c>
      <c r="T46" s="86">
        <f t="shared" si="23"/>
        <v>68235678</v>
      </c>
      <c r="U46" s="104">
        <f t="shared" si="24"/>
        <v>0.17093934159178803</v>
      </c>
      <c r="V46" s="85">
        <v>73554478</v>
      </c>
      <c r="W46" s="86">
        <v>4153705</v>
      </c>
      <c r="X46" s="86">
        <f t="shared" si="25"/>
        <v>77708183</v>
      </c>
      <c r="Y46" s="104">
        <f t="shared" si="26"/>
        <v>0.19466921158626393</v>
      </c>
      <c r="Z46" s="85">
        <f t="shared" si="27"/>
        <v>318176105</v>
      </c>
      <c r="AA46" s="86">
        <f t="shared" si="28"/>
        <v>83056271</v>
      </c>
      <c r="AB46" s="86">
        <f t="shared" si="29"/>
        <v>401232376</v>
      </c>
      <c r="AC46" s="104">
        <f t="shared" si="30"/>
        <v>1.0051398357725518</v>
      </c>
      <c r="AD46" s="85">
        <v>8137903</v>
      </c>
      <c r="AE46" s="86">
        <v>2001528</v>
      </c>
      <c r="AF46" s="86">
        <f t="shared" si="31"/>
        <v>10139431</v>
      </c>
      <c r="AG46" s="86">
        <v>375505445</v>
      </c>
      <c r="AH46" s="86">
        <v>375505445</v>
      </c>
      <c r="AI46" s="87">
        <v>266927153</v>
      </c>
      <c r="AJ46" s="124">
        <f t="shared" si="32"/>
        <v>0.7108476229951872</v>
      </c>
      <c r="AK46" s="125">
        <f t="shared" si="33"/>
        <v>6.6639589539097415</v>
      </c>
    </row>
    <row r="47" spans="1:37" ht="12.75">
      <c r="A47" s="62" t="s">
        <v>112</v>
      </c>
      <c r="B47" s="63" t="s">
        <v>305</v>
      </c>
      <c r="C47" s="64" t="s">
        <v>306</v>
      </c>
      <c r="D47" s="85">
        <v>464044597</v>
      </c>
      <c r="E47" s="86">
        <v>439325000</v>
      </c>
      <c r="F47" s="87">
        <f t="shared" si="17"/>
        <v>903369597</v>
      </c>
      <c r="G47" s="85">
        <v>486624619</v>
      </c>
      <c r="H47" s="86">
        <v>473390196</v>
      </c>
      <c r="I47" s="87">
        <f t="shared" si="18"/>
        <v>960014815</v>
      </c>
      <c r="J47" s="85">
        <v>153252916</v>
      </c>
      <c r="K47" s="86">
        <v>162008271</v>
      </c>
      <c r="L47" s="86">
        <f t="shared" si="19"/>
        <v>315261187</v>
      </c>
      <c r="M47" s="104">
        <f t="shared" si="20"/>
        <v>0.34898361428915786</v>
      </c>
      <c r="N47" s="85">
        <v>126073344</v>
      </c>
      <c r="O47" s="86">
        <v>120890645</v>
      </c>
      <c r="P47" s="86">
        <f t="shared" si="21"/>
        <v>246963989</v>
      </c>
      <c r="Q47" s="104">
        <f t="shared" si="22"/>
        <v>0.27338089506237834</v>
      </c>
      <c r="R47" s="85">
        <v>99019578</v>
      </c>
      <c r="S47" s="86">
        <v>75887551</v>
      </c>
      <c r="T47" s="86">
        <f t="shared" si="23"/>
        <v>174907129</v>
      </c>
      <c r="U47" s="104">
        <f t="shared" si="24"/>
        <v>0.1821921143998179</v>
      </c>
      <c r="V47" s="85">
        <v>5220351</v>
      </c>
      <c r="W47" s="86">
        <v>67380216</v>
      </c>
      <c r="X47" s="86">
        <f t="shared" si="25"/>
        <v>72600567</v>
      </c>
      <c r="Y47" s="104">
        <f t="shared" si="26"/>
        <v>0.07562442356683839</v>
      </c>
      <c r="Z47" s="85">
        <f t="shared" si="27"/>
        <v>383566189</v>
      </c>
      <c r="AA47" s="86">
        <f t="shared" si="28"/>
        <v>426166683</v>
      </c>
      <c r="AB47" s="86">
        <f t="shared" si="29"/>
        <v>809732872</v>
      </c>
      <c r="AC47" s="104">
        <f t="shared" si="30"/>
        <v>0.8434587251656112</v>
      </c>
      <c r="AD47" s="85">
        <v>9202691</v>
      </c>
      <c r="AE47" s="86">
        <v>162497702</v>
      </c>
      <c r="AF47" s="86">
        <f t="shared" si="31"/>
        <v>171700393</v>
      </c>
      <c r="AG47" s="86">
        <v>968330190</v>
      </c>
      <c r="AH47" s="86">
        <v>989308695</v>
      </c>
      <c r="AI47" s="87">
        <v>877530961</v>
      </c>
      <c r="AJ47" s="124">
        <f t="shared" si="32"/>
        <v>0.8870143014360143</v>
      </c>
      <c r="AK47" s="125">
        <f t="shared" si="33"/>
        <v>-0.5771671471945903</v>
      </c>
    </row>
    <row r="48" spans="1:37" ht="16.5">
      <c r="A48" s="65"/>
      <c r="B48" s="66" t="s">
        <v>307</v>
      </c>
      <c r="C48" s="67"/>
      <c r="D48" s="88">
        <f>SUM(D42:D47)</f>
        <v>1620819088</v>
      </c>
      <c r="E48" s="89">
        <f>SUM(E42:E47)</f>
        <v>743581530</v>
      </c>
      <c r="F48" s="90">
        <f t="shared" si="17"/>
        <v>2364400618</v>
      </c>
      <c r="G48" s="88">
        <f>SUM(G42:G47)</f>
        <v>1698335958</v>
      </c>
      <c r="H48" s="89">
        <f>SUM(H42:H47)</f>
        <v>775903509</v>
      </c>
      <c r="I48" s="90">
        <f t="shared" si="18"/>
        <v>2474239467</v>
      </c>
      <c r="J48" s="88">
        <f>SUM(J42:J47)</f>
        <v>534883852</v>
      </c>
      <c r="K48" s="89">
        <f>SUM(K42:K47)</f>
        <v>242468328</v>
      </c>
      <c r="L48" s="89">
        <f t="shared" si="19"/>
        <v>777352180</v>
      </c>
      <c r="M48" s="105">
        <f t="shared" si="20"/>
        <v>0.32877346338098445</v>
      </c>
      <c r="N48" s="88">
        <f>SUM(N42:N47)</f>
        <v>447717267</v>
      </c>
      <c r="O48" s="89">
        <f>SUM(O42:O47)</f>
        <v>187236405</v>
      </c>
      <c r="P48" s="89">
        <f t="shared" si="21"/>
        <v>634953672</v>
      </c>
      <c r="Q48" s="105">
        <f t="shared" si="22"/>
        <v>0.268547414159067</v>
      </c>
      <c r="R48" s="88">
        <f>SUM(R42:R47)</f>
        <v>378966079</v>
      </c>
      <c r="S48" s="89">
        <f>SUM(S42:S47)</f>
        <v>121769641</v>
      </c>
      <c r="T48" s="89">
        <f t="shared" si="23"/>
        <v>500735720</v>
      </c>
      <c r="U48" s="105">
        <f t="shared" si="24"/>
        <v>0.20237965107198735</v>
      </c>
      <c r="V48" s="88">
        <f>SUM(V42:V47)</f>
        <v>114963212</v>
      </c>
      <c r="W48" s="89">
        <f>SUM(W42:W47)</f>
        <v>95274531</v>
      </c>
      <c r="X48" s="89">
        <f t="shared" si="25"/>
        <v>210237743</v>
      </c>
      <c r="Y48" s="105">
        <f t="shared" si="26"/>
        <v>0.0849706529234666</v>
      </c>
      <c r="Z48" s="88">
        <f t="shared" si="27"/>
        <v>1476530410</v>
      </c>
      <c r="AA48" s="89">
        <f t="shared" si="28"/>
        <v>646748905</v>
      </c>
      <c r="AB48" s="89">
        <f t="shared" si="29"/>
        <v>2123279315</v>
      </c>
      <c r="AC48" s="105">
        <f t="shared" si="30"/>
        <v>0.8581543311870549</v>
      </c>
      <c r="AD48" s="88">
        <f>SUM(AD42:AD47)</f>
        <v>132809014</v>
      </c>
      <c r="AE48" s="89">
        <f>SUM(AE42:AE47)</f>
        <v>217113194</v>
      </c>
      <c r="AF48" s="89">
        <f t="shared" si="31"/>
        <v>349922208</v>
      </c>
      <c r="AG48" s="89">
        <f>SUM(AG42:AG47)</f>
        <v>2459592406</v>
      </c>
      <c r="AH48" s="89">
        <f>SUM(AH42:AH47)</f>
        <v>2496277301</v>
      </c>
      <c r="AI48" s="90">
        <f>SUM(AI42:AI47)</f>
        <v>2231444816</v>
      </c>
      <c r="AJ48" s="126">
        <f t="shared" si="32"/>
        <v>0.8939090280979965</v>
      </c>
      <c r="AK48" s="127">
        <f t="shared" si="33"/>
        <v>-0.3991871959152704</v>
      </c>
    </row>
    <row r="49" spans="1:37" ht="12.75">
      <c r="A49" s="62" t="s">
        <v>97</v>
      </c>
      <c r="B49" s="63" t="s">
        <v>308</v>
      </c>
      <c r="C49" s="64" t="s">
        <v>309</v>
      </c>
      <c r="D49" s="85">
        <v>164182775</v>
      </c>
      <c r="E49" s="86">
        <v>74380363</v>
      </c>
      <c r="F49" s="87">
        <f t="shared" si="17"/>
        <v>238563138</v>
      </c>
      <c r="G49" s="85">
        <v>161288197</v>
      </c>
      <c r="H49" s="86">
        <v>82087957</v>
      </c>
      <c r="I49" s="87">
        <f t="shared" si="18"/>
        <v>243376154</v>
      </c>
      <c r="J49" s="85">
        <v>60293014</v>
      </c>
      <c r="K49" s="86">
        <v>10783340</v>
      </c>
      <c r="L49" s="86">
        <f t="shared" si="19"/>
        <v>71076354</v>
      </c>
      <c r="M49" s="104">
        <f t="shared" si="20"/>
        <v>0.29793519064122975</v>
      </c>
      <c r="N49" s="85">
        <v>43420844</v>
      </c>
      <c r="O49" s="86">
        <v>22262148</v>
      </c>
      <c r="P49" s="86">
        <f t="shared" si="21"/>
        <v>65682992</v>
      </c>
      <c r="Q49" s="104">
        <f t="shared" si="22"/>
        <v>0.27532749841679227</v>
      </c>
      <c r="R49" s="85">
        <v>45739708</v>
      </c>
      <c r="S49" s="86">
        <v>14171587</v>
      </c>
      <c r="T49" s="86">
        <f t="shared" si="23"/>
        <v>59911295</v>
      </c>
      <c r="U49" s="104">
        <f t="shared" si="24"/>
        <v>0.24616748196292065</v>
      </c>
      <c r="V49" s="85">
        <v>21195940</v>
      </c>
      <c r="W49" s="86">
        <v>25728889</v>
      </c>
      <c r="X49" s="86">
        <f t="shared" si="25"/>
        <v>46924829</v>
      </c>
      <c r="Y49" s="104">
        <f t="shared" si="26"/>
        <v>0.1928078335891527</v>
      </c>
      <c r="Z49" s="85">
        <f t="shared" si="27"/>
        <v>170649506</v>
      </c>
      <c r="AA49" s="86">
        <f t="shared" si="28"/>
        <v>72945964</v>
      </c>
      <c r="AB49" s="86">
        <f t="shared" si="29"/>
        <v>243595470</v>
      </c>
      <c r="AC49" s="104">
        <f t="shared" si="30"/>
        <v>1.0009011400517078</v>
      </c>
      <c r="AD49" s="85">
        <v>8511187</v>
      </c>
      <c r="AE49" s="86">
        <v>31094448</v>
      </c>
      <c r="AF49" s="86">
        <f t="shared" si="31"/>
        <v>39605635</v>
      </c>
      <c r="AG49" s="86">
        <v>242132830</v>
      </c>
      <c r="AH49" s="86">
        <v>250851829</v>
      </c>
      <c r="AI49" s="87">
        <v>223619472</v>
      </c>
      <c r="AJ49" s="124">
        <f t="shared" si="32"/>
        <v>0.8914404686281957</v>
      </c>
      <c r="AK49" s="125">
        <f t="shared" si="33"/>
        <v>0.1848018343854354</v>
      </c>
    </row>
    <row r="50" spans="1:37" ht="12.75">
      <c r="A50" s="62" t="s">
        <v>97</v>
      </c>
      <c r="B50" s="63" t="s">
        <v>310</v>
      </c>
      <c r="C50" s="64" t="s">
        <v>311</v>
      </c>
      <c r="D50" s="85">
        <v>181188601</v>
      </c>
      <c r="E50" s="86">
        <v>78988000</v>
      </c>
      <c r="F50" s="87">
        <f t="shared" si="17"/>
        <v>260176601</v>
      </c>
      <c r="G50" s="85">
        <v>186821806</v>
      </c>
      <c r="H50" s="86">
        <v>78988000</v>
      </c>
      <c r="I50" s="87">
        <f t="shared" si="18"/>
        <v>265809806</v>
      </c>
      <c r="J50" s="85">
        <v>80697428</v>
      </c>
      <c r="K50" s="86">
        <v>4224278</v>
      </c>
      <c r="L50" s="86">
        <f t="shared" si="19"/>
        <v>84921706</v>
      </c>
      <c r="M50" s="104">
        <f t="shared" si="20"/>
        <v>0.32640024380978055</v>
      </c>
      <c r="N50" s="85">
        <v>55565497</v>
      </c>
      <c r="O50" s="86">
        <v>17056304</v>
      </c>
      <c r="P50" s="86">
        <f t="shared" si="21"/>
        <v>72621801</v>
      </c>
      <c r="Q50" s="104">
        <f t="shared" si="22"/>
        <v>0.27912502784983345</v>
      </c>
      <c r="R50" s="85">
        <v>46741342</v>
      </c>
      <c r="S50" s="86">
        <v>3360072</v>
      </c>
      <c r="T50" s="86">
        <f t="shared" si="23"/>
        <v>50101414</v>
      </c>
      <c r="U50" s="104">
        <f t="shared" si="24"/>
        <v>0.18848595074028232</v>
      </c>
      <c r="V50" s="85">
        <v>10607196</v>
      </c>
      <c r="W50" s="86">
        <v>9041877</v>
      </c>
      <c r="X50" s="86">
        <f t="shared" si="25"/>
        <v>19649073</v>
      </c>
      <c r="Y50" s="104">
        <f t="shared" si="26"/>
        <v>0.07392155050893796</v>
      </c>
      <c r="Z50" s="85">
        <f t="shared" si="27"/>
        <v>193611463</v>
      </c>
      <c r="AA50" s="86">
        <f t="shared" si="28"/>
        <v>33682531</v>
      </c>
      <c r="AB50" s="86">
        <f t="shared" si="29"/>
        <v>227293994</v>
      </c>
      <c r="AC50" s="104">
        <f t="shared" si="30"/>
        <v>0.8551001086844779</v>
      </c>
      <c r="AD50" s="85">
        <v>9493652</v>
      </c>
      <c r="AE50" s="86">
        <v>7484917</v>
      </c>
      <c r="AF50" s="86">
        <f t="shared" si="31"/>
        <v>16978569</v>
      </c>
      <c r="AG50" s="86">
        <v>248352400</v>
      </c>
      <c r="AH50" s="86">
        <v>257321441</v>
      </c>
      <c r="AI50" s="87">
        <v>215638140</v>
      </c>
      <c r="AJ50" s="124">
        <f t="shared" si="32"/>
        <v>0.8380107742362596</v>
      </c>
      <c r="AK50" s="125">
        <f t="shared" si="33"/>
        <v>0.15728675367164335</v>
      </c>
    </row>
    <row r="51" spans="1:37" ht="12.75">
      <c r="A51" s="62" t="s">
        <v>97</v>
      </c>
      <c r="B51" s="63" t="s">
        <v>312</v>
      </c>
      <c r="C51" s="64" t="s">
        <v>313</v>
      </c>
      <c r="D51" s="85">
        <v>180451682</v>
      </c>
      <c r="E51" s="86">
        <v>58590000</v>
      </c>
      <c r="F51" s="87">
        <f t="shared" si="17"/>
        <v>239041682</v>
      </c>
      <c r="G51" s="85">
        <v>185595105</v>
      </c>
      <c r="H51" s="86">
        <v>55523010</v>
      </c>
      <c r="I51" s="87">
        <f t="shared" si="18"/>
        <v>241118115</v>
      </c>
      <c r="J51" s="85">
        <v>79402555</v>
      </c>
      <c r="K51" s="86">
        <v>21676823</v>
      </c>
      <c r="L51" s="86">
        <f t="shared" si="19"/>
        <v>101079378</v>
      </c>
      <c r="M51" s="104">
        <f t="shared" si="20"/>
        <v>0.4228525215949577</v>
      </c>
      <c r="N51" s="85">
        <v>43593706</v>
      </c>
      <c r="O51" s="86">
        <v>20996515</v>
      </c>
      <c r="P51" s="86">
        <f t="shared" si="21"/>
        <v>64590221</v>
      </c>
      <c r="Q51" s="104">
        <f t="shared" si="22"/>
        <v>0.27020484653383586</v>
      </c>
      <c r="R51" s="85">
        <v>46465527</v>
      </c>
      <c r="S51" s="86">
        <v>4307428</v>
      </c>
      <c r="T51" s="86">
        <f t="shared" si="23"/>
        <v>50772955</v>
      </c>
      <c r="U51" s="104">
        <f t="shared" si="24"/>
        <v>0.21057295923203448</v>
      </c>
      <c r="V51" s="85">
        <v>15423926</v>
      </c>
      <c r="W51" s="86">
        <v>2479901</v>
      </c>
      <c r="X51" s="86">
        <f t="shared" si="25"/>
        <v>17903827</v>
      </c>
      <c r="Y51" s="104">
        <f t="shared" si="26"/>
        <v>0.07425334674667641</v>
      </c>
      <c r="Z51" s="85">
        <f t="shared" si="27"/>
        <v>184885714</v>
      </c>
      <c r="AA51" s="86">
        <f t="shared" si="28"/>
        <v>49460667</v>
      </c>
      <c r="AB51" s="86">
        <f t="shared" si="29"/>
        <v>234346381</v>
      </c>
      <c r="AC51" s="104">
        <f t="shared" si="30"/>
        <v>0.9719152830968341</v>
      </c>
      <c r="AD51" s="85">
        <v>13121380</v>
      </c>
      <c r="AE51" s="86">
        <v>27673554</v>
      </c>
      <c r="AF51" s="86">
        <f t="shared" si="31"/>
        <v>40794934</v>
      </c>
      <c r="AG51" s="86">
        <v>215610748</v>
      </c>
      <c r="AH51" s="86">
        <v>225361463</v>
      </c>
      <c r="AI51" s="87">
        <v>220537495</v>
      </c>
      <c r="AJ51" s="124">
        <f t="shared" si="32"/>
        <v>0.9785945301570925</v>
      </c>
      <c r="AK51" s="125">
        <f t="shared" si="33"/>
        <v>-0.5611262172896272</v>
      </c>
    </row>
    <row r="52" spans="1:37" ht="12.75">
      <c r="A52" s="62" t="s">
        <v>97</v>
      </c>
      <c r="B52" s="63" t="s">
        <v>314</v>
      </c>
      <c r="C52" s="64" t="s">
        <v>315</v>
      </c>
      <c r="D52" s="85">
        <v>144982338</v>
      </c>
      <c r="E52" s="86">
        <v>27050000</v>
      </c>
      <c r="F52" s="87">
        <f t="shared" si="17"/>
        <v>172032338</v>
      </c>
      <c r="G52" s="85">
        <v>141265000</v>
      </c>
      <c r="H52" s="86">
        <v>27050000</v>
      </c>
      <c r="I52" s="87">
        <f t="shared" si="18"/>
        <v>168315000</v>
      </c>
      <c r="J52" s="85">
        <v>24507141</v>
      </c>
      <c r="K52" s="86">
        <v>3999350</v>
      </c>
      <c r="L52" s="86">
        <f t="shared" si="19"/>
        <v>28506491</v>
      </c>
      <c r="M52" s="104">
        <f t="shared" si="20"/>
        <v>0.16570425846331288</v>
      </c>
      <c r="N52" s="85">
        <v>13050213</v>
      </c>
      <c r="O52" s="86">
        <v>5462765</v>
      </c>
      <c r="P52" s="86">
        <f t="shared" si="21"/>
        <v>18512978</v>
      </c>
      <c r="Q52" s="104">
        <f t="shared" si="22"/>
        <v>0.10761336046017116</v>
      </c>
      <c r="R52" s="85">
        <v>28499769</v>
      </c>
      <c r="S52" s="86">
        <v>11586375</v>
      </c>
      <c r="T52" s="86">
        <f t="shared" si="23"/>
        <v>40086144</v>
      </c>
      <c r="U52" s="104">
        <f t="shared" si="24"/>
        <v>0.23816144728633812</v>
      </c>
      <c r="V52" s="85">
        <v>48893194</v>
      </c>
      <c r="W52" s="86">
        <v>1961523</v>
      </c>
      <c r="X52" s="86">
        <f t="shared" si="25"/>
        <v>50854717</v>
      </c>
      <c r="Y52" s="104">
        <f t="shared" si="26"/>
        <v>0.30214013605442175</v>
      </c>
      <c r="Z52" s="85">
        <f t="shared" si="27"/>
        <v>114950317</v>
      </c>
      <c r="AA52" s="86">
        <f t="shared" si="28"/>
        <v>23010013</v>
      </c>
      <c r="AB52" s="86">
        <f t="shared" si="29"/>
        <v>137960330</v>
      </c>
      <c r="AC52" s="104">
        <f t="shared" si="30"/>
        <v>0.819655586251968</v>
      </c>
      <c r="AD52" s="85">
        <v>0</v>
      </c>
      <c r="AE52" s="86">
        <v>0</v>
      </c>
      <c r="AF52" s="86">
        <f t="shared" si="31"/>
        <v>0</v>
      </c>
      <c r="AG52" s="86">
        <v>0</v>
      </c>
      <c r="AH52" s="86">
        <v>0</v>
      </c>
      <c r="AI52" s="87">
        <v>0</v>
      </c>
      <c r="AJ52" s="124">
        <f t="shared" si="32"/>
        <v>0</v>
      </c>
      <c r="AK52" s="125">
        <f t="shared" si="33"/>
        <v>0</v>
      </c>
    </row>
    <row r="53" spans="1:37" ht="12.75">
      <c r="A53" s="62" t="s">
        <v>112</v>
      </c>
      <c r="B53" s="63" t="s">
        <v>316</v>
      </c>
      <c r="C53" s="64" t="s">
        <v>317</v>
      </c>
      <c r="D53" s="85">
        <v>380789475</v>
      </c>
      <c r="E53" s="86">
        <v>267517187</v>
      </c>
      <c r="F53" s="87">
        <f t="shared" si="17"/>
        <v>648306662</v>
      </c>
      <c r="G53" s="85">
        <v>379104469</v>
      </c>
      <c r="H53" s="86">
        <v>284442000</v>
      </c>
      <c r="I53" s="87">
        <f t="shared" si="18"/>
        <v>663546469</v>
      </c>
      <c r="J53" s="85">
        <v>139383389</v>
      </c>
      <c r="K53" s="86">
        <v>60487985</v>
      </c>
      <c r="L53" s="86">
        <f t="shared" si="19"/>
        <v>199871374</v>
      </c>
      <c r="M53" s="104">
        <f t="shared" si="20"/>
        <v>0.3082975784691227</v>
      </c>
      <c r="N53" s="85">
        <v>96847455</v>
      </c>
      <c r="O53" s="86">
        <v>63364175</v>
      </c>
      <c r="P53" s="86">
        <f t="shared" si="21"/>
        <v>160211630</v>
      </c>
      <c r="Q53" s="104">
        <f t="shared" si="22"/>
        <v>0.24712322021457184</v>
      </c>
      <c r="R53" s="85">
        <v>86475953</v>
      </c>
      <c r="S53" s="86">
        <v>49536894</v>
      </c>
      <c r="T53" s="86">
        <f t="shared" si="23"/>
        <v>136012847</v>
      </c>
      <c r="U53" s="104">
        <f t="shared" si="24"/>
        <v>0.20497863127051016</v>
      </c>
      <c r="V53" s="85">
        <v>7246999</v>
      </c>
      <c r="W53" s="86">
        <v>8753648</v>
      </c>
      <c r="X53" s="86">
        <f t="shared" si="25"/>
        <v>16000647</v>
      </c>
      <c r="Y53" s="104">
        <f t="shared" si="26"/>
        <v>0.024113830375909966</v>
      </c>
      <c r="Z53" s="85">
        <f t="shared" si="27"/>
        <v>329953796</v>
      </c>
      <c r="AA53" s="86">
        <f t="shared" si="28"/>
        <v>182142702</v>
      </c>
      <c r="AB53" s="86">
        <f t="shared" si="29"/>
        <v>512096498</v>
      </c>
      <c r="AC53" s="104">
        <f t="shared" si="30"/>
        <v>0.7717567976388403</v>
      </c>
      <c r="AD53" s="85">
        <v>30298941</v>
      </c>
      <c r="AE53" s="86">
        <v>139551286</v>
      </c>
      <c r="AF53" s="86">
        <f t="shared" si="31"/>
        <v>169850227</v>
      </c>
      <c r="AG53" s="86">
        <v>618997000</v>
      </c>
      <c r="AH53" s="86">
        <v>616978097</v>
      </c>
      <c r="AI53" s="87">
        <v>590330387</v>
      </c>
      <c r="AJ53" s="124">
        <f t="shared" si="32"/>
        <v>0.956809309553172</v>
      </c>
      <c r="AK53" s="125">
        <f t="shared" si="33"/>
        <v>-0.9057955512770672</v>
      </c>
    </row>
    <row r="54" spans="1:37" ht="16.5">
      <c r="A54" s="65"/>
      <c r="B54" s="66" t="s">
        <v>318</v>
      </c>
      <c r="C54" s="67"/>
      <c r="D54" s="88">
        <f>SUM(D49:D53)</f>
        <v>1051594871</v>
      </c>
      <c r="E54" s="89">
        <f>SUM(E49:E53)</f>
        <v>506525550</v>
      </c>
      <c r="F54" s="90">
        <f t="shared" si="17"/>
        <v>1558120421</v>
      </c>
      <c r="G54" s="88">
        <f>SUM(G49:G53)</f>
        <v>1054074577</v>
      </c>
      <c r="H54" s="89">
        <f>SUM(H49:H53)</f>
        <v>528090967</v>
      </c>
      <c r="I54" s="90">
        <f t="shared" si="18"/>
        <v>1582165544</v>
      </c>
      <c r="J54" s="88">
        <f>SUM(J49:J53)</f>
        <v>384283527</v>
      </c>
      <c r="K54" s="89">
        <f>SUM(K49:K53)</f>
        <v>101171776</v>
      </c>
      <c r="L54" s="89">
        <f t="shared" si="19"/>
        <v>485455303</v>
      </c>
      <c r="M54" s="105">
        <f t="shared" si="20"/>
        <v>0.31156468810570837</v>
      </c>
      <c r="N54" s="88">
        <f>SUM(N49:N53)</f>
        <v>252477715</v>
      </c>
      <c r="O54" s="89">
        <f>SUM(O49:O53)</f>
        <v>129141907</v>
      </c>
      <c r="P54" s="89">
        <f t="shared" si="21"/>
        <v>381619622</v>
      </c>
      <c r="Q54" s="105">
        <f t="shared" si="22"/>
        <v>0.24492306041087436</v>
      </c>
      <c r="R54" s="88">
        <f>SUM(R49:R53)</f>
        <v>253922299</v>
      </c>
      <c r="S54" s="89">
        <f>SUM(S49:S53)</f>
        <v>82962356</v>
      </c>
      <c r="T54" s="89">
        <f t="shared" si="23"/>
        <v>336884655</v>
      </c>
      <c r="U54" s="105">
        <f t="shared" si="24"/>
        <v>0.2129262998284584</v>
      </c>
      <c r="V54" s="88">
        <f>SUM(V49:V53)</f>
        <v>103367255</v>
      </c>
      <c r="W54" s="89">
        <f>SUM(W49:W53)</f>
        <v>47965838</v>
      </c>
      <c r="X54" s="89">
        <f t="shared" si="25"/>
        <v>151333093</v>
      </c>
      <c r="Y54" s="105">
        <f t="shared" si="26"/>
        <v>0.0956493418617894</v>
      </c>
      <c r="Z54" s="88">
        <f t="shared" si="27"/>
        <v>994050796</v>
      </c>
      <c r="AA54" s="89">
        <f t="shared" si="28"/>
        <v>361241877</v>
      </c>
      <c r="AB54" s="89">
        <f t="shared" si="29"/>
        <v>1355292673</v>
      </c>
      <c r="AC54" s="105">
        <f t="shared" si="30"/>
        <v>0.8566061106182199</v>
      </c>
      <c r="AD54" s="88">
        <f>SUM(AD49:AD53)</f>
        <v>61425160</v>
      </c>
      <c r="AE54" s="89">
        <f>SUM(AE49:AE53)</f>
        <v>205804205</v>
      </c>
      <c r="AF54" s="89">
        <f t="shared" si="31"/>
        <v>267229365</v>
      </c>
      <c r="AG54" s="89">
        <f>SUM(AG49:AG53)</f>
        <v>1325092978</v>
      </c>
      <c r="AH54" s="89">
        <f>SUM(AH49:AH53)</f>
        <v>1350512830</v>
      </c>
      <c r="AI54" s="90">
        <f>SUM(AI49:AI53)</f>
        <v>1250125494</v>
      </c>
      <c r="AJ54" s="126">
        <f t="shared" si="32"/>
        <v>0.9256672474559164</v>
      </c>
      <c r="AK54" s="127">
        <f t="shared" si="33"/>
        <v>-0.43369587021246714</v>
      </c>
    </row>
    <row r="55" spans="1:37" ht="12.75">
      <c r="A55" s="62" t="s">
        <v>97</v>
      </c>
      <c r="B55" s="63" t="s">
        <v>319</v>
      </c>
      <c r="C55" s="64" t="s">
        <v>320</v>
      </c>
      <c r="D55" s="85">
        <v>142951400</v>
      </c>
      <c r="E55" s="86">
        <v>62049000</v>
      </c>
      <c r="F55" s="87">
        <f t="shared" si="17"/>
        <v>205000400</v>
      </c>
      <c r="G55" s="85">
        <v>146921000</v>
      </c>
      <c r="H55" s="86">
        <v>52049000</v>
      </c>
      <c r="I55" s="87">
        <f t="shared" si="18"/>
        <v>198970000</v>
      </c>
      <c r="J55" s="85">
        <v>47317294</v>
      </c>
      <c r="K55" s="86">
        <v>14140432</v>
      </c>
      <c r="L55" s="86">
        <f t="shared" si="19"/>
        <v>61457726</v>
      </c>
      <c r="M55" s="104">
        <f t="shared" si="20"/>
        <v>0.29979320040351143</v>
      </c>
      <c r="N55" s="85">
        <v>41937384</v>
      </c>
      <c r="O55" s="86">
        <v>15258350</v>
      </c>
      <c r="P55" s="86">
        <f t="shared" si="21"/>
        <v>57195734</v>
      </c>
      <c r="Q55" s="104">
        <f t="shared" si="22"/>
        <v>0.2790030360916369</v>
      </c>
      <c r="R55" s="85">
        <v>31954228</v>
      </c>
      <c r="S55" s="86">
        <v>0</v>
      </c>
      <c r="T55" s="86">
        <f t="shared" si="23"/>
        <v>31954228</v>
      </c>
      <c r="U55" s="104">
        <f t="shared" si="24"/>
        <v>0.16059822083731215</v>
      </c>
      <c r="V55" s="85">
        <v>4235909</v>
      </c>
      <c r="W55" s="86">
        <v>3189524</v>
      </c>
      <c r="X55" s="86">
        <f t="shared" si="25"/>
        <v>7425433</v>
      </c>
      <c r="Y55" s="104">
        <f t="shared" si="26"/>
        <v>0.037319359702467705</v>
      </c>
      <c r="Z55" s="85">
        <f t="shared" si="27"/>
        <v>125444815</v>
      </c>
      <c r="AA55" s="86">
        <f t="shared" si="28"/>
        <v>32588306</v>
      </c>
      <c r="AB55" s="86">
        <f t="shared" si="29"/>
        <v>158033121</v>
      </c>
      <c r="AC55" s="104">
        <f t="shared" si="30"/>
        <v>0.7942560235211339</v>
      </c>
      <c r="AD55" s="85">
        <v>4914892</v>
      </c>
      <c r="AE55" s="86">
        <v>0</v>
      </c>
      <c r="AF55" s="86">
        <f t="shared" si="31"/>
        <v>4914892</v>
      </c>
      <c r="AG55" s="86">
        <v>194874000</v>
      </c>
      <c r="AH55" s="86">
        <v>167029400</v>
      </c>
      <c r="AI55" s="87">
        <v>129546021</v>
      </c>
      <c r="AJ55" s="124">
        <f t="shared" si="32"/>
        <v>0.7755881359808513</v>
      </c>
      <c r="AK55" s="125">
        <f t="shared" si="33"/>
        <v>0.5108028823420738</v>
      </c>
    </row>
    <row r="56" spans="1:37" ht="12.75">
      <c r="A56" s="62" t="s">
        <v>97</v>
      </c>
      <c r="B56" s="63" t="s">
        <v>93</v>
      </c>
      <c r="C56" s="64" t="s">
        <v>94</v>
      </c>
      <c r="D56" s="85">
        <v>2635836500</v>
      </c>
      <c r="E56" s="86">
        <v>479397100</v>
      </c>
      <c r="F56" s="87">
        <f t="shared" si="17"/>
        <v>3115233600</v>
      </c>
      <c r="G56" s="85">
        <v>2822497400</v>
      </c>
      <c r="H56" s="86">
        <v>548523700</v>
      </c>
      <c r="I56" s="87">
        <f t="shared" si="18"/>
        <v>3371021100</v>
      </c>
      <c r="J56" s="85">
        <v>751795887</v>
      </c>
      <c r="K56" s="86">
        <v>43242002</v>
      </c>
      <c r="L56" s="86">
        <f t="shared" si="19"/>
        <v>795037889</v>
      </c>
      <c r="M56" s="104">
        <f t="shared" si="20"/>
        <v>0.25520971814120136</v>
      </c>
      <c r="N56" s="85">
        <v>677323464</v>
      </c>
      <c r="O56" s="86">
        <v>78036972</v>
      </c>
      <c r="P56" s="86">
        <f t="shared" si="21"/>
        <v>755360436</v>
      </c>
      <c r="Q56" s="104">
        <f t="shared" si="22"/>
        <v>0.24247312817889483</v>
      </c>
      <c r="R56" s="85">
        <v>683232762</v>
      </c>
      <c r="S56" s="86">
        <v>101476015</v>
      </c>
      <c r="T56" s="86">
        <f t="shared" si="23"/>
        <v>784708777</v>
      </c>
      <c r="U56" s="104">
        <f t="shared" si="24"/>
        <v>0.23278073726681806</v>
      </c>
      <c r="V56" s="85">
        <v>765666687</v>
      </c>
      <c r="W56" s="86">
        <v>213609996</v>
      </c>
      <c r="X56" s="86">
        <f t="shared" si="25"/>
        <v>979276683</v>
      </c>
      <c r="Y56" s="104">
        <f t="shared" si="26"/>
        <v>0.290498532625619</v>
      </c>
      <c r="Z56" s="85">
        <f t="shared" si="27"/>
        <v>2878018800</v>
      </c>
      <c r="AA56" s="86">
        <f t="shared" si="28"/>
        <v>436364985</v>
      </c>
      <c r="AB56" s="86">
        <f t="shared" si="29"/>
        <v>3314383785</v>
      </c>
      <c r="AC56" s="104">
        <f t="shared" si="30"/>
        <v>0.9831987657982918</v>
      </c>
      <c r="AD56" s="85">
        <v>570121068</v>
      </c>
      <c r="AE56" s="86">
        <v>95348863</v>
      </c>
      <c r="AF56" s="86">
        <f t="shared" si="31"/>
        <v>665469931</v>
      </c>
      <c r="AG56" s="86">
        <v>2973081700</v>
      </c>
      <c r="AH56" s="86">
        <v>2963737900</v>
      </c>
      <c r="AI56" s="87">
        <v>2823681583</v>
      </c>
      <c r="AJ56" s="124">
        <f t="shared" si="32"/>
        <v>0.9527433525751383</v>
      </c>
      <c r="AK56" s="125">
        <f t="shared" si="33"/>
        <v>0.4715566209406987</v>
      </c>
    </row>
    <row r="57" spans="1:37" ht="12.75">
      <c r="A57" s="62" t="s">
        <v>97</v>
      </c>
      <c r="B57" s="63" t="s">
        <v>321</v>
      </c>
      <c r="C57" s="64" t="s">
        <v>322</v>
      </c>
      <c r="D57" s="85">
        <v>314143350</v>
      </c>
      <c r="E57" s="86">
        <v>77287440</v>
      </c>
      <c r="F57" s="87">
        <f t="shared" si="17"/>
        <v>391430790</v>
      </c>
      <c r="G57" s="85">
        <v>329074310</v>
      </c>
      <c r="H57" s="86">
        <v>82008390</v>
      </c>
      <c r="I57" s="87">
        <f t="shared" si="18"/>
        <v>411082700</v>
      </c>
      <c r="J57" s="85">
        <v>123815962</v>
      </c>
      <c r="K57" s="86">
        <v>9684179</v>
      </c>
      <c r="L57" s="86">
        <f t="shared" si="19"/>
        <v>133500141</v>
      </c>
      <c r="M57" s="104">
        <f t="shared" si="20"/>
        <v>0.3410568213093303</v>
      </c>
      <c r="N57" s="85">
        <v>43730744</v>
      </c>
      <c r="O57" s="86">
        <v>15797526</v>
      </c>
      <c r="P57" s="86">
        <f t="shared" si="21"/>
        <v>59528270</v>
      </c>
      <c r="Q57" s="104">
        <f t="shared" si="22"/>
        <v>0.15207865993372674</v>
      </c>
      <c r="R57" s="85">
        <v>104800062</v>
      </c>
      <c r="S57" s="86">
        <v>16209410</v>
      </c>
      <c r="T57" s="86">
        <f t="shared" si="23"/>
        <v>121009472</v>
      </c>
      <c r="U57" s="104">
        <f t="shared" si="24"/>
        <v>0.2943677075196791</v>
      </c>
      <c r="V57" s="85">
        <v>42021300</v>
      </c>
      <c r="W57" s="86">
        <v>31942063</v>
      </c>
      <c r="X57" s="86">
        <f t="shared" si="25"/>
        <v>73963363</v>
      </c>
      <c r="Y57" s="104">
        <f t="shared" si="26"/>
        <v>0.17992331713302456</v>
      </c>
      <c r="Z57" s="85">
        <f t="shared" si="27"/>
        <v>314368068</v>
      </c>
      <c r="AA57" s="86">
        <f t="shared" si="28"/>
        <v>73633178</v>
      </c>
      <c r="AB57" s="86">
        <f t="shared" si="29"/>
        <v>388001246</v>
      </c>
      <c r="AC57" s="104">
        <f t="shared" si="30"/>
        <v>0.9438520424235805</v>
      </c>
      <c r="AD57" s="85">
        <v>54927016</v>
      </c>
      <c r="AE57" s="86">
        <v>24127474</v>
      </c>
      <c r="AF57" s="86">
        <f t="shared" si="31"/>
        <v>79054490</v>
      </c>
      <c r="AG57" s="86">
        <v>358177310</v>
      </c>
      <c r="AH57" s="86">
        <v>365558200</v>
      </c>
      <c r="AI57" s="87">
        <v>365475566</v>
      </c>
      <c r="AJ57" s="124">
        <f t="shared" si="32"/>
        <v>0.9997739511793198</v>
      </c>
      <c r="AK57" s="125">
        <f t="shared" si="33"/>
        <v>-0.06440022571772963</v>
      </c>
    </row>
    <row r="58" spans="1:37" ht="12.75">
      <c r="A58" s="62" t="s">
        <v>97</v>
      </c>
      <c r="B58" s="63" t="s">
        <v>323</v>
      </c>
      <c r="C58" s="64" t="s">
        <v>324</v>
      </c>
      <c r="D58" s="85">
        <v>138924818</v>
      </c>
      <c r="E58" s="86">
        <v>34241576</v>
      </c>
      <c r="F58" s="87">
        <f t="shared" si="17"/>
        <v>173166394</v>
      </c>
      <c r="G58" s="85">
        <v>150787935</v>
      </c>
      <c r="H58" s="86">
        <v>52654600</v>
      </c>
      <c r="I58" s="87">
        <f t="shared" si="18"/>
        <v>203442535</v>
      </c>
      <c r="J58" s="85">
        <v>47711991</v>
      </c>
      <c r="K58" s="86">
        <v>8025614</v>
      </c>
      <c r="L58" s="86">
        <f t="shared" si="19"/>
        <v>55737605</v>
      </c>
      <c r="M58" s="104">
        <f t="shared" si="20"/>
        <v>0.3218731054710304</v>
      </c>
      <c r="N58" s="85">
        <v>42875203</v>
      </c>
      <c r="O58" s="86">
        <v>7777974</v>
      </c>
      <c r="P58" s="86">
        <f t="shared" si="21"/>
        <v>50653177</v>
      </c>
      <c r="Q58" s="104">
        <f t="shared" si="22"/>
        <v>0.2925115885938007</v>
      </c>
      <c r="R58" s="85">
        <v>35532808</v>
      </c>
      <c r="S58" s="86">
        <v>12589036</v>
      </c>
      <c r="T58" s="86">
        <f t="shared" si="23"/>
        <v>48121844</v>
      </c>
      <c r="U58" s="104">
        <f t="shared" si="24"/>
        <v>0.23653777220186525</v>
      </c>
      <c r="V58" s="85">
        <v>23243178</v>
      </c>
      <c r="W58" s="86">
        <v>19410739</v>
      </c>
      <c r="X58" s="86">
        <f t="shared" si="25"/>
        <v>42653917</v>
      </c>
      <c r="Y58" s="104">
        <f t="shared" si="26"/>
        <v>0.20966076243593798</v>
      </c>
      <c r="Z58" s="85">
        <f t="shared" si="27"/>
        <v>149363180</v>
      </c>
      <c r="AA58" s="86">
        <f t="shared" si="28"/>
        <v>47803363</v>
      </c>
      <c r="AB58" s="86">
        <f t="shared" si="29"/>
        <v>197166543</v>
      </c>
      <c r="AC58" s="104">
        <f t="shared" si="30"/>
        <v>0.9691510332389439</v>
      </c>
      <c r="AD58" s="85">
        <v>23707605</v>
      </c>
      <c r="AE58" s="86">
        <v>9451767</v>
      </c>
      <c r="AF58" s="86">
        <f t="shared" si="31"/>
        <v>33159372</v>
      </c>
      <c r="AG58" s="86">
        <v>142602500</v>
      </c>
      <c r="AH58" s="86">
        <v>147986142</v>
      </c>
      <c r="AI58" s="87">
        <v>148710468</v>
      </c>
      <c r="AJ58" s="124">
        <f t="shared" si="32"/>
        <v>1.0048945528967166</v>
      </c>
      <c r="AK58" s="125">
        <f t="shared" si="33"/>
        <v>0.28633066392210327</v>
      </c>
    </row>
    <row r="59" spans="1:37" ht="12.75">
      <c r="A59" s="62" t="s">
        <v>97</v>
      </c>
      <c r="B59" s="63" t="s">
        <v>325</v>
      </c>
      <c r="C59" s="64" t="s">
        <v>326</v>
      </c>
      <c r="D59" s="85">
        <v>119157311</v>
      </c>
      <c r="E59" s="86">
        <v>43302010</v>
      </c>
      <c r="F59" s="87">
        <f t="shared" si="17"/>
        <v>162459321</v>
      </c>
      <c r="G59" s="85">
        <v>123804618</v>
      </c>
      <c r="H59" s="86">
        <v>42602000</v>
      </c>
      <c r="I59" s="87">
        <f t="shared" si="18"/>
        <v>166406618</v>
      </c>
      <c r="J59" s="85">
        <v>108541128</v>
      </c>
      <c r="K59" s="86">
        <v>14043454</v>
      </c>
      <c r="L59" s="86">
        <f t="shared" si="19"/>
        <v>122584582</v>
      </c>
      <c r="M59" s="104">
        <f t="shared" si="20"/>
        <v>0.7545555480931747</v>
      </c>
      <c r="N59" s="85">
        <v>24690003</v>
      </c>
      <c r="O59" s="86">
        <v>11124889</v>
      </c>
      <c r="P59" s="86">
        <f t="shared" si="21"/>
        <v>35814892</v>
      </c>
      <c r="Q59" s="104">
        <f t="shared" si="22"/>
        <v>0.22045452227391743</v>
      </c>
      <c r="R59" s="85">
        <v>27761503</v>
      </c>
      <c r="S59" s="86">
        <v>12060193</v>
      </c>
      <c r="T59" s="86">
        <f t="shared" si="23"/>
        <v>39821696</v>
      </c>
      <c r="U59" s="104">
        <f t="shared" si="24"/>
        <v>0.23930355942934914</v>
      </c>
      <c r="V59" s="85">
        <v>7438265</v>
      </c>
      <c r="W59" s="86">
        <v>1517878</v>
      </c>
      <c r="X59" s="86">
        <f t="shared" si="25"/>
        <v>8956143</v>
      </c>
      <c r="Y59" s="104">
        <f t="shared" si="26"/>
        <v>0.053820834217062206</v>
      </c>
      <c r="Z59" s="85">
        <f t="shared" si="27"/>
        <v>168430899</v>
      </c>
      <c r="AA59" s="86">
        <f t="shared" si="28"/>
        <v>38746414</v>
      </c>
      <c r="AB59" s="86">
        <f t="shared" si="29"/>
        <v>207177313</v>
      </c>
      <c r="AC59" s="104">
        <f t="shared" si="30"/>
        <v>1.24500645160639</v>
      </c>
      <c r="AD59" s="85">
        <v>5136997</v>
      </c>
      <c r="AE59" s="86">
        <v>20185172</v>
      </c>
      <c r="AF59" s="86">
        <f t="shared" si="31"/>
        <v>25322169</v>
      </c>
      <c r="AG59" s="86">
        <v>184023151</v>
      </c>
      <c r="AH59" s="86">
        <v>154840000</v>
      </c>
      <c r="AI59" s="87">
        <v>148458511</v>
      </c>
      <c r="AJ59" s="124">
        <f t="shared" si="32"/>
        <v>0.9587865603203307</v>
      </c>
      <c r="AK59" s="125">
        <f t="shared" si="33"/>
        <v>-0.646312170177839</v>
      </c>
    </row>
    <row r="60" spans="1:37" ht="12.75">
      <c r="A60" s="62" t="s">
        <v>112</v>
      </c>
      <c r="B60" s="63" t="s">
        <v>327</v>
      </c>
      <c r="C60" s="64" t="s">
        <v>328</v>
      </c>
      <c r="D60" s="85">
        <v>639065184</v>
      </c>
      <c r="E60" s="86">
        <v>466192495</v>
      </c>
      <c r="F60" s="87">
        <f t="shared" si="17"/>
        <v>1105257679</v>
      </c>
      <c r="G60" s="85">
        <v>698004863</v>
      </c>
      <c r="H60" s="86">
        <v>464456896</v>
      </c>
      <c r="I60" s="87">
        <f t="shared" si="18"/>
        <v>1162461759</v>
      </c>
      <c r="J60" s="85">
        <v>219481265</v>
      </c>
      <c r="K60" s="86">
        <v>62741696</v>
      </c>
      <c r="L60" s="86">
        <f t="shared" si="19"/>
        <v>282222961</v>
      </c>
      <c r="M60" s="104">
        <f t="shared" si="20"/>
        <v>0.2553458495355996</v>
      </c>
      <c r="N60" s="85">
        <v>199875459</v>
      </c>
      <c r="O60" s="86">
        <v>83347326</v>
      </c>
      <c r="P60" s="86">
        <f t="shared" si="21"/>
        <v>283222785</v>
      </c>
      <c r="Q60" s="104">
        <f t="shared" si="22"/>
        <v>0.25625045668649005</v>
      </c>
      <c r="R60" s="85">
        <v>150027082</v>
      </c>
      <c r="S60" s="86">
        <v>86415166</v>
      </c>
      <c r="T60" s="86">
        <f t="shared" si="23"/>
        <v>236442248</v>
      </c>
      <c r="U60" s="104">
        <f t="shared" si="24"/>
        <v>0.20339787194668482</v>
      </c>
      <c r="V60" s="85">
        <v>63067396</v>
      </c>
      <c r="W60" s="86">
        <v>96425693</v>
      </c>
      <c r="X60" s="86">
        <f t="shared" si="25"/>
        <v>159493089</v>
      </c>
      <c r="Y60" s="104">
        <f t="shared" si="26"/>
        <v>0.1372028694838124</v>
      </c>
      <c r="Z60" s="85">
        <f t="shared" si="27"/>
        <v>632451202</v>
      </c>
      <c r="AA60" s="86">
        <f t="shared" si="28"/>
        <v>328929881</v>
      </c>
      <c r="AB60" s="86">
        <f t="shared" si="29"/>
        <v>961381083</v>
      </c>
      <c r="AC60" s="104">
        <f t="shared" si="30"/>
        <v>0.8270216852785091</v>
      </c>
      <c r="AD60" s="85">
        <v>66628825</v>
      </c>
      <c r="AE60" s="86">
        <v>117615100</v>
      </c>
      <c r="AF60" s="86">
        <f t="shared" si="31"/>
        <v>184243925</v>
      </c>
      <c r="AG60" s="86">
        <v>1131645392</v>
      </c>
      <c r="AH60" s="86">
        <v>1188376071</v>
      </c>
      <c r="AI60" s="87">
        <v>974365198</v>
      </c>
      <c r="AJ60" s="124">
        <f t="shared" si="32"/>
        <v>0.8199131754479765</v>
      </c>
      <c r="AK60" s="125">
        <f t="shared" si="33"/>
        <v>-0.13433732482631378</v>
      </c>
    </row>
    <row r="61" spans="1:37" ht="16.5">
      <c r="A61" s="65"/>
      <c r="B61" s="66" t="s">
        <v>329</v>
      </c>
      <c r="C61" s="67"/>
      <c r="D61" s="88">
        <f>SUM(D55:D60)</f>
        <v>3990078563</v>
      </c>
      <c r="E61" s="89">
        <f>SUM(E55:E60)</f>
        <v>1162469621</v>
      </c>
      <c r="F61" s="90">
        <f t="shared" si="17"/>
        <v>5152548184</v>
      </c>
      <c r="G61" s="88">
        <f>SUM(G55:G60)</f>
        <v>4271090126</v>
      </c>
      <c r="H61" s="89">
        <f>SUM(H55:H60)</f>
        <v>1242294586</v>
      </c>
      <c r="I61" s="90">
        <f t="shared" si="18"/>
        <v>5513384712</v>
      </c>
      <c r="J61" s="88">
        <f>SUM(J55:J60)</f>
        <v>1298663527</v>
      </c>
      <c r="K61" s="89">
        <f>SUM(K55:K60)</f>
        <v>151877377</v>
      </c>
      <c r="L61" s="89">
        <f t="shared" si="19"/>
        <v>1450540904</v>
      </c>
      <c r="M61" s="105">
        <f t="shared" si="20"/>
        <v>0.2815191342614332</v>
      </c>
      <c r="N61" s="88">
        <f>SUM(N55:N60)</f>
        <v>1030432257</v>
      </c>
      <c r="O61" s="89">
        <f>SUM(O55:O60)</f>
        <v>211343037</v>
      </c>
      <c r="P61" s="89">
        <f t="shared" si="21"/>
        <v>1241775294</v>
      </c>
      <c r="Q61" s="105">
        <f t="shared" si="22"/>
        <v>0.24100217012157882</v>
      </c>
      <c r="R61" s="88">
        <f>SUM(R55:R60)</f>
        <v>1033308445</v>
      </c>
      <c r="S61" s="89">
        <f>SUM(S55:S60)</f>
        <v>228749820</v>
      </c>
      <c r="T61" s="89">
        <f t="shared" si="23"/>
        <v>1262058265</v>
      </c>
      <c r="U61" s="105">
        <f t="shared" si="24"/>
        <v>0.2289080720692505</v>
      </c>
      <c r="V61" s="88">
        <f>SUM(V55:V60)</f>
        <v>905672735</v>
      </c>
      <c r="W61" s="89">
        <f>SUM(W55:W60)</f>
        <v>366095893</v>
      </c>
      <c r="X61" s="89">
        <f t="shared" si="25"/>
        <v>1271768628</v>
      </c>
      <c r="Y61" s="105">
        <f t="shared" si="26"/>
        <v>0.2306693065027674</v>
      </c>
      <c r="Z61" s="88">
        <f t="shared" si="27"/>
        <v>4268076964</v>
      </c>
      <c r="AA61" s="89">
        <f t="shared" si="28"/>
        <v>958066127</v>
      </c>
      <c r="AB61" s="89">
        <f t="shared" si="29"/>
        <v>5226143091</v>
      </c>
      <c r="AC61" s="105">
        <f t="shared" si="30"/>
        <v>0.9479010379277882</v>
      </c>
      <c r="AD61" s="88">
        <f>SUM(AD55:AD60)</f>
        <v>725436403</v>
      </c>
      <c r="AE61" s="89">
        <f>SUM(AE55:AE60)</f>
        <v>266728376</v>
      </c>
      <c r="AF61" s="89">
        <f t="shared" si="31"/>
        <v>992164779</v>
      </c>
      <c r="AG61" s="89">
        <f>SUM(AG55:AG60)</f>
        <v>4984404053</v>
      </c>
      <c r="AH61" s="89">
        <f>SUM(AH55:AH60)</f>
        <v>4987527713</v>
      </c>
      <c r="AI61" s="90">
        <f>SUM(AI55:AI60)</f>
        <v>4590237347</v>
      </c>
      <c r="AJ61" s="126">
        <f t="shared" si="32"/>
        <v>0.9203432263715624</v>
      </c>
      <c r="AK61" s="127">
        <f t="shared" si="33"/>
        <v>0.28181190757629193</v>
      </c>
    </row>
    <row r="62" spans="1:37" ht="12.75">
      <c r="A62" s="62" t="s">
        <v>97</v>
      </c>
      <c r="B62" s="63" t="s">
        <v>330</v>
      </c>
      <c r="C62" s="64" t="s">
        <v>331</v>
      </c>
      <c r="D62" s="85">
        <v>203590363</v>
      </c>
      <c r="E62" s="86">
        <v>50732000</v>
      </c>
      <c r="F62" s="87">
        <f t="shared" si="17"/>
        <v>254322363</v>
      </c>
      <c r="G62" s="85">
        <v>207690364</v>
      </c>
      <c r="H62" s="86">
        <v>37682000</v>
      </c>
      <c r="I62" s="87">
        <f t="shared" si="18"/>
        <v>245372364</v>
      </c>
      <c r="J62" s="85">
        <v>76141390</v>
      </c>
      <c r="K62" s="86">
        <v>11132461</v>
      </c>
      <c r="L62" s="86">
        <f t="shared" si="19"/>
        <v>87273851</v>
      </c>
      <c r="M62" s="104">
        <f t="shared" si="20"/>
        <v>0.3431623156159492</v>
      </c>
      <c r="N62" s="85">
        <v>61794468</v>
      </c>
      <c r="O62" s="86">
        <v>17943498</v>
      </c>
      <c r="P62" s="86">
        <f t="shared" si="21"/>
        <v>79737966</v>
      </c>
      <c r="Q62" s="104">
        <f t="shared" si="22"/>
        <v>0.3135310833833358</v>
      </c>
      <c r="R62" s="85">
        <v>54847658</v>
      </c>
      <c r="S62" s="86">
        <v>15256913</v>
      </c>
      <c r="T62" s="86">
        <f t="shared" si="23"/>
        <v>70104571</v>
      </c>
      <c r="U62" s="104">
        <f t="shared" si="24"/>
        <v>0.2857068736559102</v>
      </c>
      <c r="V62" s="85">
        <v>23869214</v>
      </c>
      <c r="W62" s="86">
        <v>28418947</v>
      </c>
      <c r="X62" s="86">
        <f t="shared" si="25"/>
        <v>52288161</v>
      </c>
      <c r="Y62" s="104">
        <f t="shared" si="26"/>
        <v>0.21309718889124776</v>
      </c>
      <c r="Z62" s="85">
        <f t="shared" si="27"/>
        <v>216652730</v>
      </c>
      <c r="AA62" s="86">
        <f t="shared" si="28"/>
        <v>72751819</v>
      </c>
      <c r="AB62" s="86">
        <f t="shared" si="29"/>
        <v>289404549</v>
      </c>
      <c r="AC62" s="104">
        <f t="shared" si="30"/>
        <v>1.1794504657419367</v>
      </c>
      <c r="AD62" s="85">
        <v>45386538</v>
      </c>
      <c r="AE62" s="86">
        <v>30925795</v>
      </c>
      <c r="AF62" s="86">
        <f t="shared" si="31"/>
        <v>76312333</v>
      </c>
      <c r="AG62" s="86">
        <v>284919001</v>
      </c>
      <c r="AH62" s="86">
        <v>268026001</v>
      </c>
      <c r="AI62" s="87">
        <v>309429703</v>
      </c>
      <c r="AJ62" s="124">
        <f t="shared" si="32"/>
        <v>1.1544764382765984</v>
      </c>
      <c r="AK62" s="125">
        <f t="shared" si="33"/>
        <v>-0.314813753630098</v>
      </c>
    </row>
    <row r="63" spans="1:37" ht="12.75">
      <c r="A63" s="62" t="s">
        <v>97</v>
      </c>
      <c r="B63" s="63" t="s">
        <v>332</v>
      </c>
      <c r="C63" s="64" t="s">
        <v>333</v>
      </c>
      <c r="D63" s="85">
        <v>1362420737</v>
      </c>
      <c r="E63" s="86">
        <v>303157807</v>
      </c>
      <c r="F63" s="87">
        <f t="shared" si="17"/>
        <v>1665578544</v>
      </c>
      <c r="G63" s="85">
        <v>1362034058</v>
      </c>
      <c r="H63" s="86">
        <v>293134595</v>
      </c>
      <c r="I63" s="87">
        <f t="shared" si="18"/>
        <v>1655168653</v>
      </c>
      <c r="J63" s="85">
        <v>343697837</v>
      </c>
      <c r="K63" s="86">
        <v>72029718</v>
      </c>
      <c r="L63" s="86">
        <f t="shared" si="19"/>
        <v>415727555</v>
      </c>
      <c r="M63" s="104">
        <f t="shared" si="20"/>
        <v>0.24959948991754063</v>
      </c>
      <c r="N63" s="85">
        <v>362792152</v>
      </c>
      <c r="O63" s="86">
        <v>74713876</v>
      </c>
      <c r="P63" s="86">
        <f t="shared" si="21"/>
        <v>437506028</v>
      </c>
      <c r="Q63" s="104">
        <f t="shared" si="22"/>
        <v>0.2626751104449866</v>
      </c>
      <c r="R63" s="85">
        <v>337278230</v>
      </c>
      <c r="S63" s="86">
        <v>37913828</v>
      </c>
      <c r="T63" s="86">
        <f t="shared" si="23"/>
        <v>375192058</v>
      </c>
      <c r="U63" s="104">
        <f t="shared" si="24"/>
        <v>0.22667905008952582</v>
      </c>
      <c r="V63" s="85">
        <v>336395488</v>
      </c>
      <c r="W63" s="86">
        <v>75457788</v>
      </c>
      <c r="X63" s="86">
        <f t="shared" si="25"/>
        <v>411853276</v>
      </c>
      <c r="Y63" s="104">
        <f t="shared" si="26"/>
        <v>0.24882858629150223</v>
      </c>
      <c r="Z63" s="85">
        <f t="shared" si="27"/>
        <v>1380163707</v>
      </c>
      <c r="AA63" s="86">
        <f t="shared" si="28"/>
        <v>260115210</v>
      </c>
      <c r="AB63" s="86">
        <f t="shared" si="29"/>
        <v>1640278917</v>
      </c>
      <c r="AC63" s="104">
        <f t="shared" si="30"/>
        <v>0.9910040973933307</v>
      </c>
      <c r="AD63" s="85">
        <v>289400199</v>
      </c>
      <c r="AE63" s="86">
        <v>125690388</v>
      </c>
      <c r="AF63" s="86">
        <f t="shared" si="31"/>
        <v>415090587</v>
      </c>
      <c r="AG63" s="86">
        <v>1638550331</v>
      </c>
      <c r="AH63" s="86">
        <v>1632461140</v>
      </c>
      <c r="AI63" s="87">
        <v>1503306435</v>
      </c>
      <c r="AJ63" s="124">
        <f t="shared" si="32"/>
        <v>0.9208834428977587</v>
      </c>
      <c r="AK63" s="125">
        <f t="shared" si="33"/>
        <v>-0.00779904700657541</v>
      </c>
    </row>
    <row r="64" spans="1:37" ht="12.75">
      <c r="A64" s="62" t="s">
        <v>97</v>
      </c>
      <c r="B64" s="63" t="s">
        <v>334</v>
      </c>
      <c r="C64" s="64" t="s">
        <v>335</v>
      </c>
      <c r="D64" s="85">
        <v>129793662</v>
      </c>
      <c r="E64" s="86">
        <v>0</v>
      </c>
      <c r="F64" s="87">
        <f t="shared" si="17"/>
        <v>129793662</v>
      </c>
      <c r="G64" s="85">
        <v>132343662</v>
      </c>
      <c r="H64" s="86">
        <v>81926000</v>
      </c>
      <c r="I64" s="87">
        <f t="shared" si="18"/>
        <v>214269662</v>
      </c>
      <c r="J64" s="85">
        <v>50622363</v>
      </c>
      <c r="K64" s="86">
        <v>10505579</v>
      </c>
      <c r="L64" s="86">
        <f t="shared" si="19"/>
        <v>61127942</v>
      </c>
      <c r="M64" s="104">
        <f t="shared" si="20"/>
        <v>0.47096245731937203</v>
      </c>
      <c r="N64" s="85">
        <v>42283161</v>
      </c>
      <c r="O64" s="86">
        <v>13176452</v>
      </c>
      <c r="P64" s="86">
        <f t="shared" si="21"/>
        <v>55459613</v>
      </c>
      <c r="Q64" s="104">
        <f t="shared" si="22"/>
        <v>0.4272906099220777</v>
      </c>
      <c r="R64" s="85">
        <v>33757096</v>
      </c>
      <c r="S64" s="86">
        <v>11030970</v>
      </c>
      <c r="T64" s="86">
        <f t="shared" si="23"/>
        <v>44788066</v>
      </c>
      <c r="U64" s="104">
        <f t="shared" si="24"/>
        <v>0.2090266329910951</v>
      </c>
      <c r="V64" s="85">
        <v>11062332</v>
      </c>
      <c r="W64" s="86">
        <v>15186381</v>
      </c>
      <c r="X64" s="86">
        <f t="shared" si="25"/>
        <v>26248713</v>
      </c>
      <c r="Y64" s="104">
        <f t="shared" si="26"/>
        <v>0.12250317079419297</v>
      </c>
      <c r="Z64" s="85">
        <f t="shared" si="27"/>
        <v>137724952</v>
      </c>
      <c r="AA64" s="86">
        <f t="shared" si="28"/>
        <v>49899382</v>
      </c>
      <c r="AB64" s="86">
        <f t="shared" si="29"/>
        <v>187624334</v>
      </c>
      <c r="AC64" s="104">
        <f t="shared" si="30"/>
        <v>0.8756458205455143</v>
      </c>
      <c r="AD64" s="85">
        <v>6084383</v>
      </c>
      <c r="AE64" s="86">
        <v>21124429</v>
      </c>
      <c r="AF64" s="86">
        <f t="shared" si="31"/>
        <v>27208812</v>
      </c>
      <c r="AG64" s="86">
        <v>187329373</v>
      </c>
      <c r="AH64" s="86">
        <v>191839390</v>
      </c>
      <c r="AI64" s="87">
        <v>183427464</v>
      </c>
      <c r="AJ64" s="124">
        <f t="shared" si="32"/>
        <v>0.9561512054432617</v>
      </c>
      <c r="AK64" s="125">
        <f t="shared" si="33"/>
        <v>-0.035286325621272985</v>
      </c>
    </row>
    <row r="65" spans="1:37" ht="12.75">
      <c r="A65" s="62" t="s">
        <v>97</v>
      </c>
      <c r="B65" s="63" t="s">
        <v>336</v>
      </c>
      <c r="C65" s="64" t="s">
        <v>337</v>
      </c>
      <c r="D65" s="85">
        <v>105873468</v>
      </c>
      <c r="E65" s="86">
        <v>0</v>
      </c>
      <c r="F65" s="87">
        <f t="shared" si="17"/>
        <v>105873468</v>
      </c>
      <c r="G65" s="85">
        <v>108485532</v>
      </c>
      <c r="H65" s="86">
        <v>24696817</v>
      </c>
      <c r="I65" s="87">
        <f t="shared" si="18"/>
        <v>133182349</v>
      </c>
      <c r="J65" s="85">
        <v>35358089</v>
      </c>
      <c r="K65" s="86">
        <v>10366634</v>
      </c>
      <c r="L65" s="86">
        <f t="shared" si="19"/>
        <v>45724723</v>
      </c>
      <c r="M65" s="104">
        <f t="shared" si="20"/>
        <v>0.4318808466725582</v>
      </c>
      <c r="N65" s="85">
        <v>31940758</v>
      </c>
      <c r="O65" s="86">
        <v>4126964</v>
      </c>
      <c r="P65" s="86">
        <f t="shared" si="21"/>
        <v>36067722</v>
      </c>
      <c r="Q65" s="104">
        <f t="shared" si="22"/>
        <v>0.34066818326948545</v>
      </c>
      <c r="R65" s="85">
        <v>26380355</v>
      </c>
      <c r="S65" s="86">
        <v>6890430</v>
      </c>
      <c r="T65" s="86">
        <f t="shared" si="23"/>
        <v>33270785</v>
      </c>
      <c r="U65" s="104">
        <f t="shared" si="24"/>
        <v>0.24981377224394805</v>
      </c>
      <c r="V65" s="85">
        <v>13636715</v>
      </c>
      <c r="W65" s="86">
        <v>7975837</v>
      </c>
      <c r="X65" s="86">
        <f t="shared" si="25"/>
        <v>21612552</v>
      </c>
      <c r="Y65" s="104">
        <f t="shared" si="26"/>
        <v>0.16227790065483827</v>
      </c>
      <c r="Z65" s="85">
        <f t="shared" si="27"/>
        <v>107315917</v>
      </c>
      <c r="AA65" s="86">
        <f t="shared" si="28"/>
        <v>29359865</v>
      </c>
      <c r="AB65" s="86">
        <f t="shared" si="29"/>
        <v>136675782</v>
      </c>
      <c r="AC65" s="104">
        <f t="shared" si="30"/>
        <v>1.0262304504030035</v>
      </c>
      <c r="AD65" s="85">
        <v>13725966</v>
      </c>
      <c r="AE65" s="86">
        <v>11783614</v>
      </c>
      <c r="AF65" s="86">
        <f t="shared" si="31"/>
        <v>25509580</v>
      </c>
      <c r="AG65" s="86">
        <v>140126312</v>
      </c>
      <c r="AH65" s="86">
        <v>157879166</v>
      </c>
      <c r="AI65" s="87">
        <v>140389410</v>
      </c>
      <c r="AJ65" s="124">
        <f t="shared" si="32"/>
        <v>0.8892206207879259</v>
      </c>
      <c r="AK65" s="125">
        <f t="shared" si="33"/>
        <v>-0.15276723489763455</v>
      </c>
    </row>
    <row r="66" spans="1:37" ht="12.75">
      <c r="A66" s="62" t="s">
        <v>112</v>
      </c>
      <c r="B66" s="63" t="s">
        <v>338</v>
      </c>
      <c r="C66" s="64" t="s">
        <v>339</v>
      </c>
      <c r="D66" s="85">
        <v>589782948</v>
      </c>
      <c r="E66" s="86">
        <v>347899377</v>
      </c>
      <c r="F66" s="87">
        <f t="shared" si="17"/>
        <v>937682325</v>
      </c>
      <c r="G66" s="85">
        <v>584507449</v>
      </c>
      <c r="H66" s="86">
        <v>326324362</v>
      </c>
      <c r="I66" s="87">
        <f t="shared" si="18"/>
        <v>910831811</v>
      </c>
      <c r="J66" s="85">
        <v>200640055</v>
      </c>
      <c r="K66" s="86">
        <v>118612037</v>
      </c>
      <c r="L66" s="86">
        <f t="shared" si="19"/>
        <v>319252092</v>
      </c>
      <c r="M66" s="104">
        <f t="shared" si="20"/>
        <v>0.3404693503207496</v>
      </c>
      <c r="N66" s="85">
        <v>161946471</v>
      </c>
      <c r="O66" s="86">
        <v>129072546</v>
      </c>
      <c r="P66" s="86">
        <f t="shared" si="21"/>
        <v>291019017</v>
      </c>
      <c r="Q66" s="104">
        <f t="shared" si="22"/>
        <v>0.31035992600159124</v>
      </c>
      <c r="R66" s="85">
        <v>140966860</v>
      </c>
      <c r="S66" s="86">
        <v>79816726</v>
      </c>
      <c r="T66" s="86">
        <f t="shared" si="23"/>
        <v>220783586</v>
      </c>
      <c r="U66" s="104">
        <f t="shared" si="24"/>
        <v>0.24239775481447254</v>
      </c>
      <c r="V66" s="85">
        <v>34575539</v>
      </c>
      <c r="W66" s="86">
        <v>51549775</v>
      </c>
      <c r="X66" s="86">
        <f t="shared" si="25"/>
        <v>86125314</v>
      </c>
      <c r="Y66" s="104">
        <f t="shared" si="26"/>
        <v>0.0945567699325776</v>
      </c>
      <c r="Z66" s="85">
        <f t="shared" si="27"/>
        <v>538128925</v>
      </c>
      <c r="AA66" s="86">
        <f t="shared" si="28"/>
        <v>379051084</v>
      </c>
      <c r="AB66" s="86">
        <f t="shared" si="29"/>
        <v>917180009</v>
      </c>
      <c r="AC66" s="104">
        <f t="shared" si="30"/>
        <v>1.0069696709352194</v>
      </c>
      <c r="AD66" s="85">
        <v>38760991</v>
      </c>
      <c r="AE66" s="86">
        <v>190641173</v>
      </c>
      <c r="AF66" s="86">
        <f t="shared" si="31"/>
        <v>229402164</v>
      </c>
      <c r="AG66" s="86">
        <v>1017654106</v>
      </c>
      <c r="AH66" s="86">
        <v>1117248280</v>
      </c>
      <c r="AI66" s="87">
        <v>1038789175</v>
      </c>
      <c r="AJ66" s="124">
        <f t="shared" si="32"/>
        <v>0.929774691620022</v>
      </c>
      <c r="AK66" s="125">
        <f t="shared" si="33"/>
        <v>-0.6245662530018679</v>
      </c>
    </row>
    <row r="67" spans="1:37" ht="16.5">
      <c r="A67" s="65"/>
      <c r="B67" s="66" t="s">
        <v>340</v>
      </c>
      <c r="C67" s="67"/>
      <c r="D67" s="88">
        <f>SUM(D62:D66)</f>
        <v>2391461178</v>
      </c>
      <c r="E67" s="89">
        <f>SUM(E62:E66)</f>
        <v>701789184</v>
      </c>
      <c r="F67" s="90">
        <f t="shared" si="17"/>
        <v>3093250362</v>
      </c>
      <c r="G67" s="88">
        <f>SUM(G62:G66)</f>
        <v>2395061065</v>
      </c>
      <c r="H67" s="89">
        <f>SUM(H62:H66)</f>
        <v>763763774</v>
      </c>
      <c r="I67" s="90">
        <f t="shared" si="18"/>
        <v>3158824839</v>
      </c>
      <c r="J67" s="88">
        <f>SUM(J62:J66)</f>
        <v>706459734</v>
      </c>
      <c r="K67" s="89">
        <f>SUM(K62:K66)</f>
        <v>222646429</v>
      </c>
      <c r="L67" s="89">
        <f t="shared" si="19"/>
        <v>929106163</v>
      </c>
      <c r="M67" s="105">
        <f t="shared" si="20"/>
        <v>0.3003656523939655</v>
      </c>
      <c r="N67" s="88">
        <f>SUM(N62:N66)</f>
        <v>660757010</v>
      </c>
      <c r="O67" s="89">
        <f>SUM(O62:O66)</f>
        <v>239033336</v>
      </c>
      <c r="P67" s="89">
        <f t="shared" si="21"/>
        <v>899790346</v>
      </c>
      <c r="Q67" s="105">
        <f t="shared" si="22"/>
        <v>0.2908883021735827</v>
      </c>
      <c r="R67" s="88">
        <f>SUM(R62:R66)</f>
        <v>593230199</v>
      </c>
      <c r="S67" s="89">
        <f>SUM(S62:S66)</f>
        <v>150908867</v>
      </c>
      <c r="T67" s="89">
        <f t="shared" si="23"/>
        <v>744139066</v>
      </c>
      <c r="U67" s="105">
        <f t="shared" si="24"/>
        <v>0.23557465321045615</v>
      </c>
      <c r="V67" s="88">
        <f>SUM(V62:V66)</f>
        <v>419539288</v>
      </c>
      <c r="W67" s="89">
        <f>SUM(W62:W66)</f>
        <v>178588728</v>
      </c>
      <c r="X67" s="89">
        <f t="shared" si="25"/>
        <v>598128016</v>
      </c>
      <c r="Y67" s="105">
        <f t="shared" si="26"/>
        <v>0.18935143494355686</v>
      </c>
      <c r="Z67" s="88">
        <f t="shared" si="27"/>
        <v>2379986231</v>
      </c>
      <c r="AA67" s="89">
        <f t="shared" si="28"/>
        <v>791177360</v>
      </c>
      <c r="AB67" s="89">
        <f t="shared" si="29"/>
        <v>3171163591</v>
      </c>
      <c r="AC67" s="105">
        <f t="shared" si="30"/>
        <v>1.0039061209876727</v>
      </c>
      <c r="AD67" s="88">
        <f>SUM(AD62:AD66)</f>
        <v>393358077</v>
      </c>
      <c r="AE67" s="89">
        <f>SUM(AE62:AE66)</f>
        <v>380165399</v>
      </c>
      <c r="AF67" s="89">
        <f t="shared" si="31"/>
        <v>773523476</v>
      </c>
      <c r="AG67" s="89">
        <f>SUM(AG62:AG66)</f>
        <v>3268579123</v>
      </c>
      <c r="AH67" s="89">
        <f>SUM(AH62:AH66)</f>
        <v>3367453977</v>
      </c>
      <c r="AI67" s="90">
        <f>SUM(AI62:AI66)</f>
        <v>3175342187</v>
      </c>
      <c r="AJ67" s="126">
        <f t="shared" si="32"/>
        <v>0.9429504333801917</v>
      </c>
      <c r="AK67" s="127">
        <f t="shared" si="33"/>
        <v>-0.22674872249126155</v>
      </c>
    </row>
    <row r="68" spans="1:37" ht="12.75">
      <c r="A68" s="62" t="s">
        <v>97</v>
      </c>
      <c r="B68" s="63" t="s">
        <v>341</v>
      </c>
      <c r="C68" s="64" t="s">
        <v>342</v>
      </c>
      <c r="D68" s="85">
        <v>322232270</v>
      </c>
      <c r="E68" s="86">
        <v>45225000</v>
      </c>
      <c r="F68" s="87">
        <f t="shared" si="17"/>
        <v>367457270</v>
      </c>
      <c r="G68" s="85">
        <v>319666638</v>
      </c>
      <c r="H68" s="86">
        <v>65711740</v>
      </c>
      <c r="I68" s="87">
        <f t="shared" si="18"/>
        <v>385378378</v>
      </c>
      <c r="J68" s="85">
        <v>130613165</v>
      </c>
      <c r="K68" s="86">
        <v>5220511</v>
      </c>
      <c r="L68" s="86">
        <f t="shared" si="19"/>
        <v>135833676</v>
      </c>
      <c r="M68" s="104">
        <f t="shared" si="20"/>
        <v>0.36965842586268605</v>
      </c>
      <c r="N68" s="85">
        <v>60923243</v>
      </c>
      <c r="O68" s="86">
        <v>7266237</v>
      </c>
      <c r="P68" s="86">
        <f t="shared" si="21"/>
        <v>68189480</v>
      </c>
      <c r="Q68" s="104">
        <f t="shared" si="22"/>
        <v>0.18557118219487126</v>
      </c>
      <c r="R68" s="85">
        <v>57116559</v>
      </c>
      <c r="S68" s="86">
        <v>3715265</v>
      </c>
      <c r="T68" s="86">
        <f t="shared" si="23"/>
        <v>60831824</v>
      </c>
      <c r="U68" s="104">
        <f t="shared" si="24"/>
        <v>0.15784960307243806</v>
      </c>
      <c r="V68" s="85">
        <v>48151888</v>
      </c>
      <c r="W68" s="86">
        <v>21430692</v>
      </c>
      <c r="X68" s="86">
        <f t="shared" si="25"/>
        <v>69582580</v>
      </c>
      <c r="Y68" s="104">
        <f t="shared" si="26"/>
        <v>0.18055652307509582</v>
      </c>
      <c r="Z68" s="85">
        <f t="shared" si="27"/>
        <v>296804855</v>
      </c>
      <c r="AA68" s="86">
        <f t="shared" si="28"/>
        <v>37632705</v>
      </c>
      <c r="AB68" s="86">
        <f t="shared" si="29"/>
        <v>334437560</v>
      </c>
      <c r="AC68" s="104">
        <f t="shared" si="30"/>
        <v>0.867816097352509</v>
      </c>
      <c r="AD68" s="85">
        <v>56077926</v>
      </c>
      <c r="AE68" s="86">
        <v>6107064</v>
      </c>
      <c r="AF68" s="86">
        <f t="shared" si="31"/>
        <v>62184990</v>
      </c>
      <c r="AG68" s="86">
        <v>332822022</v>
      </c>
      <c r="AH68" s="86">
        <v>349433294</v>
      </c>
      <c r="AI68" s="87">
        <v>316697172</v>
      </c>
      <c r="AJ68" s="124">
        <f t="shared" si="32"/>
        <v>0.9063165343368798</v>
      </c>
      <c r="AK68" s="125">
        <f t="shared" si="33"/>
        <v>0.11896102258760521</v>
      </c>
    </row>
    <row r="69" spans="1:37" ht="12.75">
      <c r="A69" s="62" t="s">
        <v>97</v>
      </c>
      <c r="B69" s="63" t="s">
        <v>343</v>
      </c>
      <c r="C69" s="64" t="s">
        <v>344</v>
      </c>
      <c r="D69" s="85">
        <v>122090713</v>
      </c>
      <c r="E69" s="86">
        <v>65912348</v>
      </c>
      <c r="F69" s="87">
        <f t="shared" si="17"/>
        <v>188003061</v>
      </c>
      <c r="G69" s="85">
        <v>120501033</v>
      </c>
      <c r="H69" s="86">
        <v>70745173</v>
      </c>
      <c r="I69" s="87">
        <f t="shared" si="18"/>
        <v>191246206</v>
      </c>
      <c r="J69" s="85">
        <v>56700501</v>
      </c>
      <c r="K69" s="86">
        <v>8460054</v>
      </c>
      <c r="L69" s="86">
        <f t="shared" si="19"/>
        <v>65160555</v>
      </c>
      <c r="M69" s="104">
        <f t="shared" si="20"/>
        <v>0.34659305360990905</v>
      </c>
      <c r="N69" s="85">
        <v>32760758</v>
      </c>
      <c r="O69" s="86">
        <v>20118486</v>
      </c>
      <c r="P69" s="86">
        <f t="shared" si="21"/>
        <v>52879244</v>
      </c>
      <c r="Q69" s="104">
        <f t="shared" si="22"/>
        <v>0.2812679948865301</v>
      </c>
      <c r="R69" s="85">
        <v>30094505</v>
      </c>
      <c r="S69" s="86">
        <v>14076638</v>
      </c>
      <c r="T69" s="86">
        <f t="shared" si="23"/>
        <v>44171143</v>
      </c>
      <c r="U69" s="104">
        <f t="shared" si="24"/>
        <v>0.2309648066953025</v>
      </c>
      <c r="V69" s="85">
        <v>5850657</v>
      </c>
      <c r="W69" s="86">
        <v>13033556</v>
      </c>
      <c r="X69" s="86">
        <f t="shared" si="25"/>
        <v>18884213</v>
      </c>
      <c r="Y69" s="104">
        <f t="shared" si="26"/>
        <v>0.09874294185998127</v>
      </c>
      <c r="Z69" s="85">
        <f t="shared" si="27"/>
        <v>125406421</v>
      </c>
      <c r="AA69" s="86">
        <f t="shared" si="28"/>
        <v>55688734</v>
      </c>
      <c r="AB69" s="86">
        <f t="shared" si="29"/>
        <v>181095155</v>
      </c>
      <c r="AC69" s="104">
        <f t="shared" si="30"/>
        <v>0.9469215561850153</v>
      </c>
      <c r="AD69" s="85">
        <v>8987770</v>
      </c>
      <c r="AE69" s="86">
        <v>25353011</v>
      </c>
      <c r="AF69" s="86">
        <f t="shared" si="31"/>
        <v>34340781</v>
      </c>
      <c r="AG69" s="86">
        <v>200731538</v>
      </c>
      <c r="AH69" s="86">
        <v>228305942</v>
      </c>
      <c r="AI69" s="87">
        <v>174405784</v>
      </c>
      <c r="AJ69" s="124">
        <f t="shared" si="32"/>
        <v>0.7639125923406759</v>
      </c>
      <c r="AK69" s="125">
        <f t="shared" si="33"/>
        <v>-0.45009366560416897</v>
      </c>
    </row>
    <row r="70" spans="1:37" ht="12.75">
      <c r="A70" s="62" t="s">
        <v>97</v>
      </c>
      <c r="B70" s="63" t="s">
        <v>345</v>
      </c>
      <c r="C70" s="64" t="s">
        <v>346</v>
      </c>
      <c r="D70" s="85">
        <v>204881681</v>
      </c>
      <c r="E70" s="86">
        <v>57350040</v>
      </c>
      <c r="F70" s="87">
        <f t="shared" si="17"/>
        <v>262231721</v>
      </c>
      <c r="G70" s="85">
        <v>184954238</v>
      </c>
      <c r="H70" s="86">
        <v>82268944</v>
      </c>
      <c r="I70" s="87">
        <f t="shared" si="18"/>
        <v>267223182</v>
      </c>
      <c r="J70" s="85">
        <v>76004301</v>
      </c>
      <c r="K70" s="86">
        <v>11755542</v>
      </c>
      <c r="L70" s="86">
        <f t="shared" si="19"/>
        <v>87759843</v>
      </c>
      <c r="M70" s="104">
        <f t="shared" si="20"/>
        <v>0.3346652444080173</v>
      </c>
      <c r="N70" s="85">
        <v>57113089</v>
      </c>
      <c r="O70" s="86">
        <v>20313199</v>
      </c>
      <c r="P70" s="86">
        <f t="shared" si="21"/>
        <v>77426288</v>
      </c>
      <c r="Q70" s="104">
        <f t="shared" si="22"/>
        <v>0.29525904686412824</v>
      </c>
      <c r="R70" s="85">
        <v>45324180</v>
      </c>
      <c r="S70" s="86">
        <v>6999009</v>
      </c>
      <c r="T70" s="86">
        <f t="shared" si="23"/>
        <v>52323189</v>
      </c>
      <c r="U70" s="104">
        <f t="shared" si="24"/>
        <v>0.1958033304161463</v>
      </c>
      <c r="V70" s="85">
        <v>7510638</v>
      </c>
      <c r="W70" s="86">
        <v>19941409</v>
      </c>
      <c r="X70" s="86">
        <f t="shared" si="25"/>
        <v>27452047</v>
      </c>
      <c r="Y70" s="104">
        <f t="shared" si="26"/>
        <v>0.10273078403804053</v>
      </c>
      <c r="Z70" s="85">
        <f t="shared" si="27"/>
        <v>185952208</v>
      </c>
      <c r="AA70" s="86">
        <f t="shared" si="28"/>
        <v>59009159</v>
      </c>
      <c r="AB70" s="86">
        <f t="shared" si="29"/>
        <v>244961367</v>
      </c>
      <c r="AC70" s="104">
        <f t="shared" si="30"/>
        <v>0.9166920518145765</v>
      </c>
      <c r="AD70" s="85">
        <v>6136126</v>
      </c>
      <c r="AE70" s="86">
        <v>10586984</v>
      </c>
      <c r="AF70" s="86">
        <f t="shared" si="31"/>
        <v>16723110</v>
      </c>
      <c r="AG70" s="86">
        <v>254100359</v>
      </c>
      <c r="AH70" s="86">
        <v>269572753</v>
      </c>
      <c r="AI70" s="87">
        <v>254760588</v>
      </c>
      <c r="AJ70" s="124">
        <f t="shared" si="32"/>
        <v>0.9450531819883147</v>
      </c>
      <c r="AK70" s="125">
        <f t="shared" si="33"/>
        <v>0.641563501047353</v>
      </c>
    </row>
    <row r="71" spans="1:37" ht="12.75">
      <c r="A71" s="62" t="s">
        <v>97</v>
      </c>
      <c r="B71" s="63" t="s">
        <v>347</v>
      </c>
      <c r="C71" s="64" t="s">
        <v>348</v>
      </c>
      <c r="D71" s="85">
        <v>156200481</v>
      </c>
      <c r="E71" s="86">
        <v>62210000</v>
      </c>
      <c r="F71" s="87">
        <f t="shared" si="17"/>
        <v>218410481</v>
      </c>
      <c r="G71" s="85">
        <v>189582312</v>
      </c>
      <c r="H71" s="86">
        <v>93232975</v>
      </c>
      <c r="I71" s="87">
        <f t="shared" si="18"/>
        <v>282815287</v>
      </c>
      <c r="J71" s="85">
        <v>55694972</v>
      </c>
      <c r="K71" s="86">
        <v>6659852</v>
      </c>
      <c r="L71" s="86">
        <f t="shared" si="19"/>
        <v>62354824</v>
      </c>
      <c r="M71" s="104">
        <f t="shared" si="20"/>
        <v>0.285493735074005</v>
      </c>
      <c r="N71" s="85">
        <v>41899355</v>
      </c>
      <c r="O71" s="86">
        <v>21145240</v>
      </c>
      <c r="P71" s="86">
        <f t="shared" si="21"/>
        <v>63044595</v>
      </c>
      <c r="Q71" s="104">
        <f t="shared" si="22"/>
        <v>0.28865187563961275</v>
      </c>
      <c r="R71" s="85">
        <v>32090334</v>
      </c>
      <c r="S71" s="86">
        <v>6226400</v>
      </c>
      <c r="T71" s="86">
        <f t="shared" si="23"/>
        <v>38316734</v>
      </c>
      <c r="U71" s="104">
        <f t="shared" si="24"/>
        <v>0.13548324917811108</v>
      </c>
      <c r="V71" s="85">
        <v>15829555</v>
      </c>
      <c r="W71" s="86">
        <v>45897501</v>
      </c>
      <c r="X71" s="86">
        <f t="shared" si="25"/>
        <v>61727056</v>
      </c>
      <c r="Y71" s="104">
        <f t="shared" si="26"/>
        <v>0.21825926262606873</v>
      </c>
      <c r="Z71" s="85">
        <f t="shared" si="27"/>
        <v>145514216</v>
      </c>
      <c r="AA71" s="86">
        <f t="shared" si="28"/>
        <v>79928993</v>
      </c>
      <c r="AB71" s="86">
        <f t="shared" si="29"/>
        <v>225443209</v>
      </c>
      <c r="AC71" s="104">
        <f t="shared" si="30"/>
        <v>0.7971394028640326</v>
      </c>
      <c r="AD71" s="85">
        <v>0</v>
      </c>
      <c r="AE71" s="86">
        <v>0</v>
      </c>
      <c r="AF71" s="86">
        <f t="shared" si="31"/>
        <v>0</v>
      </c>
      <c r="AG71" s="86">
        <v>0</v>
      </c>
      <c r="AH71" s="86">
        <v>0</v>
      </c>
      <c r="AI71" s="87">
        <v>0</v>
      </c>
      <c r="AJ71" s="124">
        <f t="shared" si="32"/>
        <v>0</v>
      </c>
      <c r="AK71" s="125">
        <f t="shared" si="33"/>
        <v>0</v>
      </c>
    </row>
    <row r="72" spans="1:37" ht="12.75">
      <c r="A72" s="62" t="s">
        <v>112</v>
      </c>
      <c r="B72" s="63" t="s">
        <v>349</v>
      </c>
      <c r="C72" s="64" t="s">
        <v>350</v>
      </c>
      <c r="D72" s="85">
        <v>361426402</v>
      </c>
      <c r="E72" s="86">
        <v>350299325</v>
      </c>
      <c r="F72" s="87">
        <f t="shared" si="17"/>
        <v>711725727</v>
      </c>
      <c r="G72" s="85">
        <v>380623157</v>
      </c>
      <c r="H72" s="86">
        <v>313343964</v>
      </c>
      <c r="I72" s="87">
        <f t="shared" si="18"/>
        <v>693967121</v>
      </c>
      <c r="J72" s="85">
        <v>120180524</v>
      </c>
      <c r="K72" s="86">
        <v>32675895</v>
      </c>
      <c r="L72" s="86">
        <f t="shared" si="19"/>
        <v>152856419</v>
      </c>
      <c r="M72" s="104">
        <f t="shared" si="20"/>
        <v>0.2147687138475465</v>
      </c>
      <c r="N72" s="85">
        <v>105961326</v>
      </c>
      <c r="O72" s="86">
        <v>56979619</v>
      </c>
      <c r="P72" s="86">
        <f t="shared" si="21"/>
        <v>162940945</v>
      </c>
      <c r="Q72" s="104">
        <f t="shared" si="22"/>
        <v>0.2289378321152075</v>
      </c>
      <c r="R72" s="85">
        <v>100513190</v>
      </c>
      <c r="S72" s="86">
        <v>28619164</v>
      </c>
      <c r="T72" s="86">
        <f t="shared" si="23"/>
        <v>129132354</v>
      </c>
      <c r="U72" s="104">
        <f t="shared" si="24"/>
        <v>0.18607849002114324</v>
      </c>
      <c r="V72" s="85">
        <v>34755038</v>
      </c>
      <c r="W72" s="86">
        <v>31496423</v>
      </c>
      <c r="X72" s="86">
        <f t="shared" si="25"/>
        <v>66251461</v>
      </c>
      <c r="Y72" s="104">
        <f t="shared" si="26"/>
        <v>0.09546772317474102</v>
      </c>
      <c r="Z72" s="85">
        <f t="shared" si="27"/>
        <v>361410078</v>
      </c>
      <c r="AA72" s="86">
        <f t="shared" si="28"/>
        <v>149771101</v>
      </c>
      <c r="AB72" s="86">
        <f t="shared" si="29"/>
        <v>511181179</v>
      </c>
      <c r="AC72" s="104">
        <f t="shared" si="30"/>
        <v>0.736607201596803</v>
      </c>
      <c r="AD72" s="85">
        <v>10157625</v>
      </c>
      <c r="AE72" s="86">
        <v>44881183</v>
      </c>
      <c r="AF72" s="86">
        <f t="shared" si="31"/>
        <v>55038808</v>
      </c>
      <c r="AG72" s="86">
        <v>676648000</v>
      </c>
      <c r="AH72" s="86">
        <v>655538773</v>
      </c>
      <c r="AI72" s="87">
        <v>495302417</v>
      </c>
      <c r="AJ72" s="124">
        <f t="shared" si="32"/>
        <v>0.7555654026890031</v>
      </c>
      <c r="AK72" s="125">
        <f t="shared" si="33"/>
        <v>0.20372267146483258</v>
      </c>
    </row>
    <row r="73" spans="1:37" ht="16.5">
      <c r="A73" s="65"/>
      <c r="B73" s="66" t="s">
        <v>351</v>
      </c>
      <c r="C73" s="67"/>
      <c r="D73" s="88">
        <f>SUM(D68:D72)</f>
        <v>1166831547</v>
      </c>
      <c r="E73" s="89">
        <f>SUM(E68:E72)</f>
        <v>580996713</v>
      </c>
      <c r="F73" s="90">
        <f t="shared" si="17"/>
        <v>1747828260</v>
      </c>
      <c r="G73" s="88">
        <f>SUM(G68:G72)</f>
        <v>1195327378</v>
      </c>
      <c r="H73" s="89">
        <f>SUM(H68:H72)</f>
        <v>625302796</v>
      </c>
      <c r="I73" s="90">
        <f t="shared" si="18"/>
        <v>1820630174</v>
      </c>
      <c r="J73" s="88">
        <f>SUM(J68:J72)</f>
        <v>439193463</v>
      </c>
      <c r="K73" s="89">
        <f>SUM(K68:K72)</f>
        <v>64771854</v>
      </c>
      <c r="L73" s="89">
        <f t="shared" si="19"/>
        <v>503965317</v>
      </c>
      <c r="M73" s="105">
        <f t="shared" si="20"/>
        <v>0.288338006961851</v>
      </c>
      <c r="N73" s="88">
        <f>SUM(N68:N72)</f>
        <v>298657771</v>
      </c>
      <c r="O73" s="89">
        <f>SUM(O68:O72)</f>
        <v>125822781</v>
      </c>
      <c r="P73" s="89">
        <f t="shared" si="21"/>
        <v>424480552</v>
      </c>
      <c r="Q73" s="105">
        <f t="shared" si="22"/>
        <v>0.24286170541721303</v>
      </c>
      <c r="R73" s="88">
        <f>SUM(R68:R72)</f>
        <v>265138768</v>
      </c>
      <c r="S73" s="89">
        <f>SUM(S68:S72)</f>
        <v>59636476</v>
      </c>
      <c r="T73" s="89">
        <f t="shared" si="23"/>
        <v>324775244</v>
      </c>
      <c r="U73" s="105">
        <f t="shared" si="24"/>
        <v>0.1783861701503361</v>
      </c>
      <c r="V73" s="88">
        <f>SUM(V68:V72)</f>
        <v>112097776</v>
      </c>
      <c r="W73" s="89">
        <f>SUM(W68:W72)</f>
        <v>131799581</v>
      </c>
      <c r="X73" s="89">
        <f t="shared" si="25"/>
        <v>243897357</v>
      </c>
      <c r="Y73" s="105">
        <f t="shared" si="26"/>
        <v>0.1339631521453626</v>
      </c>
      <c r="Z73" s="88">
        <f t="shared" si="27"/>
        <v>1115087778</v>
      </c>
      <c r="AA73" s="89">
        <f t="shared" si="28"/>
        <v>382030692</v>
      </c>
      <c r="AB73" s="89">
        <f t="shared" si="29"/>
        <v>1497118470</v>
      </c>
      <c r="AC73" s="105">
        <f t="shared" si="30"/>
        <v>0.8223078422954886</v>
      </c>
      <c r="AD73" s="88">
        <f>SUM(AD68:AD72)</f>
        <v>81359447</v>
      </c>
      <c r="AE73" s="89">
        <f>SUM(AE68:AE72)</f>
        <v>86928242</v>
      </c>
      <c r="AF73" s="89">
        <f t="shared" si="31"/>
        <v>168287689</v>
      </c>
      <c r="AG73" s="89">
        <f>SUM(AG68:AG72)</f>
        <v>1464301919</v>
      </c>
      <c r="AH73" s="89">
        <f>SUM(AH68:AH72)</f>
        <v>1502850762</v>
      </c>
      <c r="AI73" s="90">
        <f>SUM(AI68:AI72)</f>
        <v>1241165961</v>
      </c>
      <c r="AJ73" s="126">
        <f t="shared" si="32"/>
        <v>0.8258743931089014</v>
      </c>
      <c r="AK73" s="127">
        <f t="shared" si="33"/>
        <v>0.449288171043813</v>
      </c>
    </row>
    <row r="74" spans="1:37" ht="16.5">
      <c r="A74" s="68"/>
      <c r="B74" s="69" t="s">
        <v>352</v>
      </c>
      <c r="C74" s="70"/>
      <c r="D74" s="91">
        <f>SUM(D9,D11:D15,D17:D24,D26:D29,D31:D35,D37:D40,D42:D47,D49:D53,D55:D60,D62:D66,D68:D72)</f>
        <v>54946914641</v>
      </c>
      <c r="E74" s="92">
        <f>SUM(E9,E11:E15,E17:E24,E26:E29,E31:E35,E37:E40,E42:E47,E49:E53,E55:E60,E62:E66,E68:E72)</f>
        <v>13816619210</v>
      </c>
      <c r="F74" s="93">
        <f t="shared" si="17"/>
        <v>68763533851</v>
      </c>
      <c r="G74" s="91">
        <f>SUM(G9,G11:G15,G17:G24,G26:G29,G31:G35,G37:G40,G42:G47,G49:G53,G55:G60,G62:G66,G68:G72)</f>
        <v>55538892335</v>
      </c>
      <c r="H74" s="92">
        <f>SUM(H9,H11:H15,H17:H24,H26:H29,H31:H35,H37:H40,H42:H47,H49:H53,H55:H60,H62:H66,H68:H72)</f>
        <v>14222152576</v>
      </c>
      <c r="I74" s="93">
        <f t="shared" si="18"/>
        <v>69761044911</v>
      </c>
      <c r="J74" s="91">
        <f>SUM(J9,J11:J15,J17:J24,J26:J29,J31:J35,J37:J40,J42:J47,J49:J53,J55:J60,J62:J66,J68:J72)</f>
        <v>16197047468</v>
      </c>
      <c r="K74" s="92">
        <f>SUM(K9,K11:K15,K17:K24,K26:K29,K31:K35,K37:K40,K42:K47,K49:K53,K55:K60,K62:K66,K68:K72)</f>
        <v>2270000742</v>
      </c>
      <c r="L74" s="92">
        <f t="shared" si="19"/>
        <v>18467048210</v>
      </c>
      <c r="M74" s="106">
        <f t="shared" si="20"/>
        <v>0.2685587429234695</v>
      </c>
      <c r="N74" s="91">
        <f>SUM(N9,N11:N15,N17:N24,N26:N29,N31:N35,N37:N40,N42:N47,N49:N53,N55:N60,N62:N66,N68:N72)</f>
        <v>14201544153</v>
      </c>
      <c r="O74" s="92">
        <f>SUM(O9,O11:O15,O17:O24,O26:O29,O31:O35,O37:O40,O42:O47,O49:O53,O55:O60,O62:O66,O68:O72)</f>
        <v>3065709078</v>
      </c>
      <c r="P74" s="92">
        <f t="shared" si="21"/>
        <v>17267253231</v>
      </c>
      <c r="Q74" s="106">
        <f t="shared" si="22"/>
        <v>0.25111061436161036</v>
      </c>
      <c r="R74" s="91">
        <f>SUM(R9,R11:R15,R17:R24,R26:R29,R31:R35,R37:R40,R42:R47,R49:R53,R55:R60,R62:R66,R68:R72)</f>
        <v>13478161385</v>
      </c>
      <c r="S74" s="92">
        <f>SUM(S9,S11:S15,S17:S24,S26:S29,S31:S35,S37:S40,S42:S47,S49:S53,S55:S60,S62:S66,S68:S72)</f>
        <v>2499578347</v>
      </c>
      <c r="T74" s="92">
        <f t="shared" si="23"/>
        <v>15977739732</v>
      </c>
      <c r="U74" s="106">
        <f t="shared" si="24"/>
        <v>0.2290352696463211</v>
      </c>
      <c r="V74" s="91">
        <f>SUM(V9,V11:V15,V17:V24,V26:V29,V31:V35,V37:V40,V42:V47,V49:V53,V55:V60,V62:V66,V68:V72)</f>
        <v>9423124257</v>
      </c>
      <c r="W74" s="92">
        <f>SUM(W9,W11:W15,W17:W24,W26:W29,W31:W35,W37:W40,W42:W47,W49:W53,W55:W60,W62:W66,W68:W72)</f>
        <v>4278695440</v>
      </c>
      <c r="X74" s="92">
        <f t="shared" si="25"/>
        <v>13701819697</v>
      </c>
      <c r="Y74" s="106">
        <f t="shared" si="26"/>
        <v>0.19641075781592088</v>
      </c>
      <c r="Z74" s="91">
        <f t="shared" si="27"/>
        <v>53299877263</v>
      </c>
      <c r="AA74" s="92">
        <f t="shared" si="28"/>
        <v>12113983607</v>
      </c>
      <c r="AB74" s="92">
        <f t="shared" si="29"/>
        <v>65413860870</v>
      </c>
      <c r="AC74" s="106">
        <f t="shared" si="30"/>
        <v>0.9376846484087779</v>
      </c>
      <c r="AD74" s="91">
        <f>SUM(AD9,AD11:AD15,AD17:AD24,AD26:AD29,AD31:AD35,AD37:AD40,AD42:AD47,AD49:AD53,AD55:AD60,AD62:AD66,AD68:AD72)</f>
        <v>11703689616</v>
      </c>
      <c r="AE74" s="92">
        <f>SUM(AE9,AE11:AE15,AE17:AE24,AE26:AE29,AE31:AE35,AE37:AE40,AE42:AE47,AE49:AE53,AE55:AE60,AE62:AE66,AE68:AE72)</f>
        <v>4164006191</v>
      </c>
      <c r="AF74" s="92">
        <f t="shared" si="31"/>
        <v>15867695807</v>
      </c>
      <c r="AG74" s="92">
        <f>SUM(AG9,AG11:AG15,AG17:AG24,AG26:AG29,AG31:AG35,AG37:AG40,AG42:AG47,AG49:AG53,AG55:AG60,AG62:AG66,AG68:AG72)</f>
        <v>63719191646</v>
      </c>
      <c r="AH74" s="92">
        <f>SUM(AH9,AH11:AH15,AH17:AH24,AH26:AH29,AH31:AH35,AH37:AH40,AH42:AH47,AH49:AH53,AH55:AH60,AH62:AH66,AH68:AH72)</f>
        <v>63848630598</v>
      </c>
      <c r="AI74" s="93">
        <f>SUM(AI9,AI11:AI15,AI17:AI24,AI26:AI29,AI31:AI35,AI37:AI40,AI42:AI47,AI49:AI53,AI55:AI60,AI62:AI66,AI68:AI72)</f>
        <v>60922636990</v>
      </c>
      <c r="AJ74" s="128">
        <f t="shared" si="32"/>
        <v>0.9541729621983207</v>
      </c>
      <c r="AK74" s="129">
        <f t="shared" si="33"/>
        <v>-0.1364959434781028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353</v>
      </c>
      <c r="C9" s="64" t="s">
        <v>354</v>
      </c>
      <c r="D9" s="85">
        <v>304534775</v>
      </c>
      <c r="E9" s="86">
        <v>112876920</v>
      </c>
      <c r="F9" s="87">
        <f>$D9+$E9</f>
        <v>417411695</v>
      </c>
      <c r="G9" s="85">
        <v>306561840</v>
      </c>
      <c r="H9" s="86">
        <v>141317920</v>
      </c>
      <c r="I9" s="87">
        <f>$G9+$H9</f>
        <v>447879760</v>
      </c>
      <c r="J9" s="85">
        <v>107910835</v>
      </c>
      <c r="K9" s="86">
        <v>26416072</v>
      </c>
      <c r="L9" s="86">
        <f>$J9+$K9</f>
        <v>134326907</v>
      </c>
      <c r="M9" s="104">
        <f>IF($F9=0,0,$L9/$F9)</f>
        <v>0.3218091601386492</v>
      </c>
      <c r="N9" s="85">
        <v>85618498</v>
      </c>
      <c r="O9" s="86">
        <v>53970907</v>
      </c>
      <c r="P9" s="86">
        <f>$N9+$O9</f>
        <v>139589405</v>
      </c>
      <c r="Q9" s="104">
        <f>IF($F9=0,0,$P9/$F9)</f>
        <v>0.33441661235677644</v>
      </c>
      <c r="R9" s="85">
        <v>67997853</v>
      </c>
      <c r="S9" s="86">
        <v>28761756</v>
      </c>
      <c r="T9" s="86">
        <f>$R9+$S9</f>
        <v>96759609</v>
      </c>
      <c r="U9" s="104">
        <f>IF($I9=0,0,$T9/$I9)</f>
        <v>0.2160392534817827</v>
      </c>
      <c r="V9" s="85">
        <v>14889978</v>
      </c>
      <c r="W9" s="86">
        <v>1936134</v>
      </c>
      <c r="X9" s="86">
        <f>$V9+$W9</f>
        <v>16826112</v>
      </c>
      <c r="Y9" s="104">
        <f>IF($I9=0,0,$X9/$I9)</f>
        <v>0.0375683687961251</v>
      </c>
      <c r="Z9" s="85">
        <f>$J9+$N9+$R9+$V9</f>
        <v>276417164</v>
      </c>
      <c r="AA9" s="86">
        <f>$K9+$O9+$S9+$W9</f>
        <v>111084869</v>
      </c>
      <c r="AB9" s="86">
        <f>$Z9+$AA9</f>
        <v>387502033</v>
      </c>
      <c r="AC9" s="104">
        <f>IF($I9=0,0,$AB9/$I9)</f>
        <v>0.8651921064707189</v>
      </c>
      <c r="AD9" s="85">
        <v>19224331</v>
      </c>
      <c r="AE9" s="86">
        <v>40720681</v>
      </c>
      <c r="AF9" s="86">
        <f>$AD9+$AE9</f>
        <v>59945012</v>
      </c>
      <c r="AG9" s="86">
        <v>420979706</v>
      </c>
      <c r="AH9" s="86">
        <v>457989849</v>
      </c>
      <c r="AI9" s="87">
        <v>448240786</v>
      </c>
      <c r="AJ9" s="124">
        <f>IF($AH9=0,0,$AI9/$AH9)</f>
        <v>0.9787133644527567</v>
      </c>
      <c r="AK9" s="125">
        <f>IF($AF9=0,0,(($X9/$AF9)-1))</f>
        <v>-0.7193075547303251</v>
      </c>
    </row>
    <row r="10" spans="1:37" ht="12.75">
      <c r="A10" s="62" t="s">
        <v>97</v>
      </c>
      <c r="B10" s="63" t="s">
        <v>355</v>
      </c>
      <c r="C10" s="64" t="s">
        <v>356</v>
      </c>
      <c r="D10" s="85">
        <v>278237020</v>
      </c>
      <c r="E10" s="86">
        <v>143405121</v>
      </c>
      <c r="F10" s="87">
        <f aca="true" t="shared" si="0" ref="F10:F41">$D10+$E10</f>
        <v>421642141</v>
      </c>
      <c r="G10" s="85">
        <v>307898823</v>
      </c>
      <c r="H10" s="86">
        <v>165055387</v>
      </c>
      <c r="I10" s="87">
        <f aca="true" t="shared" si="1" ref="I10:I41">$G10+$H10</f>
        <v>472954210</v>
      </c>
      <c r="J10" s="85">
        <v>12424865</v>
      </c>
      <c r="K10" s="86">
        <v>36818533</v>
      </c>
      <c r="L10" s="86">
        <f aca="true" t="shared" si="2" ref="L10:L41">$J10+$K10</f>
        <v>49243398</v>
      </c>
      <c r="M10" s="104">
        <f aca="true" t="shared" si="3" ref="M10:M41">IF($F10=0,0,$L10/$F10)</f>
        <v>0.11678955496054176</v>
      </c>
      <c r="N10" s="85">
        <v>13481771</v>
      </c>
      <c r="O10" s="86">
        <v>29745055</v>
      </c>
      <c r="P10" s="86">
        <f aca="true" t="shared" si="4" ref="P10:P41">$N10+$O10</f>
        <v>43226826</v>
      </c>
      <c r="Q10" s="104">
        <f aca="true" t="shared" si="5" ref="Q10:Q41">IF($F10=0,0,$P10/$F10)</f>
        <v>0.10252017480387474</v>
      </c>
      <c r="R10" s="85">
        <v>217392073</v>
      </c>
      <c r="S10" s="86">
        <v>13380893</v>
      </c>
      <c r="T10" s="86">
        <f aca="true" t="shared" si="6" ref="T10:T41">$R10+$S10</f>
        <v>230772966</v>
      </c>
      <c r="U10" s="104">
        <f aca="true" t="shared" si="7" ref="U10:U41">IF($I10=0,0,$T10/$I10)</f>
        <v>0.48793934195024924</v>
      </c>
      <c r="V10" s="85">
        <v>12226546</v>
      </c>
      <c r="W10" s="86">
        <v>25474534</v>
      </c>
      <c r="X10" s="86">
        <f aca="true" t="shared" si="8" ref="X10:X41">$V10+$W10</f>
        <v>37701080</v>
      </c>
      <c r="Y10" s="104">
        <f aca="true" t="shared" si="9" ref="Y10:Y41">IF($I10=0,0,$X10/$I10)</f>
        <v>0.07971401713497804</v>
      </c>
      <c r="Z10" s="85">
        <f aca="true" t="shared" si="10" ref="Z10:Z41">$J10+$N10+$R10+$V10</f>
        <v>255525255</v>
      </c>
      <c r="AA10" s="86">
        <f aca="true" t="shared" si="11" ref="AA10:AA41">$K10+$O10+$S10+$W10</f>
        <v>105419015</v>
      </c>
      <c r="AB10" s="86">
        <f aca="true" t="shared" si="12" ref="AB10:AB41">$Z10+$AA10</f>
        <v>360944270</v>
      </c>
      <c r="AC10" s="104">
        <f aca="true" t="shared" si="13" ref="AC10:AC41">IF($I10=0,0,$AB10/$I10)</f>
        <v>0.7631695888699246</v>
      </c>
      <c r="AD10" s="85">
        <v>12478134</v>
      </c>
      <c r="AE10" s="86">
        <v>58363484</v>
      </c>
      <c r="AF10" s="86">
        <f aca="true" t="shared" si="14" ref="AF10:AF41">$AD10+$AE10</f>
        <v>70841618</v>
      </c>
      <c r="AG10" s="86">
        <v>430725585</v>
      </c>
      <c r="AH10" s="86">
        <v>501540868</v>
      </c>
      <c r="AI10" s="87">
        <v>413967234</v>
      </c>
      <c r="AJ10" s="124">
        <f aca="true" t="shared" si="15" ref="AJ10:AJ41">IF($AH10=0,0,$AI10/$AH10)</f>
        <v>0.8253908313609251</v>
      </c>
      <c r="AK10" s="125">
        <f aca="true" t="shared" si="16" ref="AK10:AK41">IF($AF10=0,0,(($X10/$AF10)-1))</f>
        <v>-0.4678117035666802</v>
      </c>
    </row>
    <row r="11" spans="1:37" ht="12.75">
      <c r="A11" s="62" t="s">
        <v>97</v>
      </c>
      <c r="B11" s="63" t="s">
        <v>357</v>
      </c>
      <c r="C11" s="64" t="s">
        <v>358</v>
      </c>
      <c r="D11" s="85">
        <v>1006494134</v>
      </c>
      <c r="E11" s="86">
        <v>133688430</v>
      </c>
      <c r="F11" s="87">
        <f t="shared" si="0"/>
        <v>1140182564</v>
      </c>
      <c r="G11" s="85">
        <v>1009254720</v>
      </c>
      <c r="H11" s="86">
        <v>147582252</v>
      </c>
      <c r="I11" s="87">
        <f t="shared" si="1"/>
        <v>1156836972</v>
      </c>
      <c r="J11" s="85">
        <v>336810754</v>
      </c>
      <c r="K11" s="86">
        <v>40115306</v>
      </c>
      <c r="L11" s="86">
        <f t="shared" si="2"/>
        <v>376926060</v>
      </c>
      <c r="M11" s="104">
        <f t="shared" si="3"/>
        <v>0.3305839537465511</v>
      </c>
      <c r="N11" s="85">
        <v>238723413</v>
      </c>
      <c r="O11" s="86">
        <v>42084599</v>
      </c>
      <c r="P11" s="86">
        <f t="shared" si="4"/>
        <v>280808012</v>
      </c>
      <c r="Q11" s="104">
        <f t="shared" si="5"/>
        <v>0.24628337677333575</v>
      </c>
      <c r="R11" s="85">
        <v>227613140</v>
      </c>
      <c r="S11" s="86">
        <v>28126849</v>
      </c>
      <c r="T11" s="86">
        <f t="shared" si="6"/>
        <v>255739989</v>
      </c>
      <c r="U11" s="104">
        <f t="shared" si="7"/>
        <v>0.22106830537916106</v>
      </c>
      <c r="V11" s="85">
        <v>155133568</v>
      </c>
      <c r="W11" s="86">
        <v>40181538</v>
      </c>
      <c r="X11" s="86">
        <f t="shared" si="8"/>
        <v>195315106</v>
      </c>
      <c r="Y11" s="104">
        <f t="shared" si="9"/>
        <v>0.16883546318746112</v>
      </c>
      <c r="Z11" s="85">
        <f t="shared" si="10"/>
        <v>958280875</v>
      </c>
      <c r="AA11" s="86">
        <f t="shared" si="11"/>
        <v>150508292</v>
      </c>
      <c r="AB11" s="86">
        <f t="shared" si="12"/>
        <v>1108789167</v>
      </c>
      <c r="AC11" s="104">
        <f t="shared" si="13"/>
        <v>0.958466226302456</v>
      </c>
      <c r="AD11" s="85">
        <v>234204407</v>
      </c>
      <c r="AE11" s="86">
        <v>55437951</v>
      </c>
      <c r="AF11" s="86">
        <f t="shared" si="14"/>
        <v>289642358</v>
      </c>
      <c r="AG11" s="86">
        <v>1097877834</v>
      </c>
      <c r="AH11" s="86">
        <v>1154502121</v>
      </c>
      <c r="AI11" s="87">
        <v>1072005639</v>
      </c>
      <c r="AJ11" s="124">
        <f t="shared" si="15"/>
        <v>0.9285436722034398</v>
      </c>
      <c r="AK11" s="125">
        <f t="shared" si="16"/>
        <v>-0.32566801572579385</v>
      </c>
    </row>
    <row r="12" spans="1:37" ht="12.75">
      <c r="A12" s="62" t="s">
        <v>97</v>
      </c>
      <c r="B12" s="63" t="s">
        <v>359</v>
      </c>
      <c r="C12" s="64" t="s">
        <v>360</v>
      </c>
      <c r="D12" s="85">
        <v>447424996</v>
      </c>
      <c r="E12" s="86">
        <v>48460000</v>
      </c>
      <c r="F12" s="87">
        <f t="shared" si="0"/>
        <v>495884996</v>
      </c>
      <c r="G12" s="85">
        <v>447424996</v>
      </c>
      <c r="H12" s="86">
        <v>49768000</v>
      </c>
      <c r="I12" s="87">
        <f t="shared" si="1"/>
        <v>497192996</v>
      </c>
      <c r="J12" s="85">
        <v>105551300</v>
      </c>
      <c r="K12" s="86">
        <v>12329675</v>
      </c>
      <c r="L12" s="86">
        <f t="shared" si="2"/>
        <v>117880975</v>
      </c>
      <c r="M12" s="104">
        <f t="shared" si="3"/>
        <v>0.23771837412076086</v>
      </c>
      <c r="N12" s="85">
        <v>100369671</v>
      </c>
      <c r="O12" s="86">
        <v>7509759</v>
      </c>
      <c r="P12" s="86">
        <f t="shared" si="4"/>
        <v>107879430</v>
      </c>
      <c r="Q12" s="104">
        <f t="shared" si="5"/>
        <v>0.21754929241698615</v>
      </c>
      <c r="R12" s="85">
        <v>87254234</v>
      </c>
      <c r="S12" s="86">
        <v>4742417</v>
      </c>
      <c r="T12" s="86">
        <f t="shared" si="6"/>
        <v>91996651</v>
      </c>
      <c r="U12" s="104">
        <f t="shared" si="7"/>
        <v>0.18503207354111642</v>
      </c>
      <c r="V12" s="85">
        <v>62301591</v>
      </c>
      <c r="W12" s="86">
        <v>9069574</v>
      </c>
      <c r="X12" s="86">
        <f t="shared" si="8"/>
        <v>71371165</v>
      </c>
      <c r="Y12" s="104">
        <f t="shared" si="9"/>
        <v>0.14354821080383842</v>
      </c>
      <c r="Z12" s="85">
        <f t="shared" si="10"/>
        <v>355476796</v>
      </c>
      <c r="AA12" s="86">
        <f t="shared" si="11"/>
        <v>33651425</v>
      </c>
      <c r="AB12" s="86">
        <f t="shared" si="12"/>
        <v>389128221</v>
      </c>
      <c r="AC12" s="104">
        <f t="shared" si="13"/>
        <v>0.7826502467464365</v>
      </c>
      <c r="AD12" s="85">
        <v>60929218</v>
      </c>
      <c r="AE12" s="86">
        <v>20505389</v>
      </c>
      <c r="AF12" s="86">
        <f t="shared" si="14"/>
        <v>81434607</v>
      </c>
      <c r="AG12" s="86">
        <v>496856865</v>
      </c>
      <c r="AH12" s="86">
        <v>491961885</v>
      </c>
      <c r="AI12" s="87">
        <v>434173405</v>
      </c>
      <c r="AJ12" s="124">
        <f t="shared" si="15"/>
        <v>0.882534639853248</v>
      </c>
      <c r="AK12" s="125">
        <f t="shared" si="16"/>
        <v>-0.12357697016945146</v>
      </c>
    </row>
    <row r="13" spans="1:37" ht="12.75">
      <c r="A13" s="62" t="s">
        <v>97</v>
      </c>
      <c r="B13" s="63" t="s">
        <v>361</v>
      </c>
      <c r="C13" s="64" t="s">
        <v>362</v>
      </c>
      <c r="D13" s="85">
        <v>144318103</v>
      </c>
      <c r="E13" s="86">
        <v>81666000</v>
      </c>
      <c r="F13" s="87">
        <f t="shared" si="0"/>
        <v>225984103</v>
      </c>
      <c r="G13" s="85">
        <v>170662305</v>
      </c>
      <c r="H13" s="86">
        <v>84328907</v>
      </c>
      <c r="I13" s="87">
        <f t="shared" si="1"/>
        <v>254991212</v>
      </c>
      <c r="J13" s="85">
        <v>64737399</v>
      </c>
      <c r="K13" s="86">
        <v>19328008</v>
      </c>
      <c r="L13" s="86">
        <f t="shared" si="2"/>
        <v>84065407</v>
      </c>
      <c r="M13" s="104">
        <f t="shared" si="3"/>
        <v>0.37199699396554453</v>
      </c>
      <c r="N13" s="85">
        <v>50922342</v>
      </c>
      <c r="O13" s="86">
        <v>9374422</v>
      </c>
      <c r="P13" s="86">
        <f t="shared" si="4"/>
        <v>60296764</v>
      </c>
      <c r="Q13" s="104">
        <f t="shared" si="5"/>
        <v>0.266818608917814</v>
      </c>
      <c r="R13" s="85">
        <v>39510349</v>
      </c>
      <c r="S13" s="86">
        <v>11629210</v>
      </c>
      <c r="T13" s="86">
        <f t="shared" si="6"/>
        <v>51139559</v>
      </c>
      <c r="U13" s="104">
        <f t="shared" si="7"/>
        <v>0.20055420184441494</v>
      </c>
      <c r="V13" s="85">
        <v>16631088</v>
      </c>
      <c r="W13" s="86">
        <v>19769697</v>
      </c>
      <c r="X13" s="86">
        <f t="shared" si="8"/>
        <v>36400785</v>
      </c>
      <c r="Y13" s="104">
        <f t="shared" si="9"/>
        <v>0.14275309613415227</v>
      </c>
      <c r="Z13" s="85">
        <f t="shared" si="10"/>
        <v>171801178</v>
      </c>
      <c r="AA13" s="86">
        <f t="shared" si="11"/>
        <v>60101337</v>
      </c>
      <c r="AB13" s="86">
        <f t="shared" si="12"/>
        <v>231902515</v>
      </c>
      <c r="AC13" s="104">
        <f t="shared" si="13"/>
        <v>0.9094529696968537</v>
      </c>
      <c r="AD13" s="85">
        <v>19905715</v>
      </c>
      <c r="AE13" s="86">
        <v>9206814</v>
      </c>
      <c r="AF13" s="86">
        <f t="shared" si="14"/>
        <v>29112529</v>
      </c>
      <c r="AG13" s="86">
        <v>196826721</v>
      </c>
      <c r="AH13" s="86">
        <v>232429802</v>
      </c>
      <c r="AI13" s="87">
        <v>151869570</v>
      </c>
      <c r="AJ13" s="124">
        <f t="shared" si="15"/>
        <v>0.653399730556067</v>
      </c>
      <c r="AK13" s="125">
        <f t="shared" si="16"/>
        <v>0.25034774546725225</v>
      </c>
    </row>
    <row r="14" spans="1:37" ht="12.75">
      <c r="A14" s="62" t="s">
        <v>112</v>
      </c>
      <c r="B14" s="63" t="s">
        <v>363</v>
      </c>
      <c r="C14" s="64" t="s">
        <v>364</v>
      </c>
      <c r="D14" s="85">
        <v>955064250</v>
      </c>
      <c r="E14" s="86">
        <v>449284255</v>
      </c>
      <c r="F14" s="87">
        <f t="shared" si="0"/>
        <v>1404348505</v>
      </c>
      <c r="G14" s="85">
        <v>206627898</v>
      </c>
      <c r="H14" s="86">
        <v>524458084</v>
      </c>
      <c r="I14" s="87">
        <f t="shared" si="1"/>
        <v>731085982</v>
      </c>
      <c r="J14" s="85">
        <v>20161083</v>
      </c>
      <c r="K14" s="86">
        <v>67883627</v>
      </c>
      <c r="L14" s="86">
        <f t="shared" si="2"/>
        <v>88044710</v>
      </c>
      <c r="M14" s="104">
        <f t="shared" si="3"/>
        <v>0.06269434523305879</v>
      </c>
      <c r="N14" s="85">
        <v>189763985</v>
      </c>
      <c r="O14" s="86">
        <v>101324825</v>
      </c>
      <c r="P14" s="86">
        <f t="shared" si="4"/>
        <v>291088810</v>
      </c>
      <c r="Q14" s="104">
        <f t="shared" si="5"/>
        <v>0.20727676140474832</v>
      </c>
      <c r="R14" s="85">
        <v>25049613</v>
      </c>
      <c r="S14" s="86">
        <v>30360117</v>
      </c>
      <c r="T14" s="86">
        <f t="shared" si="6"/>
        <v>55409730</v>
      </c>
      <c r="U14" s="104">
        <f t="shared" si="7"/>
        <v>0.07579098952002611</v>
      </c>
      <c r="V14" s="85">
        <v>17469054</v>
      </c>
      <c r="W14" s="86">
        <v>125487531</v>
      </c>
      <c r="X14" s="86">
        <f t="shared" si="8"/>
        <v>142956585</v>
      </c>
      <c r="Y14" s="104">
        <f t="shared" si="9"/>
        <v>0.19554004387954466</v>
      </c>
      <c r="Z14" s="85">
        <f t="shared" si="10"/>
        <v>252443735</v>
      </c>
      <c r="AA14" s="86">
        <f t="shared" si="11"/>
        <v>325056100</v>
      </c>
      <c r="AB14" s="86">
        <f t="shared" si="12"/>
        <v>577499835</v>
      </c>
      <c r="AC14" s="104">
        <f t="shared" si="13"/>
        <v>0.789920541794768</v>
      </c>
      <c r="AD14" s="85">
        <v>15399482</v>
      </c>
      <c r="AE14" s="86">
        <v>54013104</v>
      </c>
      <c r="AF14" s="86">
        <f t="shared" si="14"/>
        <v>69412586</v>
      </c>
      <c r="AG14" s="86">
        <v>1382633096</v>
      </c>
      <c r="AH14" s="86">
        <v>1330157483</v>
      </c>
      <c r="AI14" s="87">
        <v>1009373694</v>
      </c>
      <c r="AJ14" s="124">
        <f t="shared" si="15"/>
        <v>0.7588377368095444</v>
      </c>
      <c r="AK14" s="125">
        <f t="shared" si="16"/>
        <v>1.0595196525310264</v>
      </c>
    </row>
    <row r="15" spans="1:37" ht="16.5">
      <c r="A15" s="65"/>
      <c r="B15" s="66" t="s">
        <v>365</v>
      </c>
      <c r="C15" s="67"/>
      <c r="D15" s="88">
        <f>SUM(D9:D14)</f>
        <v>3136073278</v>
      </c>
      <c r="E15" s="89">
        <f>SUM(E9:E14)</f>
        <v>969380726</v>
      </c>
      <c r="F15" s="90">
        <f t="shared" si="0"/>
        <v>4105454004</v>
      </c>
      <c r="G15" s="88">
        <f>SUM(G9:G14)</f>
        <v>2448430582</v>
      </c>
      <c r="H15" s="89">
        <f>SUM(H9:H14)</f>
        <v>1112510550</v>
      </c>
      <c r="I15" s="90">
        <f t="shared" si="1"/>
        <v>3560941132</v>
      </c>
      <c r="J15" s="88">
        <f>SUM(J9:J14)</f>
        <v>647596236</v>
      </c>
      <c r="K15" s="89">
        <f>SUM(K9:K14)</f>
        <v>202891221</v>
      </c>
      <c r="L15" s="89">
        <f t="shared" si="2"/>
        <v>850487457</v>
      </c>
      <c r="M15" s="105">
        <f t="shared" si="3"/>
        <v>0.20716039107279205</v>
      </c>
      <c r="N15" s="88">
        <f>SUM(N9:N14)</f>
        <v>678879680</v>
      </c>
      <c r="O15" s="89">
        <f>SUM(O9:O14)</f>
        <v>244009567</v>
      </c>
      <c r="P15" s="89">
        <f t="shared" si="4"/>
        <v>922889247</v>
      </c>
      <c r="Q15" s="105">
        <f t="shared" si="5"/>
        <v>0.22479590469186023</v>
      </c>
      <c r="R15" s="88">
        <f>SUM(R9:R14)</f>
        <v>664817262</v>
      </c>
      <c r="S15" s="89">
        <f>SUM(S9:S14)</f>
        <v>117001242</v>
      </c>
      <c r="T15" s="89">
        <f t="shared" si="6"/>
        <v>781818504</v>
      </c>
      <c r="U15" s="105">
        <f t="shared" si="7"/>
        <v>0.21955389741612835</v>
      </c>
      <c r="V15" s="88">
        <f>SUM(V9:V14)</f>
        <v>278651825</v>
      </c>
      <c r="W15" s="89">
        <f>SUM(W9:W14)</f>
        <v>221919008</v>
      </c>
      <c r="X15" s="89">
        <f t="shared" si="8"/>
        <v>500570833</v>
      </c>
      <c r="Y15" s="105">
        <f t="shared" si="9"/>
        <v>0.14057262236145274</v>
      </c>
      <c r="Z15" s="88">
        <f t="shared" si="10"/>
        <v>2269945003</v>
      </c>
      <c r="AA15" s="89">
        <f t="shared" si="11"/>
        <v>785821038</v>
      </c>
      <c r="AB15" s="89">
        <f t="shared" si="12"/>
        <v>3055766041</v>
      </c>
      <c r="AC15" s="105">
        <f t="shared" si="13"/>
        <v>0.8581343885580415</v>
      </c>
      <c r="AD15" s="88">
        <f>SUM(AD9:AD14)</f>
        <v>362141287</v>
      </c>
      <c r="AE15" s="89">
        <f>SUM(AE9:AE14)</f>
        <v>238247423</v>
      </c>
      <c r="AF15" s="89">
        <f t="shared" si="14"/>
        <v>600388710</v>
      </c>
      <c r="AG15" s="89">
        <f>SUM(AG9:AG14)</f>
        <v>4025899807</v>
      </c>
      <c r="AH15" s="89">
        <f>SUM(AH9:AH14)</f>
        <v>4168582008</v>
      </c>
      <c r="AI15" s="90">
        <f>SUM(AI9:AI14)</f>
        <v>3529630328</v>
      </c>
      <c r="AJ15" s="126">
        <f t="shared" si="15"/>
        <v>0.8467220558996377</v>
      </c>
      <c r="AK15" s="127">
        <f t="shared" si="16"/>
        <v>-0.1662554197596421</v>
      </c>
    </row>
    <row r="16" spans="1:37" ht="12.75">
      <c r="A16" s="62" t="s">
        <v>97</v>
      </c>
      <c r="B16" s="63" t="s">
        <v>366</v>
      </c>
      <c r="C16" s="64" t="s">
        <v>367</v>
      </c>
      <c r="D16" s="85">
        <v>252510000</v>
      </c>
      <c r="E16" s="86">
        <v>40064000</v>
      </c>
      <c r="F16" s="87">
        <f t="shared" si="0"/>
        <v>292574000</v>
      </c>
      <c r="G16" s="85">
        <v>284704100</v>
      </c>
      <c r="H16" s="86">
        <v>40064000</v>
      </c>
      <c r="I16" s="87">
        <f t="shared" si="1"/>
        <v>324768100</v>
      </c>
      <c r="J16" s="85">
        <v>59619933</v>
      </c>
      <c r="K16" s="86">
        <v>1453708</v>
      </c>
      <c r="L16" s="86">
        <f t="shared" si="2"/>
        <v>61073641</v>
      </c>
      <c r="M16" s="104">
        <f t="shared" si="3"/>
        <v>0.2087459617054147</v>
      </c>
      <c r="N16" s="85">
        <v>58278188</v>
      </c>
      <c r="O16" s="86">
        <v>2843907</v>
      </c>
      <c r="P16" s="86">
        <f t="shared" si="4"/>
        <v>61122095</v>
      </c>
      <c r="Q16" s="104">
        <f t="shared" si="5"/>
        <v>0.20891157450764594</v>
      </c>
      <c r="R16" s="85">
        <v>51055459</v>
      </c>
      <c r="S16" s="86">
        <v>12462143</v>
      </c>
      <c r="T16" s="86">
        <f t="shared" si="6"/>
        <v>63517602</v>
      </c>
      <c r="U16" s="104">
        <f t="shared" si="7"/>
        <v>0.19557832804391811</v>
      </c>
      <c r="V16" s="85">
        <v>60509167</v>
      </c>
      <c r="W16" s="86">
        <v>12000671</v>
      </c>
      <c r="X16" s="86">
        <f t="shared" si="8"/>
        <v>72509838</v>
      </c>
      <c r="Y16" s="104">
        <f t="shared" si="9"/>
        <v>0.22326650308327695</v>
      </c>
      <c r="Z16" s="85">
        <f t="shared" si="10"/>
        <v>229462747</v>
      </c>
      <c r="AA16" s="86">
        <f t="shared" si="11"/>
        <v>28760429</v>
      </c>
      <c r="AB16" s="86">
        <f t="shared" si="12"/>
        <v>258223176</v>
      </c>
      <c r="AC16" s="104">
        <f t="shared" si="13"/>
        <v>0.7951001837926817</v>
      </c>
      <c r="AD16" s="85">
        <v>24276910</v>
      </c>
      <c r="AE16" s="86">
        <v>3368810</v>
      </c>
      <c r="AF16" s="86">
        <f t="shared" si="14"/>
        <v>27645720</v>
      </c>
      <c r="AG16" s="86">
        <v>257935000</v>
      </c>
      <c r="AH16" s="86">
        <v>239070389</v>
      </c>
      <c r="AI16" s="87">
        <v>208559432</v>
      </c>
      <c r="AJ16" s="124">
        <f t="shared" si="15"/>
        <v>0.8723766789872083</v>
      </c>
      <c r="AK16" s="125">
        <f t="shared" si="16"/>
        <v>1.6228232796975446</v>
      </c>
    </row>
    <row r="17" spans="1:37" ht="12.75">
      <c r="A17" s="62" t="s">
        <v>97</v>
      </c>
      <c r="B17" s="63" t="s">
        <v>368</v>
      </c>
      <c r="C17" s="64" t="s">
        <v>369</v>
      </c>
      <c r="D17" s="85">
        <v>704217000</v>
      </c>
      <c r="E17" s="86">
        <v>202030000</v>
      </c>
      <c r="F17" s="87">
        <f t="shared" si="0"/>
        <v>906247000</v>
      </c>
      <c r="G17" s="85">
        <v>643170452</v>
      </c>
      <c r="H17" s="86">
        <v>204060932</v>
      </c>
      <c r="I17" s="87">
        <f t="shared" si="1"/>
        <v>847231384</v>
      </c>
      <c r="J17" s="85">
        <v>206882755</v>
      </c>
      <c r="K17" s="86">
        <v>39932318</v>
      </c>
      <c r="L17" s="86">
        <f t="shared" si="2"/>
        <v>246815073</v>
      </c>
      <c r="M17" s="104">
        <f t="shared" si="3"/>
        <v>0.27234856832629517</v>
      </c>
      <c r="N17" s="85">
        <v>156388450</v>
      </c>
      <c r="O17" s="86">
        <v>29465855</v>
      </c>
      <c r="P17" s="86">
        <f t="shared" si="4"/>
        <v>185854305</v>
      </c>
      <c r="Q17" s="104">
        <f t="shared" si="5"/>
        <v>0.20508129130358502</v>
      </c>
      <c r="R17" s="85">
        <v>129215364</v>
      </c>
      <c r="S17" s="86">
        <v>19890057</v>
      </c>
      <c r="T17" s="86">
        <f t="shared" si="6"/>
        <v>149105421</v>
      </c>
      <c r="U17" s="104">
        <f t="shared" si="7"/>
        <v>0.17599138064979897</v>
      </c>
      <c r="V17" s="85">
        <v>61443629</v>
      </c>
      <c r="W17" s="86">
        <v>70459895</v>
      </c>
      <c r="X17" s="86">
        <f t="shared" si="8"/>
        <v>131903524</v>
      </c>
      <c r="Y17" s="104">
        <f t="shared" si="9"/>
        <v>0.15568772178533935</v>
      </c>
      <c r="Z17" s="85">
        <f t="shared" si="10"/>
        <v>553930198</v>
      </c>
      <c r="AA17" s="86">
        <f t="shared" si="11"/>
        <v>159748125</v>
      </c>
      <c r="AB17" s="86">
        <f t="shared" si="12"/>
        <v>713678323</v>
      </c>
      <c r="AC17" s="104">
        <f t="shared" si="13"/>
        <v>0.8423653047772366</v>
      </c>
      <c r="AD17" s="85">
        <v>46089480</v>
      </c>
      <c r="AE17" s="86">
        <v>55936795</v>
      </c>
      <c r="AF17" s="86">
        <f t="shared" si="14"/>
        <v>102026275</v>
      </c>
      <c r="AG17" s="86">
        <v>1050210822</v>
      </c>
      <c r="AH17" s="86">
        <v>1004112041</v>
      </c>
      <c r="AI17" s="87">
        <v>1117204026</v>
      </c>
      <c r="AJ17" s="124">
        <f t="shared" si="15"/>
        <v>1.1126288505487607</v>
      </c>
      <c r="AK17" s="125">
        <f t="shared" si="16"/>
        <v>0.2928387711890883</v>
      </c>
    </row>
    <row r="18" spans="1:37" ht="12.75">
      <c r="A18" s="62" t="s">
        <v>97</v>
      </c>
      <c r="B18" s="63" t="s">
        <v>370</v>
      </c>
      <c r="C18" s="64" t="s">
        <v>371</v>
      </c>
      <c r="D18" s="85">
        <v>696266991</v>
      </c>
      <c r="E18" s="86">
        <v>140276000</v>
      </c>
      <c r="F18" s="87">
        <f t="shared" si="0"/>
        <v>836542991</v>
      </c>
      <c r="G18" s="85">
        <v>696266991</v>
      </c>
      <c r="H18" s="86">
        <v>140276000</v>
      </c>
      <c r="I18" s="87">
        <f t="shared" si="1"/>
        <v>836542991</v>
      </c>
      <c r="J18" s="85">
        <v>221554545</v>
      </c>
      <c r="K18" s="86">
        <v>25629235</v>
      </c>
      <c r="L18" s="86">
        <f t="shared" si="2"/>
        <v>247183780</v>
      </c>
      <c r="M18" s="104">
        <f t="shared" si="3"/>
        <v>0.29548245895230985</v>
      </c>
      <c r="N18" s="85">
        <v>186731155</v>
      </c>
      <c r="O18" s="86">
        <v>25151640</v>
      </c>
      <c r="P18" s="86">
        <f t="shared" si="4"/>
        <v>211882795</v>
      </c>
      <c r="Q18" s="104">
        <f t="shared" si="5"/>
        <v>0.25328380881742396</v>
      </c>
      <c r="R18" s="85">
        <v>179579107</v>
      </c>
      <c r="S18" s="86">
        <v>1070301</v>
      </c>
      <c r="T18" s="86">
        <f t="shared" si="6"/>
        <v>180649408</v>
      </c>
      <c r="U18" s="104">
        <f t="shared" si="7"/>
        <v>0.21594754835498944</v>
      </c>
      <c r="V18" s="85">
        <v>41607086</v>
      </c>
      <c r="W18" s="86">
        <v>42476058</v>
      </c>
      <c r="X18" s="86">
        <f t="shared" si="8"/>
        <v>84083144</v>
      </c>
      <c r="Y18" s="104">
        <f t="shared" si="9"/>
        <v>0.10051263940360956</v>
      </c>
      <c r="Z18" s="85">
        <f t="shared" si="10"/>
        <v>629471893</v>
      </c>
      <c r="AA18" s="86">
        <f t="shared" si="11"/>
        <v>94327234</v>
      </c>
      <c r="AB18" s="86">
        <f t="shared" si="12"/>
        <v>723799127</v>
      </c>
      <c r="AC18" s="104">
        <f t="shared" si="13"/>
        <v>0.8652264555283328</v>
      </c>
      <c r="AD18" s="85">
        <v>94164739</v>
      </c>
      <c r="AE18" s="86">
        <v>39137130</v>
      </c>
      <c r="AF18" s="86">
        <f t="shared" si="14"/>
        <v>133301869</v>
      </c>
      <c r="AG18" s="86">
        <v>915530195</v>
      </c>
      <c r="AH18" s="86">
        <v>969023000</v>
      </c>
      <c r="AI18" s="87">
        <v>879384011</v>
      </c>
      <c r="AJ18" s="124">
        <f t="shared" si="15"/>
        <v>0.9074954990748414</v>
      </c>
      <c r="AK18" s="125">
        <f t="shared" si="16"/>
        <v>-0.3692275687447413</v>
      </c>
    </row>
    <row r="19" spans="1:37" ht="12.75">
      <c r="A19" s="62" t="s">
        <v>97</v>
      </c>
      <c r="B19" s="63" t="s">
        <v>372</v>
      </c>
      <c r="C19" s="64" t="s">
        <v>373</v>
      </c>
      <c r="D19" s="85">
        <v>267167000</v>
      </c>
      <c r="E19" s="86">
        <v>107370000</v>
      </c>
      <c r="F19" s="87">
        <f t="shared" si="0"/>
        <v>374537000</v>
      </c>
      <c r="G19" s="85">
        <v>259181000</v>
      </c>
      <c r="H19" s="86">
        <v>122970000</v>
      </c>
      <c r="I19" s="87">
        <f t="shared" si="1"/>
        <v>382151000</v>
      </c>
      <c r="J19" s="85">
        <v>64621713</v>
      </c>
      <c r="K19" s="86">
        <v>0</v>
      </c>
      <c r="L19" s="86">
        <f t="shared" si="2"/>
        <v>64621713</v>
      </c>
      <c r="M19" s="104">
        <f t="shared" si="3"/>
        <v>0.172537594416573</v>
      </c>
      <c r="N19" s="85">
        <v>89335649</v>
      </c>
      <c r="O19" s="86">
        <v>39592077</v>
      </c>
      <c r="P19" s="86">
        <f t="shared" si="4"/>
        <v>128927726</v>
      </c>
      <c r="Q19" s="104">
        <f t="shared" si="5"/>
        <v>0.3442322814568387</v>
      </c>
      <c r="R19" s="85">
        <v>82776569</v>
      </c>
      <c r="S19" s="86">
        <v>17691386</v>
      </c>
      <c r="T19" s="86">
        <f t="shared" si="6"/>
        <v>100467955</v>
      </c>
      <c r="U19" s="104">
        <f t="shared" si="7"/>
        <v>0.2629011961240452</v>
      </c>
      <c r="V19" s="85">
        <v>8483113</v>
      </c>
      <c r="W19" s="86">
        <v>17601016</v>
      </c>
      <c r="X19" s="86">
        <f t="shared" si="8"/>
        <v>26084129</v>
      </c>
      <c r="Y19" s="104">
        <f t="shared" si="9"/>
        <v>0.06825607940316786</v>
      </c>
      <c r="Z19" s="85">
        <f t="shared" si="10"/>
        <v>245217044</v>
      </c>
      <c r="AA19" s="86">
        <f t="shared" si="11"/>
        <v>74884479</v>
      </c>
      <c r="AB19" s="86">
        <f t="shared" si="12"/>
        <v>320101523</v>
      </c>
      <c r="AC19" s="104">
        <f t="shared" si="13"/>
        <v>0.8376309966479218</v>
      </c>
      <c r="AD19" s="85">
        <v>0</v>
      </c>
      <c r="AE19" s="86">
        <v>0</v>
      </c>
      <c r="AF19" s="86">
        <f t="shared" si="14"/>
        <v>0</v>
      </c>
      <c r="AG19" s="86">
        <v>0</v>
      </c>
      <c r="AH19" s="86">
        <v>0</v>
      </c>
      <c r="AI19" s="87">
        <v>0</v>
      </c>
      <c r="AJ19" s="124">
        <f t="shared" si="15"/>
        <v>0</v>
      </c>
      <c r="AK19" s="125">
        <f t="shared" si="16"/>
        <v>0</v>
      </c>
    </row>
    <row r="20" spans="1:37" ht="12.75">
      <c r="A20" s="62" t="s">
        <v>112</v>
      </c>
      <c r="B20" s="63" t="s">
        <v>374</v>
      </c>
      <c r="C20" s="64" t="s">
        <v>375</v>
      </c>
      <c r="D20" s="85">
        <v>861062841</v>
      </c>
      <c r="E20" s="86">
        <v>719503017</v>
      </c>
      <c r="F20" s="87">
        <f t="shared" si="0"/>
        <v>1580565858</v>
      </c>
      <c r="G20" s="85">
        <v>861062841</v>
      </c>
      <c r="H20" s="86">
        <v>719503017</v>
      </c>
      <c r="I20" s="87">
        <f t="shared" si="1"/>
        <v>1580565858</v>
      </c>
      <c r="J20" s="85">
        <v>198730416</v>
      </c>
      <c r="K20" s="86">
        <v>47672695</v>
      </c>
      <c r="L20" s="86">
        <f t="shared" si="2"/>
        <v>246403111</v>
      </c>
      <c r="M20" s="104">
        <f t="shared" si="3"/>
        <v>0.15589550397589316</v>
      </c>
      <c r="N20" s="85">
        <v>162887236</v>
      </c>
      <c r="O20" s="86">
        <v>148719484</v>
      </c>
      <c r="P20" s="86">
        <f t="shared" si="4"/>
        <v>311606720</v>
      </c>
      <c r="Q20" s="104">
        <f t="shared" si="5"/>
        <v>0.1971488365529404</v>
      </c>
      <c r="R20" s="85">
        <v>298881702</v>
      </c>
      <c r="S20" s="86">
        <v>102855759</v>
      </c>
      <c r="T20" s="86">
        <f t="shared" si="6"/>
        <v>401737461</v>
      </c>
      <c r="U20" s="104">
        <f t="shared" si="7"/>
        <v>0.2541731867524624</v>
      </c>
      <c r="V20" s="85">
        <v>3662907</v>
      </c>
      <c r="W20" s="86">
        <v>38007806</v>
      </c>
      <c r="X20" s="86">
        <f t="shared" si="8"/>
        <v>41670713</v>
      </c>
      <c r="Y20" s="104">
        <f t="shared" si="9"/>
        <v>0.026364426884893523</v>
      </c>
      <c r="Z20" s="85">
        <f t="shared" si="10"/>
        <v>664162261</v>
      </c>
      <c r="AA20" s="86">
        <f t="shared" si="11"/>
        <v>337255744</v>
      </c>
      <c r="AB20" s="86">
        <f t="shared" si="12"/>
        <v>1001418005</v>
      </c>
      <c r="AC20" s="104">
        <f t="shared" si="13"/>
        <v>0.6335819541661896</v>
      </c>
      <c r="AD20" s="85">
        <v>218288404</v>
      </c>
      <c r="AE20" s="86">
        <v>131257242</v>
      </c>
      <c r="AF20" s="86">
        <f t="shared" si="14"/>
        <v>349545646</v>
      </c>
      <c r="AG20" s="86">
        <v>1741295342</v>
      </c>
      <c r="AH20" s="86">
        <v>1688408989</v>
      </c>
      <c r="AI20" s="87">
        <v>992483387</v>
      </c>
      <c r="AJ20" s="124">
        <f t="shared" si="15"/>
        <v>0.5878216673010144</v>
      </c>
      <c r="AK20" s="125">
        <f t="shared" si="16"/>
        <v>-0.8807860619153586</v>
      </c>
    </row>
    <row r="21" spans="1:37" ht="16.5">
      <c r="A21" s="65"/>
      <c r="B21" s="66" t="s">
        <v>376</v>
      </c>
      <c r="C21" s="67"/>
      <c r="D21" s="88">
        <f>SUM(D16:D20)</f>
        <v>2781223832</v>
      </c>
      <c r="E21" s="89">
        <f>SUM(E16:E20)</f>
        <v>1209243017</v>
      </c>
      <c r="F21" s="90">
        <f t="shared" si="0"/>
        <v>3990466849</v>
      </c>
      <c r="G21" s="88">
        <f>SUM(G16:G20)</f>
        <v>2744385384</v>
      </c>
      <c r="H21" s="89">
        <f>SUM(H16:H20)</f>
        <v>1226873949</v>
      </c>
      <c r="I21" s="90">
        <f t="shared" si="1"/>
        <v>3971259333</v>
      </c>
      <c r="J21" s="88">
        <f>SUM(J16:J20)</f>
        <v>751409362</v>
      </c>
      <c r="K21" s="89">
        <f>SUM(K16:K20)</f>
        <v>114687956</v>
      </c>
      <c r="L21" s="89">
        <f t="shared" si="2"/>
        <v>866097318</v>
      </c>
      <c r="M21" s="105">
        <f t="shared" si="3"/>
        <v>0.21704160209150505</v>
      </c>
      <c r="N21" s="88">
        <f>SUM(N16:N20)</f>
        <v>653620678</v>
      </c>
      <c r="O21" s="89">
        <f>SUM(O16:O20)</f>
        <v>245772963</v>
      </c>
      <c r="P21" s="89">
        <f t="shared" si="4"/>
        <v>899393641</v>
      </c>
      <c r="Q21" s="105">
        <f t="shared" si="5"/>
        <v>0.2253855689154229</v>
      </c>
      <c r="R21" s="88">
        <f>SUM(R16:R20)</f>
        <v>741508201</v>
      </c>
      <c r="S21" s="89">
        <f>SUM(S16:S20)</f>
        <v>153969646</v>
      </c>
      <c r="T21" s="89">
        <f t="shared" si="6"/>
        <v>895477847</v>
      </c>
      <c r="U21" s="105">
        <f t="shared" si="7"/>
        <v>0.2254896424312665</v>
      </c>
      <c r="V21" s="88">
        <f>SUM(V16:V20)</f>
        <v>175705902</v>
      </c>
      <c r="W21" s="89">
        <f>SUM(W16:W20)</f>
        <v>180545446</v>
      </c>
      <c r="X21" s="89">
        <f t="shared" si="8"/>
        <v>356251348</v>
      </c>
      <c r="Y21" s="105">
        <f t="shared" si="9"/>
        <v>0.08970739962501462</v>
      </c>
      <c r="Z21" s="88">
        <f t="shared" si="10"/>
        <v>2322244143</v>
      </c>
      <c r="AA21" s="89">
        <f t="shared" si="11"/>
        <v>694976011</v>
      </c>
      <c r="AB21" s="89">
        <f t="shared" si="12"/>
        <v>3017220154</v>
      </c>
      <c r="AC21" s="105">
        <f t="shared" si="13"/>
        <v>0.7597640700338519</v>
      </c>
      <c r="AD21" s="88">
        <f>SUM(AD16:AD20)</f>
        <v>382819533</v>
      </c>
      <c r="AE21" s="89">
        <f>SUM(AE16:AE20)</f>
        <v>229699977</v>
      </c>
      <c r="AF21" s="89">
        <f t="shared" si="14"/>
        <v>612519510</v>
      </c>
      <c r="AG21" s="89">
        <f>SUM(AG16:AG20)</f>
        <v>3964971359</v>
      </c>
      <c r="AH21" s="89">
        <f>SUM(AH16:AH20)</f>
        <v>3900614419</v>
      </c>
      <c r="AI21" s="90">
        <f>SUM(AI16:AI20)</f>
        <v>3197630856</v>
      </c>
      <c r="AJ21" s="126">
        <f t="shared" si="15"/>
        <v>0.8197761974175792</v>
      </c>
      <c r="AK21" s="127">
        <f t="shared" si="16"/>
        <v>-0.4183836723829417</v>
      </c>
    </row>
    <row r="22" spans="1:37" ht="12.75">
      <c r="A22" s="62" t="s">
        <v>97</v>
      </c>
      <c r="B22" s="63" t="s">
        <v>377</v>
      </c>
      <c r="C22" s="64" t="s">
        <v>378</v>
      </c>
      <c r="D22" s="85">
        <v>222914613</v>
      </c>
      <c r="E22" s="86">
        <v>64755680</v>
      </c>
      <c r="F22" s="87">
        <f t="shared" si="0"/>
        <v>287670293</v>
      </c>
      <c r="G22" s="85">
        <v>253590218</v>
      </c>
      <c r="H22" s="86">
        <v>94023025</v>
      </c>
      <c r="I22" s="87">
        <f t="shared" si="1"/>
        <v>347613243</v>
      </c>
      <c r="J22" s="85">
        <v>96513484</v>
      </c>
      <c r="K22" s="86">
        <v>11129314</v>
      </c>
      <c r="L22" s="86">
        <f t="shared" si="2"/>
        <v>107642798</v>
      </c>
      <c r="M22" s="104">
        <f t="shared" si="3"/>
        <v>0.374188091781865</v>
      </c>
      <c r="N22" s="85">
        <v>62978324</v>
      </c>
      <c r="O22" s="86">
        <v>19069074</v>
      </c>
      <c r="P22" s="86">
        <f t="shared" si="4"/>
        <v>82047398</v>
      </c>
      <c r="Q22" s="104">
        <f t="shared" si="5"/>
        <v>0.2852133153700372</v>
      </c>
      <c r="R22" s="85">
        <v>66058828</v>
      </c>
      <c r="S22" s="86">
        <v>16346317</v>
      </c>
      <c r="T22" s="86">
        <f t="shared" si="6"/>
        <v>82405145</v>
      </c>
      <c r="U22" s="104">
        <f t="shared" si="7"/>
        <v>0.23705985505276045</v>
      </c>
      <c r="V22" s="85">
        <v>17948866</v>
      </c>
      <c r="W22" s="86">
        <v>22013315</v>
      </c>
      <c r="X22" s="86">
        <f t="shared" si="8"/>
        <v>39962181</v>
      </c>
      <c r="Y22" s="104">
        <f t="shared" si="9"/>
        <v>0.11496161842142476</v>
      </c>
      <c r="Z22" s="85">
        <f t="shared" si="10"/>
        <v>243499502</v>
      </c>
      <c r="AA22" s="86">
        <f t="shared" si="11"/>
        <v>68558020</v>
      </c>
      <c r="AB22" s="86">
        <f t="shared" si="12"/>
        <v>312057522</v>
      </c>
      <c r="AC22" s="104">
        <f t="shared" si="13"/>
        <v>0.8977147110589224</v>
      </c>
      <c r="AD22" s="85">
        <v>8903448</v>
      </c>
      <c r="AE22" s="86">
        <v>15019344</v>
      </c>
      <c r="AF22" s="86">
        <f t="shared" si="14"/>
        <v>23922792</v>
      </c>
      <c r="AG22" s="86">
        <v>259210266</v>
      </c>
      <c r="AH22" s="86">
        <v>281677743</v>
      </c>
      <c r="AI22" s="87">
        <v>256660771</v>
      </c>
      <c r="AJ22" s="124">
        <f t="shared" si="15"/>
        <v>0.9111858404801263</v>
      </c>
      <c r="AK22" s="125">
        <f t="shared" si="16"/>
        <v>0.6704647601333489</v>
      </c>
    </row>
    <row r="23" spans="1:37" ht="12.75">
      <c r="A23" s="62" t="s">
        <v>97</v>
      </c>
      <c r="B23" s="63" t="s">
        <v>379</v>
      </c>
      <c r="C23" s="64" t="s">
        <v>380</v>
      </c>
      <c r="D23" s="85">
        <v>182808077</v>
      </c>
      <c r="E23" s="86">
        <v>70727270</v>
      </c>
      <c r="F23" s="87">
        <f t="shared" si="0"/>
        <v>253535347</v>
      </c>
      <c r="G23" s="85">
        <v>182808077</v>
      </c>
      <c r="H23" s="86">
        <v>70727270</v>
      </c>
      <c r="I23" s="87">
        <f t="shared" si="1"/>
        <v>253535347</v>
      </c>
      <c r="J23" s="85">
        <v>56840604</v>
      </c>
      <c r="K23" s="86">
        <v>2936</v>
      </c>
      <c r="L23" s="86">
        <f t="shared" si="2"/>
        <v>56843540</v>
      </c>
      <c r="M23" s="104">
        <f t="shared" si="3"/>
        <v>0.2242036097633361</v>
      </c>
      <c r="N23" s="85">
        <v>59262576</v>
      </c>
      <c r="O23" s="86">
        <v>33305956</v>
      </c>
      <c r="P23" s="86">
        <f t="shared" si="4"/>
        <v>92568532</v>
      </c>
      <c r="Q23" s="104">
        <f t="shared" si="5"/>
        <v>0.3651109523596329</v>
      </c>
      <c r="R23" s="85">
        <v>40182102</v>
      </c>
      <c r="S23" s="86">
        <v>9337693</v>
      </c>
      <c r="T23" s="86">
        <f t="shared" si="6"/>
        <v>49519795</v>
      </c>
      <c r="U23" s="104">
        <f t="shared" si="7"/>
        <v>0.19531712475578406</v>
      </c>
      <c r="V23" s="85">
        <v>7395981</v>
      </c>
      <c r="W23" s="86">
        <v>14140273</v>
      </c>
      <c r="X23" s="86">
        <f t="shared" si="8"/>
        <v>21536254</v>
      </c>
      <c r="Y23" s="104">
        <f t="shared" si="9"/>
        <v>0.08494379286687785</v>
      </c>
      <c r="Z23" s="85">
        <f t="shared" si="10"/>
        <v>163681263</v>
      </c>
      <c r="AA23" s="86">
        <f t="shared" si="11"/>
        <v>56786858</v>
      </c>
      <c r="AB23" s="86">
        <f t="shared" si="12"/>
        <v>220468121</v>
      </c>
      <c r="AC23" s="104">
        <f t="shared" si="13"/>
        <v>0.8695754797456309</v>
      </c>
      <c r="AD23" s="85">
        <v>10420910</v>
      </c>
      <c r="AE23" s="86">
        <v>10982764</v>
      </c>
      <c r="AF23" s="86">
        <f t="shared" si="14"/>
        <v>21403674</v>
      </c>
      <c r="AG23" s="86">
        <v>200525432</v>
      </c>
      <c r="AH23" s="86">
        <v>201382196</v>
      </c>
      <c r="AI23" s="87">
        <v>175428985</v>
      </c>
      <c r="AJ23" s="124">
        <f t="shared" si="15"/>
        <v>0.8711246003097514</v>
      </c>
      <c r="AK23" s="125">
        <f t="shared" si="16"/>
        <v>0.006194263657725241</v>
      </c>
    </row>
    <row r="24" spans="1:37" ht="12.75">
      <c r="A24" s="62" t="s">
        <v>97</v>
      </c>
      <c r="B24" s="63" t="s">
        <v>81</v>
      </c>
      <c r="C24" s="64" t="s">
        <v>82</v>
      </c>
      <c r="D24" s="85">
        <v>2818324997</v>
      </c>
      <c r="E24" s="86">
        <v>1096467000</v>
      </c>
      <c r="F24" s="87">
        <f t="shared" si="0"/>
        <v>3914791997</v>
      </c>
      <c r="G24" s="85">
        <v>2867679743</v>
      </c>
      <c r="H24" s="86">
        <v>1063499359</v>
      </c>
      <c r="I24" s="87">
        <f t="shared" si="1"/>
        <v>3931179102</v>
      </c>
      <c r="J24" s="85">
        <v>684305416</v>
      </c>
      <c r="K24" s="86">
        <v>72211105</v>
      </c>
      <c r="L24" s="86">
        <f t="shared" si="2"/>
        <v>756516521</v>
      </c>
      <c r="M24" s="104">
        <f t="shared" si="3"/>
        <v>0.19324564921450155</v>
      </c>
      <c r="N24" s="85">
        <v>696880068</v>
      </c>
      <c r="O24" s="86">
        <v>126815406</v>
      </c>
      <c r="P24" s="86">
        <f t="shared" si="4"/>
        <v>823695474</v>
      </c>
      <c r="Q24" s="104">
        <f t="shared" si="5"/>
        <v>0.21040593590444084</v>
      </c>
      <c r="R24" s="85">
        <v>615751475</v>
      </c>
      <c r="S24" s="86">
        <v>162912186</v>
      </c>
      <c r="T24" s="86">
        <f t="shared" si="6"/>
        <v>778663661</v>
      </c>
      <c r="U24" s="104">
        <f t="shared" si="7"/>
        <v>0.19807381978700803</v>
      </c>
      <c r="V24" s="85">
        <v>662975969</v>
      </c>
      <c r="W24" s="86">
        <v>453483548</v>
      </c>
      <c r="X24" s="86">
        <f t="shared" si="8"/>
        <v>1116459517</v>
      </c>
      <c r="Y24" s="104">
        <f t="shared" si="9"/>
        <v>0.2840011833681141</v>
      </c>
      <c r="Z24" s="85">
        <f t="shared" si="10"/>
        <v>2659912928</v>
      </c>
      <c r="AA24" s="86">
        <f t="shared" si="11"/>
        <v>815422245</v>
      </c>
      <c r="AB24" s="86">
        <f t="shared" si="12"/>
        <v>3475335173</v>
      </c>
      <c r="AC24" s="104">
        <f t="shared" si="13"/>
        <v>0.88404396819059</v>
      </c>
      <c r="AD24" s="85">
        <v>443611425</v>
      </c>
      <c r="AE24" s="86">
        <v>227435881</v>
      </c>
      <c r="AF24" s="86">
        <f t="shared" si="14"/>
        <v>671047306</v>
      </c>
      <c r="AG24" s="86">
        <v>2892584000</v>
      </c>
      <c r="AH24" s="86">
        <v>3104901020</v>
      </c>
      <c r="AI24" s="87">
        <v>2713930092</v>
      </c>
      <c r="AJ24" s="124">
        <f t="shared" si="15"/>
        <v>0.8740794229891425</v>
      </c>
      <c r="AK24" s="125">
        <f t="shared" si="16"/>
        <v>0.6637567977957131</v>
      </c>
    </row>
    <row r="25" spans="1:37" ht="12.75">
      <c r="A25" s="62" t="s">
        <v>97</v>
      </c>
      <c r="B25" s="63" t="s">
        <v>381</v>
      </c>
      <c r="C25" s="64" t="s">
        <v>382</v>
      </c>
      <c r="D25" s="85">
        <v>396451161</v>
      </c>
      <c r="E25" s="86">
        <v>142477270</v>
      </c>
      <c r="F25" s="87">
        <f t="shared" si="0"/>
        <v>538928431</v>
      </c>
      <c r="G25" s="85">
        <v>396451161</v>
      </c>
      <c r="H25" s="86">
        <v>142477270</v>
      </c>
      <c r="I25" s="87">
        <f t="shared" si="1"/>
        <v>538928431</v>
      </c>
      <c r="J25" s="85">
        <v>119145114</v>
      </c>
      <c r="K25" s="86">
        <v>16535634</v>
      </c>
      <c r="L25" s="86">
        <f t="shared" si="2"/>
        <v>135680748</v>
      </c>
      <c r="M25" s="104">
        <f t="shared" si="3"/>
        <v>0.25176023418961174</v>
      </c>
      <c r="N25" s="85">
        <v>80347542</v>
      </c>
      <c r="O25" s="86">
        <v>28221122</v>
      </c>
      <c r="P25" s="86">
        <f t="shared" si="4"/>
        <v>108568664</v>
      </c>
      <c r="Q25" s="104">
        <f t="shared" si="5"/>
        <v>0.20145284188950127</v>
      </c>
      <c r="R25" s="85">
        <v>100815139</v>
      </c>
      <c r="S25" s="86">
        <v>24962114</v>
      </c>
      <c r="T25" s="86">
        <f t="shared" si="6"/>
        <v>125777253</v>
      </c>
      <c r="U25" s="104">
        <f t="shared" si="7"/>
        <v>0.23338396299971786</v>
      </c>
      <c r="V25" s="85">
        <v>22504167</v>
      </c>
      <c r="W25" s="86">
        <v>13594541</v>
      </c>
      <c r="X25" s="86">
        <f t="shared" si="8"/>
        <v>36098708</v>
      </c>
      <c r="Y25" s="104">
        <f t="shared" si="9"/>
        <v>0.06698237822231352</v>
      </c>
      <c r="Z25" s="85">
        <f t="shared" si="10"/>
        <v>322811962</v>
      </c>
      <c r="AA25" s="86">
        <f t="shared" si="11"/>
        <v>83313411</v>
      </c>
      <c r="AB25" s="86">
        <f t="shared" si="12"/>
        <v>406125373</v>
      </c>
      <c r="AC25" s="104">
        <f t="shared" si="13"/>
        <v>0.7535794173011444</v>
      </c>
      <c r="AD25" s="85">
        <v>54421314</v>
      </c>
      <c r="AE25" s="86">
        <v>28847012</v>
      </c>
      <c r="AF25" s="86">
        <f t="shared" si="14"/>
        <v>83268326</v>
      </c>
      <c r="AG25" s="86">
        <v>475087327</v>
      </c>
      <c r="AH25" s="86">
        <v>491960929</v>
      </c>
      <c r="AI25" s="87">
        <v>394474988</v>
      </c>
      <c r="AJ25" s="124">
        <f t="shared" si="15"/>
        <v>0.8018421072621399</v>
      </c>
      <c r="AK25" s="125">
        <f t="shared" si="16"/>
        <v>-0.5664773181581674</v>
      </c>
    </row>
    <row r="26" spans="1:37" ht="12.75">
      <c r="A26" s="62" t="s">
        <v>112</v>
      </c>
      <c r="B26" s="63" t="s">
        <v>383</v>
      </c>
      <c r="C26" s="64" t="s">
        <v>384</v>
      </c>
      <c r="D26" s="85">
        <v>671183000</v>
      </c>
      <c r="E26" s="86">
        <v>286956000</v>
      </c>
      <c r="F26" s="87">
        <f t="shared" si="0"/>
        <v>958139000</v>
      </c>
      <c r="G26" s="85">
        <v>683838139</v>
      </c>
      <c r="H26" s="86">
        <v>336284396</v>
      </c>
      <c r="I26" s="87">
        <f t="shared" si="1"/>
        <v>1020122535</v>
      </c>
      <c r="J26" s="85">
        <v>210886894</v>
      </c>
      <c r="K26" s="86">
        <v>31232747</v>
      </c>
      <c r="L26" s="86">
        <f t="shared" si="2"/>
        <v>242119641</v>
      </c>
      <c r="M26" s="104">
        <f t="shared" si="3"/>
        <v>0.25269782463713514</v>
      </c>
      <c r="N26" s="85">
        <v>184313511</v>
      </c>
      <c r="O26" s="86">
        <v>71306092</v>
      </c>
      <c r="P26" s="86">
        <f t="shared" si="4"/>
        <v>255619603</v>
      </c>
      <c r="Q26" s="104">
        <f t="shared" si="5"/>
        <v>0.2667875986678342</v>
      </c>
      <c r="R26" s="85">
        <v>147353749</v>
      </c>
      <c r="S26" s="86">
        <v>67551697</v>
      </c>
      <c r="T26" s="86">
        <f t="shared" si="6"/>
        <v>214905446</v>
      </c>
      <c r="U26" s="104">
        <f t="shared" si="7"/>
        <v>0.21066630588647864</v>
      </c>
      <c r="V26" s="85">
        <v>63052525</v>
      </c>
      <c r="W26" s="86">
        <v>151567955</v>
      </c>
      <c r="X26" s="86">
        <f t="shared" si="8"/>
        <v>214620480</v>
      </c>
      <c r="Y26" s="104">
        <f t="shared" si="9"/>
        <v>0.21038696101346296</v>
      </c>
      <c r="Z26" s="85">
        <f t="shared" si="10"/>
        <v>605606679</v>
      </c>
      <c r="AA26" s="86">
        <f t="shared" si="11"/>
        <v>321658491</v>
      </c>
      <c r="AB26" s="86">
        <f t="shared" si="12"/>
        <v>927265170</v>
      </c>
      <c r="AC26" s="104">
        <f t="shared" si="13"/>
        <v>0.9089743027782442</v>
      </c>
      <c r="AD26" s="85">
        <v>62191485</v>
      </c>
      <c r="AE26" s="86">
        <v>111721533</v>
      </c>
      <c r="AF26" s="86">
        <f t="shared" si="14"/>
        <v>173913018</v>
      </c>
      <c r="AG26" s="86">
        <v>928918000</v>
      </c>
      <c r="AH26" s="86">
        <v>1003038407</v>
      </c>
      <c r="AI26" s="87">
        <v>884588691</v>
      </c>
      <c r="AJ26" s="124">
        <f t="shared" si="15"/>
        <v>0.881909092240772</v>
      </c>
      <c r="AK26" s="125">
        <f t="shared" si="16"/>
        <v>0.2340679407909534</v>
      </c>
    </row>
    <row r="27" spans="1:37" ht="16.5">
      <c r="A27" s="65"/>
      <c r="B27" s="66" t="s">
        <v>385</v>
      </c>
      <c r="C27" s="67"/>
      <c r="D27" s="88">
        <f>SUM(D22:D26)</f>
        <v>4291681848</v>
      </c>
      <c r="E27" s="89">
        <f>SUM(E22:E26)</f>
        <v>1661383220</v>
      </c>
      <c r="F27" s="90">
        <f t="shared" si="0"/>
        <v>5953065068</v>
      </c>
      <c r="G27" s="88">
        <f>SUM(G22:G26)</f>
        <v>4384367338</v>
      </c>
      <c r="H27" s="89">
        <f>SUM(H22:H26)</f>
        <v>1707011320</v>
      </c>
      <c r="I27" s="90">
        <f t="shared" si="1"/>
        <v>6091378658</v>
      </c>
      <c r="J27" s="88">
        <f>SUM(J22:J26)</f>
        <v>1167691512</v>
      </c>
      <c r="K27" s="89">
        <f>SUM(K22:K26)</f>
        <v>131111736</v>
      </c>
      <c r="L27" s="89">
        <f t="shared" si="2"/>
        <v>1298803248</v>
      </c>
      <c r="M27" s="105">
        <f t="shared" si="3"/>
        <v>0.21817387063036886</v>
      </c>
      <c r="N27" s="88">
        <f>SUM(N22:N26)</f>
        <v>1083782021</v>
      </c>
      <c r="O27" s="89">
        <f>SUM(O22:O26)</f>
        <v>278717650</v>
      </c>
      <c r="P27" s="89">
        <f t="shared" si="4"/>
        <v>1362499671</v>
      </c>
      <c r="Q27" s="105">
        <f t="shared" si="5"/>
        <v>0.22887363995464394</v>
      </c>
      <c r="R27" s="88">
        <f>SUM(R22:R26)</f>
        <v>970161293</v>
      </c>
      <c r="S27" s="89">
        <f>SUM(S22:S26)</f>
        <v>281110007</v>
      </c>
      <c r="T27" s="89">
        <f t="shared" si="6"/>
        <v>1251271300</v>
      </c>
      <c r="U27" s="105">
        <f t="shared" si="7"/>
        <v>0.2054167652763904</v>
      </c>
      <c r="V27" s="88">
        <f>SUM(V22:V26)</f>
        <v>773877508</v>
      </c>
      <c r="W27" s="89">
        <f>SUM(W22:W26)</f>
        <v>654799632</v>
      </c>
      <c r="X27" s="89">
        <f t="shared" si="8"/>
        <v>1428677140</v>
      </c>
      <c r="Y27" s="105">
        <f t="shared" si="9"/>
        <v>0.23454085195043214</v>
      </c>
      <c r="Z27" s="88">
        <f t="shared" si="10"/>
        <v>3995512334</v>
      </c>
      <c r="AA27" s="89">
        <f t="shared" si="11"/>
        <v>1345739025</v>
      </c>
      <c r="AB27" s="89">
        <f t="shared" si="12"/>
        <v>5341251359</v>
      </c>
      <c r="AC27" s="105">
        <f t="shared" si="13"/>
        <v>0.8768542654929464</v>
      </c>
      <c r="AD27" s="88">
        <f>SUM(AD22:AD26)</f>
        <v>579548582</v>
      </c>
      <c r="AE27" s="89">
        <f>SUM(AE22:AE26)</f>
        <v>394006534</v>
      </c>
      <c r="AF27" s="89">
        <f t="shared" si="14"/>
        <v>973555116</v>
      </c>
      <c r="AG27" s="89">
        <f>SUM(AG22:AG26)</f>
        <v>4756325025</v>
      </c>
      <c r="AH27" s="89">
        <f>SUM(AH22:AH26)</f>
        <v>5082960295</v>
      </c>
      <c r="AI27" s="90">
        <f>SUM(AI22:AI26)</f>
        <v>4425083527</v>
      </c>
      <c r="AJ27" s="126">
        <f t="shared" si="15"/>
        <v>0.8705721213980091</v>
      </c>
      <c r="AK27" s="127">
        <f t="shared" si="16"/>
        <v>0.4674846000192967</v>
      </c>
    </row>
    <row r="28" spans="1:37" ht="12.75">
      <c r="A28" s="62" t="s">
        <v>97</v>
      </c>
      <c r="B28" s="63" t="s">
        <v>386</v>
      </c>
      <c r="C28" s="64" t="s">
        <v>387</v>
      </c>
      <c r="D28" s="85">
        <v>303507844</v>
      </c>
      <c r="E28" s="86">
        <v>85627299</v>
      </c>
      <c r="F28" s="87">
        <f t="shared" si="0"/>
        <v>389135143</v>
      </c>
      <c r="G28" s="85">
        <v>303507844</v>
      </c>
      <c r="H28" s="86">
        <v>85626907</v>
      </c>
      <c r="I28" s="87">
        <f t="shared" si="1"/>
        <v>389134751</v>
      </c>
      <c r="J28" s="85">
        <v>71026379</v>
      </c>
      <c r="K28" s="86">
        <v>9211652</v>
      </c>
      <c r="L28" s="86">
        <f t="shared" si="2"/>
        <v>80238031</v>
      </c>
      <c r="M28" s="104">
        <f t="shared" si="3"/>
        <v>0.20619579712439387</v>
      </c>
      <c r="N28" s="85">
        <v>64767974</v>
      </c>
      <c r="O28" s="86">
        <v>21902282</v>
      </c>
      <c r="P28" s="86">
        <f t="shared" si="4"/>
        <v>86670256</v>
      </c>
      <c r="Q28" s="104">
        <f t="shared" si="5"/>
        <v>0.22272533735150207</v>
      </c>
      <c r="R28" s="85">
        <v>54213676</v>
      </c>
      <c r="S28" s="86">
        <v>0</v>
      </c>
      <c r="T28" s="86">
        <f t="shared" si="6"/>
        <v>54213676</v>
      </c>
      <c r="U28" s="104">
        <f t="shared" si="7"/>
        <v>0.13931851591429828</v>
      </c>
      <c r="V28" s="85">
        <v>48203641</v>
      </c>
      <c r="W28" s="86">
        <v>0</v>
      </c>
      <c r="X28" s="86">
        <f t="shared" si="8"/>
        <v>48203641</v>
      </c>
      <c r="Y28" s="104">
        <f t="shared" si="9"/>
        <v>0.1238739045436731</v>
      </c>
      <c r="Z28" s="85">
        <f t="shared" si="10"/>
        <v>238211670</v>
      </c>
      <c r="AA28" s="86">
        <f t="shared" si="11"/>
        <v>31113934</v>
      </c>
      <c r="AB28" s="86">
        <f t="shared" si="12"/>
        <v>269325604</v>
      </c>
      <c r="AC28" s="104">
        <f t="shared" si="13"/>
        <v>0.692113987013203</v>
      </c>
      <c r="AD28" s="85">
        <v>224065142</v>
      </c>
      <c r="AE28" s="86">
        <v>0</v>
      </c>
      <c r="AF28" s="86">
        <f t="shared" si="14"/>
        <v>224065142</v>
      </c>
      <c r="AG28" s="86">
        <v>397048346</v>
      </c>
      <c r="AH28" s="86">
        <v>300050629</v>
      </c>
      <c r="AI28" s="87">
        <v>664521925</v>
      </c>
      <c r="AJ28" s="124">
        <f t="shared" si="15"/>
        <v>2.2146993232932033</v>
      </c>
      <c r="AK28" s="125">
        <f t="shared" si="16"/>
        <v>-0.7848677372583014</v>
      </c>
    </row>
    <row r="29" spans="1:37" ht="12.75">
      <c r="A29" s="62" t="s">
        <v>97</v>
      </c>
      <c r="B29" s="63" t="s">
        <v>388</v>
      </c>
      <c r="C29" s="64" t="s">
        <v>389</v>
      </c>
      <c r="D29" s="85">
        <v>410229906</v>
      </c>
      <c r="E29" s="86">
        <v>68080000</v>
      </c>
      <c r="F29" s="87">
        <f t="shared" si="0"/>
        <v>478309906</v>
      </c>
      <c r="G29" s="85">
        <v>410229906</v>
      </c>
      <c r="H29" s="86">
        <v>68080000</v>
      </c>
      <c r="I29" s="87">
        <f t="shared" si="1"/>
        <v>478309906</v>
      </c>
      <c r="J29" s="85">
        <v>63668751</v>
      </c>
      <c r="K29" s="86">
        <v>33835764</v>
      </c>
      <c r="L29" s="86">
        <f t="shared" si="2"/>
        <v>97504515</v>
      </c>
      <c r="M29" s="104">
        <f t="shared" si="3"/>
        <v>0.20385217570635053</v>
      </c>
      <c r="N29" s="85">
        <v>0</v>
      </c>
      <c r="O29" s="86">
        <v>15628854</v>
      </c>
      <c r="P29" s="86">
        <f t="shared" si="4"/>
        <v>15628854</v>
      </c>
      <c r="Q29" s="104">
        <f t="shared" si="5"/>
        <v>0.03267516270089543</v>
      </c>
      <c r="R29" s="85">
        <v>0</v>
      </c>
      <c r="S29" s="86">
        <v>4332492</v>
      </c>
      <c r="T29" s="86">
        <f t="shared" si="6"/>
        <v>4332492</v>
      </c>
      <c r="U29" s="104">
        <f t="shared" si="7"/>
        <v>0.009057918194150886</v>
      </c>
      <c r="V29" s="85">
        <v>0</v>
      </c>
      <c r="W29" s="86">
        <v>33832637</v>
      </c>
      <c r="X29" s="86">
        <f t="shared" si="8"/>
        <v>33832637</v>
      </c>
      <c r="Y29" s="104">
        <f t="shared" si="9"/>
        <v>0.07073371589339401</v>
      </c>
      <c r="Z29" s="85">
        <f t="shared" si="10"/>
        <v>63668751</v>
      </c>
      <c r="AA29" s="86">
        <f t="shared" si="11"/>
        <v>87629747</v>
      </c>
      <c r="AB29" s="86">
        <f t="shared" si="12"/>
        <v>151298498</v>
      </c>
      <c r="AC29" s="104">
        <f t="shared" si="13"/>
        <v>0.31631897249479085</v>
      </c>
      <c r="AD29" s="85">
        <v>0</v>
      </c>
      <c r="AE29" s="86">
        <v>28967675</v>
      </c>
      <c r="AF29" s="86">
        <f t="shared" si="14"/>
        <v>28967675</v>
      </c>
      <c r="AG29" s="86">
        <v>545655654</v>
      </c>
      <c r="AH29" s="86">
        <v>517816060</v>
      </c>
      <c r="AI29" s="87">
        <v>349060465</v>
      </c>
      <c r="AJ29" s="124">
        <f t="shared" si="15"/>
        <v>0.6741012725638521</v>
      </c>
      <c r="AK29" s="125">
        <f t="shared" si="16"/>
        <v>0.16794451056220416</v>
      </c>
    </row>
    <row r="30" spans="1:37" ht="12.75">
      <c r="A30" s="62" t="s">
        <v>97</v>
      </c>
      <c r="B30" s="63" t="s">
        <v>390</v>
      </c>
      <c r="C30" s="64" t="s">
        <v>391</v>
      </c>
      <c r="D30" s="85">
        <v>378034235</v>
      </c>
      <c r="E30" s="86">
        <v>80752450</v>
      </c>
      <c r="F30" s="87">
        <f t="shared" si="0"/>
        <v>458786685</v>
      </c>
      <c r="G30" s="85">
        <v>378034235</v>
      </c>
      <c r="H30" s="86">
        <v>80752450</v>
      </c>
      <c r="I30" s="87">
        <f t="shared" si="1"/>
        <v>458786685</v>
      </c>
      <c r="J30" s="85">
        <v>84295006</v>
      </c>
      <c r="K30" s="86">
        <v>17878440</v>
      </c>
      <c r="L30" s="86">
        <f t="shared" si="2"/>
        <v>102173446</v>
      </c>
      <c r="M30" s="104">
        <f t="shared" si="3"/>
        <v>0.222703599168315</v>
      </c>
      <c r="N30" s="85">
        <v>89126788</v>
      </c>
      <c r="O30" s="86">
        <v>26166771</v>
      </c>
      <c r="P30" s="86">
        <f t="shared" si="4"/>
        <v>115293559</v>
      </c>
      <c r="Q30" s="104">
        <f t="shared" si="5"/>
        <v>0.2513010136726178</v>
      </c>
      <c r="R30" s="85">
        <v>40383451</v>
      </c>
      <c r="S30" s="86">
        <v>9985274</v>
      </c>
      <c r="T30" s="86">
        <f t="shared" si="6"/>
        <v>50368725</v>
      </c>
      <c r="U30" s="104">
        <f t="shared" si="7"/>
        <v>0.1097868064763039</v>
      </c>
      <c r="V30" s="85">
        <v>37308322</v>
      </c>
      <c r="W30" s="86">
        <v>4699250</v>
      </c>
      <c r="X30" s="86">
        <f t="shared" si="8"/>
        <v>42007572</v>
      </c>
      <c r="Y30" s="104">
        <f t="shared" si="9"/>
        <v>0.09156231724554081</v>
      </c>
      <c r="Z30" s="85">
        <f t="shared" si="10"/>
        <v>251113567</v>
      </c>
      <c r="AA30" s="86">
        <f t="shared" si="11"/>
        <v>58729735</v>
      </c>
      <c r="AB30" s="86">
        <f t="shared" si="12"/>
        <v>309843302</v>
      </c>
      <c r="AC30" s="104">
        <f t="shared" si="13"/>
        <v>0.6753537365627775</v>
      </c>
      <c r="AD30" s="85">
        <v>44532143</v>
      </c>
      <c r="AE30" s="86">
        <v>7097724</v>
      </c>
      <c r="AF30" s="86">
        <f t="shared" si="14"/>
        <v>51629867</v>
      </c>
      <c r="AG30" s="86">
        <v>394131279</v>
      </c>
      <c r="AH30" s="86">
        <v>420164807</v>
      </c>
      <c r="AI30" s="87">
        <v>295640780</v>
      </c>
      <c r="AJ30" s="124">
        <f t="shared" si="15"/>
        <v>0.7036305161084089</v>
      </c>
      <c r="AK30" s="125">
        <f t="shared" si="16"/>
        <v>-0.18637071058114485</v>
      </c>
    </row>
    <row r="31" spans="1:37" ht="12.75">
      <c r="A31" s="62" t="s">
        <v>97</v>
      </c>
      <c r="B31" s="63" t="s">
        <v>392</v>
      </c>
      <c r="C31" s="64" t="s">
        <v>393</v>
      </c>
      <c r="D31" s="85">
        <v>849861607</v>
      </c>
      <c r="E31" s="86">
        <v>408401500</v>
      </c>
      <c r="F31" s="87">
        <f t="shared" si="0"/>
        <v>1258263107</v>
      </c>
      <c r="G31" s="85">
        <v>849861607</v>
      </c>
      <c r="H31" s="86">
        <v>408401500</v>
      </c>
      <c r="I31" s="87">
        <f t="shared" si="1"/>
        <v>1258263107</v>
      </c>
      <c r="J31" s="85">
        <v>429615728</v>
      </c>
      <c r="K31" s="86">
        <v>93940199</v>
      </c>
      <c r="L31" s="86">
        <f t="shared" si="2"/>
        <v>523555927</v>
      </c>
      <c r="M31" s="104">
        <f t="shared" si="3"/>
        <v>0.4160941571658113</v>
      </c>
      <c r="N31" s="85">
        <v>211565360</v>
      </c>
      <c r="O31" s="86">
        <v>154113215</v>
      </c>
      <c r="P31" s="86">
        <f t="shared" si="4"/>
        <v>365678575</v>
      </c>
      <c r="Q31" s="104">
        <f t="shared" si="5"/>
        <v>0.2906217093751283</v>
      </c>
      <c r="R31" s="85">
        <v>193295454</v>
      </c>
      <c r="S31" s="86">
        <v>72127206</v>
      </c>
      <c r="T31" s="86">
        <f t="shared" si="6"/>
        <v>265422660</v>
      </c>
      <c r="U31" s="104">
        <f t="shared" si="7"/>
        <v>0.2109436877894569</v>
      </c>
      <c r="V31" s="85">
        <v>116738751</v>
      </c>
      <c r="W31" s="86">
        <v>88579235</v>
      </c>
      <c r="X31" s="86">
        <f t="shared" si="8"/>
        <v>205317986</v>
      </c>
      <c r="Y31" s="104">
        <f t="shared" si="9"/>
        <v>0.16317571806545864</v>
      </c>
      <c r="Z31" s="85">
        <f t="shared" si="10"/>
        <v>951215293</v>
      </c>
      <c r="AA31" s="86">
        <f t="shared" si="11"/>
        <v>408759855</v>
      </c>
      <c r="AB31" s="86">
        <f t="shared" si="12"/>
        <v>1359975148</v>
      </c>
      <c r="AC31" s="104">
        <f t="shared" si="13"/>
        <v>1.0808352723958552</v>
      </c>
      <c r="AD31" s="85">
        <v>0</v>
      </c>
      <c r="AE31" s="86">
        <v>187191211</v>
      </c>
      <c r="AF31" s="86">
        <f t="shared" si="14"/>
        <v>187191211</v>
      </c>
      <c r="AG31" s="86">
        <v>1201466881</v>
      </c>
      <c r="AH31" s="86">
        <v>1321698432</v>
      </c>
      <c r="AI31" s="87">
        <v>919320335</v>
      </c>
      <c r="AJ31" s="124">
        <f t="shared" si="15"/>
        <v>0.6955598287340633</v>
      </c>
      <c r="AK31" s="125">
        <f t="shared" si="16"/>
        <v>0.09683560944536018</v>
      </c>
    </row>
    <row r="32" spans="1:37" ht="12.75">
      <c r="A32" s="62" t="s">
        <v>97</v>
      </c>
      <c r="B32" s="63" t="s">
        <v>394</v>
      </c>
      <c r="C32" s="64" t="s">
        <v>395</v>
      </c>
      <c r="D32" s="85">
        <v>463506065</v>
      </c>
      <c r="E32" s="86">
        <v>87442250</v>
      </c>
      <c r="F32" s="87">
        <f t="shared" si="0"/>
        <v>550948315</v>
      </c>
      <c r="G32" s="85">
        <v>398950539</v>
      </c>
      <c r="H32" s="86">
        <v>106204193</v>
      </c>
      <c r="I32" s="87">
        <f t="shared" si="1"/>
        <v>505154732</v>
      </c>
      <c r="J32" s="85">
        <v>73661701</v>
      </c>
      <c r="K32" s="86">
        <v>135802</v>
      </c>
      <c r="L32" s="86">
        <f t="shared" si="2"/>
        <v>73797503</v>
      </c>
      <c r="M32" s="104">
        <f t="shared" si="3"/>
        <v>0.13394632670761503</v>
      </c>
      <c r="N32" s="85">
        <v>113942671</v>
      </c>
      <c r="O32" s="86">
        <v>21144996</v>
      </c>
      <c r="P32" s="86">
        <f t="shared" si="4"/>
        <v>135087667</v>
      </c>
      <c r="Q32" s="104">
        <f t="shared" si="5"/>
        <v>0.24519117913991623</v>
      </c>
      <c r="R32" s="85">
        <v>82513266</v>
      </c>
      <c r="S32" s="86">
        <v>23361572</v>
      </c>
      <c r="T32" s="86">
        <f t="shared" si="6"/>
        <v>105874838</v>
      </c>
      <c r="U32" s="104">
        <f t="shared" si="7"/>
        <v>0.2095889265073736</v>
      </c>
      <c r="V32" s="85">
        <v>103083387</v>
      </c>
      <c r="W32" s="86">
        <v>38433892</v>
      </c>
      <c r="X32" s="86">
        <f t="shared" si="8"/>
        <v>141517279</v>
      </c>
      <c r="Y32" s="104">
        <f t="shared" si="9"/>
        <v>0.280146398786976</v>
      </c>
      <c r="Z32" s="85">
        <f t="shared" si="10"/>
        <v>373201025</v>
      </c>
      <c r="AA32" s="86">
        <f t="shared" si="11"/>
        <v>83076262</v>
      </c>
      <c r="AB32" s="86">
        <f t="shared" si="12"/>
        <v>456277287</v>
      </c>
      <c r="AC32" s="104">
        <f t="shared" si="13"/>
        <v>0.903242626657212</v>
      </c>
      <c r="AD32" s="85">
        <v>0</v>
      </c>
      <c r="AE32" s="86">
        <v>0</v>
      </c>
      <c r="AF32" s="86">
        <f t="shared" si="14"/>
        <v>0</v>
      </c>
      <c r="AG32" s="86">
        <v>0</v>
      </c>
      <c r="AH32" s="86">
        <v>0</v>
      </c>
      <c r="AI32" s="87">
        <v>0</v>
      </c>
      <c r="AJ32" s="124">
        <f t="shared" si="15"/>
        <v>0</v>
      </c>
      <c r="AK32" s="125">
        <f t="shared" si="16"/>
        <v>0</v>
      </c>
    </row>
    <row r="33" spans="1:37" ht="12.75">
      <c r="A33" s="62" t="s">
        <v>112</v>
      </c>
      <c r="B33" s="63" t="s">
        <v>396</v>
      </c>
      <c r="C33" s="64" t="s">
        <v>397</v>
      </c>
      <c r="D33" s="85">
        <v>130320900</v>
      </c>
      <c r="E33" s="86">
        <v>0</v>
      </c>
      <c r="F33" s="87">
        <f t="shared" si="0"/>
        <v>130320900</v>
      </c>
      <c r="G33" s="85">
        <v>130320900</v>
      </c>
      <c r="H33" s="86">
        <v>0</v>
      </c>
      <c r="I33" s="87">
        <f t="shared" si="1"/>
        <v>130320900</v>
      </c>
      <c r="J33" s="85">
        <v>58821028</v>
      </c>
      <c r="K33" s="86">
        <v>0</v>
      </c>
      <c r="L33" s="86">
        <f t="shared" si="2"/>
        <v>58821028</v>
      </c>
      <c r="M33" s="104">
        <f t="shared" si="3"/>
        <v>0.45135529297296134</v>
      </c>
      <c r="N33" s="85">
        <v>48049691</v>
      </c>
      <c r="O33" s="86">
        <v>0</v>
      </c>
      <c r="P33" s="86">
        <f t="shared" si="4"/>
        <v>48049691</v>
      </c>
      <c r="Q33" s="104">
        <f t="shared" si="5"/>
        <v>0.3687028788168283</v>
      </c>
      <c r="R33" s="85">
        <v>31816648</v>
      </c>
      <c r="S33" s="86">
        <v>0</v>
      </c>
      <c r="T33" s="86">
        <f t="shared" si="6"/>
        <v>31816648</v>
      </c>
      <c r="U33" s="104">
        <f t="shared" si="7"/>
        <v>0.24414079399390273</v>
      </c>
      <c r="V33" s="85">
        <v>1161023</v>
      </c>
      <c r="W33" s="86">
        <v>0</v>
      </c>
      <c r="X33" s="86">
        <f t="shared" si="8"/>
        <v>1161023</v>
      </c>
      <c r="Y33" s="104">
        <f t="shared" si="9"/>
        <v>0.008908954741718328</v>
      </c>
      <c r="Z33" s="85">
        <f t="shared" si="10"/>
        <v>139848390</v>
      </c>
      <c r="AA33" s="86">
        <f t="shared" si="11"/>
        <v>0</v>
      </c>
      <c r="AB33" s="86">
        <f t="shared" si="12"/>
        <v>139848390</v>
      </c>
      <c r="AC33" s="104">
        <f t="shared" si="13"/>
        <v>1.0731079205254108</v>
      </c>
      <c r="AD33" s="85">
        <v>47636893</v>
      </c>
      <c r="AE33" s="86">
        <v>0</v>
      </c>
      <c r="AF33" s="86">
        <f t="shared" si="14"/>
        <v>47636893</v>
      </c>
      <c r="AG33" s="86">
        <v>153668600</v>
      </c>
      <c r="AH33" s="86">
        <v>153668600</v>
      </c>
      <c r="AI33" s="87">
        <v>179381097</v>
      </c>
      <c r="AJ33" s="124">
        <f t="shared" si="15"/>
        <v>1.1673243395202404</v>
      </c>
      <c r="AK33" s="125">
        <f t="shared" si="16"/>
        <v>-0.9756276506110506</v>
      </c>
    </row>
    <row r="34" spans="1:37" ht="16.5">
      <c r="A34" s="65"/>
      <c r="B34" s="66" t="s">
        <v>398</v>
      </c>
      <c r="C34" s="67"/>
      <c r="D34" s="88">
        <f>SUM(D28:D33)</f>
        <v>2535460557</v>
      </c>
      <c r="E34" s="89">
        <f>SUM(E28:E33)</f>
        <v>730303499</v>
      </c>
      <c r="F34" s="90">
        <f t="shared" si="0"/>
        <v>3265764056</v>
      </c>
      <c r="G34" s="88">
        <f>SUM(G28:G33)</f>
        <v>2470905031</v>
      </c>
      <c r="H34" s="89">
        <f>SUM(H28:H33)</f>
        <v>749065050</v>
      </c>
      <c r="I34" s="90">
        <f t="shared" si="1"/>
        <v>3219970081</v>
      </c>
      <c r="J34" s="88">
        <f>SUM(J28:J33)</f>
        <v>781088593</v>
      </c>
      <c r="K34" s="89">
        <f>SUM(K28:K33)</f>
        <v>155001857</v>
      </c>
      <c r="L34" s="89">
        <f t="shared" si="2"/>
        <v>936090450</v>
      </c>
      <c r="M34" s="105">
        <f t="shared" si="3"/>
        <v>0.28663750165299756</v>
      </c>
      <c r="N34" s="88">
        <f>SUM(N28:N33)</f>
        <v>527452484</v>
      </c>
      <c r="O34" s="89">
        <f>SUM(O28:O33)</f>
        <v>238956118</v>
      </c>
      <c r="P34" s="89">
        <f t="shared" si="4"/>
        <v>766408602</v>
      </c>
      <c r="Q34" s="105">
        <f t="shared" si="5"/>
        <v>0.2346797223736729</v>
      </c>
      <c r="R34" s="88">
        <f>SUM(R28:R33)</f>
        <v>402222495</v>
      </c>
      <c r="S34" s="89">
        <f>SUM(S28:S33)</f>
        <v>109806544</v>
      </c>
      <c r="T34" s="89">
        <f t="shared" si="6"/>
        <v>512029039</v>
      </c>
      <c r="U34" s="105">
        <f t="shared" si="7"/>
        <v>0.15901670702511103</v>
      </c>
      <c r="V34" s="88">
        <f>SUM(V28:V33)</f>
        <v>306495124</v>
      </c>
      <c r="W34" s="89">
        <f>SUM(W28:W33)</f>
        <v>165545014</v>
      </c>
      <c r="X34" s="89">
        <f t="shared" si="8"/>
        <v>472040138</v>
      </c>
      <c r="Y34" s="105">
        <f t="shared" si="9"/>
        <v>0.14659767827824113</v>
      </c>
      <c r="Z34" s="88">
        <f t="shared" si="10"/>
        <v>2017258696</v>
      </c>
      <c r="AA34" s="89">
        <f t="shared" si="11"/>
        <v>669309533</v>
      </c>
      <c r="AB34" s="89">
        <f t="shared" si="12"/>
        <v>2686568229</v>
      </c>
      <c r="AC34" s="105">
        <f t="shared" si="13"/>
        <v>0.8343457117358228</v>
      </c>
      <c r="AD34" s="88">
        <f>SUM(AD28:AD33)</f>
        <v>316234178</v>
      </c>
      <c r="AE34" s="89">
        <f>SUM(AE28:AE33)</f>
        <v>223256610</v>
      </c>
      <c r="AF34" s="89">
        <f t="shared" si="14"/>
        <v>539490788</v>
      </c>
      <c r="AG34" s="89">
        <f>SUM(AG28:AG33)</f>
        <v>2691970760</v>
      </c>
      <c r="AH34" s="89">
        <f>SUM(AH28:AH33)</f>
        <v>2713398528</v>
      </c>
      <c r="AI34" s="90">
        <f>SUM(AI28:AI33)</f>
        <v>2407924602</v>
      </c>
      <c r="AJ34" s="126">
        <f t="shared" si="15"/>
        <v>0.8874201770039436</v>
      </c>
      <c r="AK34" s="127">
        <f t="shared" si="16"/>
        <v>-0.12502650925709602</v>
      </c>
    </row>
    <row r="35" spans="1:37" ht="12.75">
      <c r="A35" s="62" t="s">
        <v>97</v>
      </c>
      <c r="B35" s="63" t="s">
        <v>399</v>
      </c>
      <c r="C35" s="64" t="s">
        <v>400</v>
      </c>
      <c r="D35" s="85">
        <v>229588847</v>
      </c>
      <c r="E35" s="86">
        <v>65507958</v>
      </c>
      <c r="F35" s="87">
        <f t="shared" si="0"/>
        <v>295096805</v>
      </c>
      <c r="G35" s="85">
        <v>228048450</v>
      </c>
      <c r="H35" s="86">
        <v>69926019</v>
      </c>
      <c r="I35" s="87">
        <f t="shared" si="1"/>
        <v>297974469</v>
      </c>
      <c r="J35" s="85">
        <v>75019698</v>
      </c>
      <c r="K35" s="86">
        <v>7532049</v>
      </c>
      <c r="L35" s="86">
        <f t="shared" si="2"/>
        <v>82551747</v>
      </c>
      <c r="M35" s="104">
        <f t="shared" si="3"/>
        <v>0.27974463159640106</v>
      </c>
      <c r="N35" s="85">
        <v>66004840</v>
      </c>
      <c r="O35" s="86">
        <v>2759616</v>
      </c>
      <c r="P35" s="86">
        <f t="shared" si="4"/>
        <v>68764456</v>
      </c>
      <c r="Q35" s="104">
        <f t="shared" si="5"/>
        <v>0.23302338363168656</v>
      </c>
      <c r="R35" s="85">
        <v>59131252</v>
      </c>
      <c r="S35" s="86">
        <v>6726874</v>
      </c>
      <c r="T35" s="86">
        <f t="shared" si="6"/>
        <v>65858126</v>
      </c>
      <c r="U35" s="104">
        <f t="shared" si="7"/>
        <v>0.2210193585410836</v>
      </c>
      <c r="V35" s="85">
        <v>11701466</v>
      </c>
      <c r="W35" s="86">
        <v>34938094</v>
      </c>
      <c r="X35" s="86">
        <f t="shared" si="8"/>
        <v>46639560</v>
      </c>
      <c r="Y35" s="104">
        <f t="shared" si="9"/>
        <v>0.1565220005476375</v>
      </c>
      <c r="Z35" s="85">
        <f t="shared" si="10"/>
        <v>211857256</v>
      </c>
      <c r="AA35" s="86">
        <f t="shared" si="11"/>
        <v>51956633</v>
      </c>
      <c r="AB35" s="86">
        <f t="shared" si="12"/>
        <v>263813889</v>
      </c>
      <c r="AC35" s="104">
        <f t="shared" si="13"/>
        <v>0.8853573592575141</v>
      </c>
      <c r="AD35" s="85">
        <v>26048642</v>
      </c>
      <c r="AE35" s="86">
        <v>24673194</v>
      </c>
      <c r="AF35" s="86">
        <f t="shared" si="14"/>
        <v>50721836</v>
      </c>
      <c r="AG35" s="86">
        <v>295584563</v>
      </c>
      <c r="AH35" s="86">
        <v>312180073</v>
      </c>
      <c r="AI35" s="87">
        <v>268839693</v>
      </c>
      <c r="AJ35" s="124">
        <f t="shared" si="15"/>
        <v>0.8611686531318096</v>
      </c>
      <c r="AK35" s="125">
        <f t="shared" si="16"/>
        <v>-0.08048360079079153</v>
      </c>
    </row>
    <row r="36" spans="1:37" ht="12.75">
      <c r="A36" s="62" t="s">
        <v>97</v>
      </c>
      <c r="B36" s="63" t="s">
        <v>401</v>
      </c>
      <c r="C36" s="64" t="s">
        <v>402</v>
      </c>
      <c r="D36" s="85">
        <v>337605510</v>
      </c>
      <c r="E36" s="86">
        <v>94449000</v>
      </c>
      <c r="F36" s="87">
        <f t="shared" si="0"/>
        <v>432054510</v>
      </c>
      <c r="G36" s="85">
        <v>339556613</v>
      </c>
      <c r="H36" s="86">
        <v>87619740</v>
      </c>
      <c r="I36" s="87">
        <f t="shared" si="1"/>
        <v>427176353</v>
      </c>
      <c r="J36" s="85">
        <v>116968269</v>
      </c>
      <c r="K36" s="86">
        <v>18115112</v>
      </c>
      <c r="L36" s="86">
        <f t="shared" si="2"/>
        <v>135083381</v>
      </c>
      <c r="M36" s="104">
        <f t="shared" si="3"/>
        <v>0.3126535607740792</v>
      </c>
      <c r="N36" s="85">
        <v>100675744</v>
      </c>
      <c r="O36" s="86">
        <v>30304448</v>
      </c>
      <c r="P36" s="86">
        <f t="shared" si="4"/>
        <v>130980192</v>
      </c>
      <c r="Q36" s="104">
        <f t="shared" si="5"/>
        <v>0.30315663641608553</v>
      </c>
      <c r="R36" s="85">
        <v>34004103</v>
      </c>
      <c r="S36" s="86">
        <v>5857979</v>
      </c>
      <c r="T36" s="86">
        <f t="shared" si="6"/>
        <v>39862082</v>
      </c>
      <c r="U36" s="104">
        <f t="shared" si="7"/>
        <v>0.0933152823653607</v>
      </c>
      <c r="V36" s="85">
        <v>49807090</v>
      </c>
      <c r="W36" s="86">
        <v>6409985</v>
      </c>
      <c r="X36" s="86">
        <f t="shared" si="8"/>
        <v>56217075</v>
      </c>
      <c r="Y36" s="104">
        <f t="shared" si="9"/>
        <v>0.13160156128773354</v>
      </c>
      <c r="Z36" s="85">
        <f t="shared" si="10"/>
        <v>301455206</v>
      </c>
      <c r="AA36" s="86">
        <f t="shared" si="11"/>
        <v>60687524</v>
      </c>
      <c r="AB36" s="86">
        <f t="shared" si="12"/>
        <v>362142730</v>
      </c>
      <c r="AC36" s="104">
        <f t="shared" si="13"/>
        <v>0.8477593093735691</v>
      </c>
      <c r="AD36" s="85">
        <v>27121404</v>
      </c>
      <c r="AE36" s="86">
        <v>38826829</v>
      </c>
      <c r="AF36" s="86">
        <f t="shared" si="14"/>
        <v>65948233</v>
      </c>
      <c r="AG36" s="86">
        <v>431204790</v>
      </c>
      <c r="AH36" s="86">
        <v>449500652</v>
      </c>
      <c r="AI36" s="87">
        <v>433567336</v>
      </c>
      <c r="AJ36" s="124">
        <f t="shared" si="15"/>
        <v>0.9645532972441606</v>
      </c>
      <c r="AK36" s="125">
        <f t="shared" si="16"/>
        <v>-0.14755752439947856</v>
      </c>
    </row>
    <row r="37" spans="1:37" ht="12.75">
      <c r="A37" s="62" t="s">
        <v>97</v>
      </c>
      <c r="B37" s="63" t="s">
        <v>403</v>
      </c>
      <c r="C37" s="64" t="s">
        <v>404</v>
      </c>
      <c r="D37" s="85">
        <v>301834727</v>
      </c>
      <c r="E37" s="86">
        <v>154910000</v>
      </c>
      <c r="F37" s="87">
        <f t="shared" si="0"/>
        <v>456744727</v>
      </c>
      <c r="G37" s="85">
        <v>306486731</v>
      </c>
      <c r="H37" s="86">
        <v>168070808</v>
      </c>
      <c r="I37" s="87">
        <f t="shared" si="1"/>
        <v>474557539</v>
      </c>
      <c r="J37" s="85">
        <v>113817337</v>
      </c>
      <c r="K37" s="86">
        <v>39295869</v>
      </c>
      <c r="L37" s="86">
        <f t="shared" si="2"/>
        <v>153113206</v>
      </c>
      <c r="M37" s="104">
        <f t="shared" si="3"/>
        <v>0.33522709064575584</v>
      </c>
      <c r="N37" s="85">
        <v>83024849</v>
      </c>
      <c r="O37" s="86">
        <v>31788211</v>
      </c>
      <c r="P37" s="86">
        <f t="shared" si="4"/>
        <v>114813060</v>
      </c>
      <c r="Q37" s="104">
        <f t="shared" si="5"/>
        <v>0.25137249148800794</v>
      </c>
      <c r="R37" s="85">
        <v>79843135</v>
      </c>
      <c r="S37" s="86">
        <v>31973638</v>
      </c>
      <c r="T37" s="86">
        <f t="shared" si="6"/>
        <v>111816773</v>
      </c>
      <c r="U37" s="104">
        <f t="shared" si="7"/>
        <v>0.23562321491219634</v>
      </c>
      <c r="V37" s="85">
        <v>21001212</v>
      </c>
      <c r="W37" s="86">
        <v>34792262</v>
      </c>
      <c r="X37" s="86">
        <f t="shared" si="8"/>
        <v>55793474</v>
      </c>
      <c r="Y37" s="104">
        <f t="shared" si="9"/>
        <v>0.11756946084466272</v>
      </c>
      <c r="Z37" s="85">
        <f t="shared" si="10"/>
        <v>297686533</v>
      </c>
      <c r="AA37" s="86">
        <f t="shared" si="11"/>
        <v>137849980</v>
      </c>
      <c r="AB37" s="86">
        <f t="shared" si="12"/>
        <v>435536513</v>
      </c>
      <c r="AC37" s="104">
        <f t="shared" si="13"/>
        <v>0.9177738782061579</v>
      </c>
      <c r="AD37" s="85">
        <v>18801567</v>
      </c>
      <c r="AE37" s="86">
        <v>40656907</v>
      </c>
      <c r="AF37" s="86">
        <f t="shared" si="14"/>
        <v>59458474</v>
      </c>
      <c r="AG37" s="86">
        <v>436827056</v>
      </c>
      <c r="AH37" s="86">
        <v>473827055</v>
      </c>
      <c r="AI37" s="87">
        <v>443444854</v>
      </c>
      <c r="AJ37" s="124">
        <f t="shared" si="15"/>
        <v>0.9358791342127983</v>
      </c>
      <c r="AK37" s="125">
        <f t="shared" si="16"/>
        <v>-0.06163965795691295</v>
      </c>
    </row>
    <row r="38" spans="1:37" ht="12.75">
      <c r="A38" s="62" t="s">
        <v>97</v>
      </c>
      <c r="B38" s="63" t="s">
        <v>405</v>
      </c>
      <c r="C38" s="64" t="s">
        <v>406</v>
      </c>
      <c r="D38" s="85">
        <v>464854232</v>
      </c>
      <c r="E38" s="86">
        <v>241013799</v>
      </c>
      <c r="F38" s="87">
        <f t="shared" si="0"/>
        <v>705868031</v>
      </c>
      <c r="G38" s="85">
        <v>477661768</v>
      </c>
      <c r="H38" s="86">
        <v>230622546</v>
      </c>
      <c r="I38" s="87">
        <f t="shared" si="1"/>
        <v>708284314</v>
      </c>
      <c r="J38" s="85">
        <v>89384375</v>
      </c>
      <c r="K38" s="86">
        <v>8118485</v>
      </c>
      <c r="L38" s="86">
        <f t="shared" si="2"/>
        <v>97502860</v>
      </c>
      <c r="M38" s="104">
        <f t="shared" si="3"/>
        <v>0.1381318542814131</v>
      </c>
      <c r="N38" s="85">
        <v>121892254</v>
      </c>
      <c r="O38" s="86">
        <v>33255440</v>
      </c>
      <c r="P38" s="86">
        <f t="shared" si="4"/>
        <v>155147694</v>
      </c>
      <c r="Q38" s="104">
        <f t="shared" si="5"/>
        <v>0.2197970260534437</v>
      </c>
      <c r="R38" s="85">
        <v>181900841</v>
      </c>
      <c r="S38" s="86">
        <v>89239901</v>
      </c>
      <c r="T38" s="86">
        <f t="shared" si="6"/>
        <v>271140742</v>
      </c>
      <c r="U38" s="104">
        <f t="shared" si="7"/>
        <v>0.38281342201233615</v>
      </c>
      <c r="V38" s="85">
        <v>10869351</v>
      </c>
      <c r="W38" s="86">
        <v>49506345</v>
      </c>
      <c r="X38" s="86">
        <f t="shared" si="8"/>
        <v>60375696</v>
      </c>
      <c r="Y38" s="104">
        <f t="shared" si="9"/>
        <v>0.08524217578535842</v>
      </c>
      <c r="Z38" s="85">
        <f t="shared" si="10"/>
        <v>404046821</v>
      </c>
      <c r="AA38" s="86">
        <f t="shared" si="11"/>
        <v>180120171</v>
      </c>
      <c r="AB38" s="86">
        <f t="shared" si="12"/>
        <v>584166992</v>
      </c>
      <c r="AC38" s="104">
        <f t="shared" si="13"/>
        <v>0.8247634183806024</v>
      </c>
      <c r="AD38" s="85">
        <v>0</v>
      </c>
      <c r="AE38" s="86">
        <v>0</v>
      </c>
      <c r="AF38" s="86">
        <f t="shared" si="14"/>
        <v>0</v>
      </c>
      <c r="AG38" s="86">
        <v>0</v>
      </c>
      <c r="AH38" s="86">
        <v>0</v>
      </c>
      <c r="AI38" s="87">
        <v>0</v>
      </c>
      <c r="AJ38" s="124">
        <f t="shared" si="15"/>
        <v>0</v>
      </c>
      <c r="AK38" s="125">
        <f t="shared" si="16"/>
        <v>0</v>
      </c>
    </row>
    <row r="39" spans="1:37" ht="12.75">
      <c r="A39" s="62" t="s">
        <v>112</v>
      </c>
      <c r="B39" s="63" t="s">
        <v>407</v>
      </c>
      <c r="C39" s="64" t="s">
        <v>408</v>
      </c>
      <c r="D39" s="85">
        <v>882836220</v>
      </c>
      <c r="E39" s="86">
        <v>690166000</v>
      </c>
      <c r="F39" s="87">
        <f t="shared" si="0"/>
        <v>1573002220</v>
      </c>
      <c r="G39" s="85">
        <v>944205128</v>
      </c>
      <c r="H39" s="86">
        <v>688476000</v>
      </c>
      <c r="I39" s="87">
        <f t="shared" si="1"/>
        <v>1632681128</v>
      </c>
      <c r="J39" s="85">
        <v>418446022</v>
      </c>
      <c r="K39" s="86">
        <v>69774547</v>
      </c>
      <c r="L39" s="86">
        <f t="shared" si="2"/>
        <v>488220569</v>
      </c>
      <c r="M39" s="104">
        <f t="shared" si="3"/>
        <v>0.31037500315797395</v>
      </c>
      <c r="N39" s="85">
        <v>21084154</v>
      </c>
      <c r="O39" s="86">
        <v>68562718</v>
      </c>
      <c r="P39" s="86">
        <f t="shared" si="4"/>
        <v>89646872</v>
      </c>
      <c r="Q39" s="104">
        <f t="shared" si="5"/>
        <v>0.05699093800388915</v>
      </c>
      <c r="R39" s="85">
        <v>379177703</v>
      </c>
      <c r="S39" s="86">
        <v>82517625</v>
      </c>
      <c r="T39" s="86">
        <f t="shared" si="6"/>
        <v>461695328</v>
      </c>
      <c r="U39" s="104">
        <f t="shared" si="7"/>
        <v>0.28278352709666404</v>
      </c>
      <c r="V39" s="85">
        <v>30426175</v>
      </c>
      <c r="W39" s="86">
        <v>32754526</v>
      </c>
      <c r="X39" s="86">
        <f t="shared" si="8"/>
        <v>63180701</v>
      </c>
      <c r="Y39" s="104">
        <f t="shared" si="9"/>
        <v>0.03869751411740456</v>
      </c>
      <c r="Z39" s="85">
        <f t="shared" si="10"/>
        <v>849134054</v>
      </c>
      <c r="AA39" s="86">
        <f t="shared" si="11"/>
        <v>253609416</v>
      </c>
      <c r="AB39" s="86">
        <f t="shared" si="12"/>
        <v>1102743470</v>
      </c>
      <c r="AC39" s="104">
        <f t="shared" si="13"/>
        <v>0.6754187643185645</v>
      </c>
      <c r="AD39" s="85">
        <v>154662347</v>
      </c>
      <c r="AE39" s="86">
        <v>87258970</v>
      </c>
      <c r="AF39" s="86">
        <f t="shared" si="14"/>
        <v>241921317</v>
      </c>
      <c r="AG39" s="86">
        <v>1762784000</v>
      </c>
      <c r="AH39" s="86">
        <v>1484378400</v>
      </c>
      <c r="AI39" s="87">
        <v>830071953</v>
      </c>
      <c r="AJ39" s="124">
        <f t="shared" si="15"/>
        <v>0.5592050874628733</v>
      </c>
      <c r="AK39" s="125">
        <f t="shared" si="16"/>
        <v>-0.73883780981566</v>
      </c>
    </row>
    <row r="40" spans="1:37" ht="16.5">
      <c r="A40" s="65"/>
      <c r="B40" s="66" t="s">
        <v>409</v>
      </c>
      <c r="C40" s="67"/>
      <c r="D40" s="88">
        <f>SUM(D35:D39)</f>
        <v>2216719536</v>
      </c>
      <c r="E40" s="89">
        <f>SUM(E35:E39)</f>
        <v>1246046757</v>
      </c>
      <c r="F40" s="90">
        <f t="shared" si="0"/>
        <v>3462766293</v>
      </c>
      <c r="G40" s="88">
        <f>SUM(G35:G39)</f>
        <v>2295958690</v>
      </c>
      <c r="H40" s="89">
        <f>SUM(H35:H39)</f>
        <v>1244715113</v>
      </c>
      <c r="I40" s="90">
        <f t="shared" si="1"/>
        <v>3540673803</v>
      </c>
      <c r="J40" s="88">
        <f>SUM(J35:J39)</f>
        <v>813635701</v>
      </c>
      <c r="K40" s="89">
        <f>SUM(K35:K39)</f>
        <v>142836062</v>
      </c>
      <c r="L40" s="89">
        <f t="shared" si="2"/>
        <v>956471763</v>
      </c>
      <c r="M40" s="105">
        <f t="shared" si="3"/>
        <v>0.27621608912317086</v>
      </c>
      <c r="N40" s="88">
        <f>SUM(N35:N39)</f>
        <v>392681841</v>
      </c>
      <c r="O40" s="89">
        <f>SUM(O35:O39)</f>
        <v>166670433</v>
      </c>
      <c r="P40" s="89">
        <f t="shared" si="4"/>
        <v>559352274</v>
      </c>
      <c r="Q40" s="105">
        <f t="shared" si="5"/>
        <v>0.1615333599413664</v>
      </c>
      <c r="R40" s="88">
        <f>SUM(R35:R39)</f>
        <v>734057034</v>
      </c>
      <c r="S40" s="89">
        <f>SUM(S35:S39)</f>
        <v>216316017</v>
      </c>
      <c r="T40" s="89">
        <f t="shared" si="6"/>
        <v>950373051</v>
      </c>
      <c r="U40" s="105">
        <f t="shared" si="7"/>
        <v>0.2684158733274871</v>
      </c>
      <c r="V40" s="88">
        <f>SUM(V35:V39)</f>
        <v>123805294</v>
      </c>
      <c r="W40" s="89">
        <f>SUM(W35:W39)</f>
        <v>158401212</v>
      </c>
      <c r="X40" s="89">
        <f t="shared" si="8"/>
        <v>282206506</v>
      </c>
      <c r="Y40" s="105">
        <f t="shared" si="9"/>
        <v>0.0797041810970803</v>
      </c>
      <c r="Z40" s="88">
        <f t="shared" si="10"/>
        <v>2064179870</v>
      </c>
      <c r="AA40" s="89">
        <f t="shared" si="11"/>
        <v>684223724</v>
      </c>
      <c r="AB40" s="89">
        <f t="shared" si="12"/>
        <v>2748403594</v>
      </c>
      <c r="AC40" s="105">
        <f t="shared" si="13"/>
        <v>0.7762374471410746</v>
      </c>
      <c r="AD40" s="88">
        <f>SUM(AD35:AD39)</f>
        <v>226633960</v>
      </c>
      <c r="AE40" s="89">
        <f>SUM(AE35:AE39)</f>
        <v>191415900</v>
      </c>
      <c r="AF40" s="89">
        <f t="shared" si="14"/>
        <v>418049860</v>
      </c>
      <c r="AG40" s="89">
        <f>SUM(AG35:AG39)</f>
        <v>2926400409</v>
      </c>
      <c r="AH40" s="89">
        <f>SUM(AH35:AH39)</f>
        <v>2719886180</v>
      </c>
      <c r="AI40" s="90">
        <f>SUM(AI35:AI39)</f>
        <v>1975923836</v>
      </c>
      <c r="AJ40" s="126">
        <f t="shared" si="15"/>
        <v>0.7264729864541611</v>
      </c>
      <c r="AK40" s="127">
        <f t="shared" si="16"/>
        <v>-0.3249453402519977</v>
      </c>
    </row>
    <row r="41" spans="1:37" ht="16.5">
      <c r="A41" s="68"/>
      <c r="B41" s="69" t="s">
        <v>410</v>
      </c>
      <c r="C41" s="70"/>
      <c r="D41" s="91">
        <f>SUM(D9:D14,D16:D20,D22:D26,D28:D33,D35:D39)</f>
        <v>14961159051</v>
      </c>
      <c r="E41" s="92">
        <f>SUM(E9:E14,E16:E20,E22:E26,E28:E33,E35:E39)</f>
        <v>5816357219</v>
      </c>
      <c r="F41" s="93">
        <f t="shared" si="0"/>
        <v>20777516270</v>
      </c>
      <c r="G41" s="91">
        <f>SUM(G9:G14,G16:G20,G22:G26,G28:G33,G35:G39)</f>
        <v>14344047025</v>
      </c>
      <c r="H41" s="92">
        <f>SUM(H9:H14,H16:H20,H22:H26,H28:H33,H35:H39)</f>
        <v>6040175982</v>
      </c>
      <c r="I41" s="93">
        <f t="shared" si="1"/>
        <v>20384223007</v>
      </c>
      <c r="J41" s="91">
        <f>SUM(J9:J14,J16:J20,J22:J26,J28:J33,J35:J39)</f>
        <v>4161421404</v>
      </c>
      <c r="K41" s="92">
        <f>SUM(K9:K14,K16:K20,K22:K26,K28:K33,K35:K39)</f>
        <v>746528832</v>
      </c>
      <c r="L41" s="92">
        <f t="shared" si="2"/>
        <v>4907950236</v>
      </c>
      <c r="M41" s="106">
        <f t="shared" si="3"/>
        <v>0.23621448166480005</v>
      </c>
      <c r="N41" s="91">
        <f>SUM(N9:N14,N16:N20,N22:N26,N28:N33,N35:N39)</f>
        <v>3336416704</v>
      </c>
      <c r="O41" s="92">
        <f>SUM(O9:O14,O16:O20,O22:O26,O28:O33,O35:O39)</f>
        <v>1174126731</v>
      </c>
      <c r="P41" s="92">
        <f t="shared" si="4"/>
        <v>4510543435</v>
      </c>
      <c r="Q41" s="106">
        <f t="shared" si="5"/>
        <v>0.21708771040707264</v>
      </c>
      <c r="R41" s="91">
        <f>SUM(R9:R14,R16:R20,R22:R26,R28:R33,R35:R39)</f>
        <v>3512766285</v>
      </c>
      <c r="S41" s="92">
        <f>SUM(S9:S14,S16:S20,S22:S26,S28:S33,S35:S39)</f>
        <v>878203456</v>
      </c>
      <c r="T41" s="92">
        <f t="shared" si="6"/>
        <v>4390969741</v>
      </c>
      <c r="U41" s="106">
        <f t="shared" si="7"/>
        <v>0.21541020913537537</v>
      </c>
      <c r="V41" s="91">
        <f>SUM(V9:V14,V16:V20,V22:V26,V28:V33,V35:V39)</f>
        <v>1658535653</v>
      </c>
      <c r="W41" s="92">
        <f>SUM(W9:W14,W16:W20,W22:W26,W28:W33,W35:W39)</f>
        <v>1381210312</v>
      </c>
      <c r="X41" s="92">
        <f t="shared" si="8"/>
        <v>3039745965</v>
      </c>
      <c r="Y41" s="106">
        <f t="shared" si="9"/>
        <v>0.14912248379328183</v>
      </c>
      <c r="Z41" s="91">
        <f t="shared" si="10"/>
        <v>12669140046</v>
      </c>
      <c r="AA41" s="92">
        <f t="shared" si="11"/>
        <v>4180069331</v>
      </c>
      <c r="AB41" s="92">
        <f t="shared" si="12"/>
        <v>16849209377</v>
      </c>
      <c r="AC41" s="106">
        <f t="shared" si="13"/>
        <v>0.8265808989243266</v>
      </c>
      <c r="AD41" s="91">
        <f>SUM(AD9:AD14,AD16:AD20,AD22:AD26,AD28:AD33,AD35:AD39)</f>
        <v>1867377540</v>
      </c>
      <c r="AE41" s="92">
        <f>SUM(AE9:AE14,AE16:AE20,AE22:AE26,AE28:AE33,AE35:AE39)</f>
        <v>1276626444</v>
      </c>
      <c r="AF41" s="92">
        <f t="shared" si="14"/>
        <v>3144003984</v>
      </c>
      <c r="AG41" s="92">
        <f>SUM(AG9:AG14,AG16:AG20,AG22:AG26,AG28:AG33,AG35:AG39)</f>
        <v>18365567360</v>
      </c>
      <c r="AH41" s="92">
        <f>SUM(AH9:AH14,AH16:AH20,AH22:AH26,AH28:AH33,AH35:AH39)</f>
        <v>18585441430</v>
      </c>
      <c r="AI41" s="93">
        <f>SUM(AI9:AI14,AI16:AI20,AI22:AI26,AI28:AI33,AI35:AI39)</f>
        <v>15536193149</v>
      </c>
      <c r="AJ41" s="128">
        <f t="shared" si="15"/>
        <v>0.8359335024414322</v>
      </c>
      <c r="AK41" s="129">
        <f t="shared" si="16"/>
        <v>-0.033160905498394566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411</v>
      </c>
      <c r="C9" s="64" t="s">
        <v>412</v>
      </c>
      <c r="D9" s="85">
        <v>367334060</v>
      </c>
      <c r="E9" s="86">
        <v>120602300</v>
      </c>
      <c r="F9" s="87">
        <f>$D9+$E9</f>
        <v>487936360</v>
      </c>
      <c r="G9" s="85">
        <v>397161973</v>
      </c>
      <c r="H9" s="86">
        <v>120602300</v>
      </c>
      <c r="I9" s="87">
        <f>$G9+$H9</f>
        <v>517764273</v>
      </c>
      <c r="J9" s="85">
        <v>110277619</v>
      </c>
      <c r="K9" s="86">
        <v>29739334</v>
      </c>
      <c r="L9" s="86">
        <f>$J9+$K9</f>
        <v>140016953</v>
      </c>
      <c r="M9" s="104">
        <f>IF($F9=0,0,$L9/$F9)</f>
        <v>0.28695740772423683</v>
      </c>
      <c r="N9" s="85">
        <v>170564094</v>
      </c>
      <c r="O9" s="86">
        <v>22922682</v>
      </c>
      <c r="P9" s="86">
        <f>$N9+$O9</f>
        <v>193486776</v>
      </c>
      <c r="Q9" s="104">
        <f>IF($F9=0,0,$P9/$F9)</f>
        <v>0.3965410079298046</v>
      </c>
      <c r="R9" s="85">
        <v>14623195</v>
      </c>
      <c r="S9" s="86">
        <v>35345939</v>
      </c>
      <c r="T9" s="86">
        <f>$R9+$S9</f>
        <v>49969134</v>
      </c>
      <c r="U9" s="104">
        <f>IF($I9=0,0,$T9/$I9)</f>
        <v>0.0965094283359331</v>
      </c>
      <c r="V9" s="85">
        <v>18372392</v>
      </c>
      <c r="W9" s="86">
        <v>10478874</v>
      </c>
      <c r="X9" s="86">
        <f>$V9+$W9</f>
        <v>28851266</v>
      </c>
      <c r="Y9" s="104">
        <f>IF($I9=0,0,$X9/$I9)</f>
        <v>0.05572278255668676</v>
      </c>
      <c r="Z9" s="85">
        <f>$J9+$N9+$R9+$V9</f>
        <v>313837300</v>
      </c>
      <c r="AA9" s="86">
        <f>$K9+$O9+$S9+$W9</f>
        <v>98486829</v>
      </c>
      <c r="AB9" s="86">
        <f>$Z9+$AA9</f>
        <v>412324129</v>
      </c>
      <c r="AC9" s="104">
        <f>IF($I9=0,0,$AB9/$I9)</f>
        <v>0.796354925400579</v>
      </c>
      <c r="AD9" s="85">
        <v>5428293</v>
      </c>
      <c r="AE9" s="86">
        <v>11197544</v>
      </c>
      <c r="AF9" s="86">
        <f>$AD9+$AE9</f>
        <v>16625837</v>
      </c>
      <c r="AG9" s="86">
        <v>446014026</v>
      </c>
      <c r="AH9" s="86">
        <v>450691296</v>
      </c>
      <c r="AI9" s="87">
        <v>341789504</v>
      </c>
      <c r="AJ9" s="124">
        <f>IF($AH9=0,0,$AI9/$AH9)</f>
        <v>0.7583672172803622</v>
      </c>
      <c r="AK9" s="125">
        <f>IF($AF9=0,0,(($X9/$AF9)-1))</f>
        <v>0.7353271296957862</v>
      </c>
    </row>
    <row r="10" spans="1:37" ht="12.75">
      <c r="A10" s="62" t="s">
        <v>97</v>
      </c>
      <c r="B10" s="63" t="s">
        <v>413</v>
      </c>
      <c r="C10" s="64" t="s">
        <v>414</v>
      </c>
      <c r="D10" s="85">
        <v>587000239</v>
      </c>
      <c r="E10" s="86">
        <v>76563810</v>
      </c>
      <c r="F10" s="87">
        <f aca="true" t="shared" si="0" ref="F10:F32">$D10+$E10</f>
        <v>663564049</v>
      </c>
      <c r="G10" s="85">
        <v>599408351</v>
      </c>
      <c r="H10" s="86">
        <v>76563810</v>
      </c>
      <c r="I10" s="87">
        <f aca="true" t="shared" si="1" ref="I10:I32">$G10+$H10</f>
        <v>675972161</v>
      </c>
      <c r="J10" s="85">
        <v>164646008</v>
      </c>
      <c r="K10" s="86">
        <v>4680197</v>
      </c>
      <c r="L10" s="86">
        <f aca="true" t="shared" si="2" ref="L10:L32">$J10+$K10</f>
        <v>169326205</v>
      </c>
      <c r="M10" s="104">
        <f aca="true" t="shared" si="3" ref="M10:M32">IF($F10=0,0,$L10/$F10)</f>
        <v>0.25517688195310895</v>
      </c>
      <c r="N10" s="85">
        <v>141700060</v>
      </c>
      <c r="O10" s="86">
        <v>6550573</v>
      </c>
      <c r="P10" s="86">
        <f aca="true" t="shared" si="4" ref="P10:P32">$N10+$O10</f>
        <v>148250633</v>
      </c>
      <c r="Q10" s="104">
        <f aca="true" t="shared" si="5" ref="Q10:Q32">IF($F10=0,0,$P10/$F10)</f>
        <v>0.22341570979231878</v>
      </c>
      <c r="R10" s="85">
        <v>140642702</v>
      </c>
      <c r="S10" s="86">
        <v>20361445</v>
      </c>
      <c r="T10" s="86">
        <f aca="true" t="shared" si="6" ref="T10:T32">$R10+$S10</f>
        <v>161004147</v>
      </c>
      <c r="U10" s="104">
        <f aca="true" t="shared" si="7" ref="U10:U32">IF($I10=0,0,$T10/$I10)</f>
        <v>0.23818162387311687</v>
      </c>
      <c r="V10" s="85">
        <v>74591826</v>
      </c>
      <c r="W10" s="86">
        <v>6132128</v>
      </c>
      <c r="X10" s="86">
        <f aca="true" t="shared" si="8" ref="X10:X32">$V10+$W10</f>
        <v>80723954</v>
      </c>
      <c r="Y10" s="104">
        <f aca="true" t="shared" si="9" ref="Y10:Y32">IF($I10=0,0,$X10/$I10)</f>
        <v>0.11941905104580187</v>
      </c>
      <c r="Z10" s="85">
        <f aca="true" t="shared" si="10" ref="Z10:Z32">$J10+$N10+$R10+$V10</f>
        <v>521580596</v>
      </c>
      <c r="AA10" s="86">
        <f aca="true" t="shared" si="11" ref="AA10:AA32">$K10+$O10+$S10+$W10</f>
        <v>37724343</v>
      </c>
      <c r="AB10" s="86">
        <f aca="true" t="shared" si="12" ref="AB10:AB32">$Z10+$AA10</f>
        <v>559304939</v>
      </c>
      <c r="AC10" s="104">
        <f aca="true" t="shared" si="13" ref="AC10:AC32">IF($I10=0,0,$AB10/$I10)</f>
        <v>0.8274082444054971</v>
      </c>
      <c r="AD10" s="85">
        <v>103366605</v>
      </c>
      <c r="AE10" s="86">
        <v>17557701</v>
      </c>
      <c r="AF10" s="86">
        <f aca="true" t="shared" si="14" ref="AF10:AF32">$AD10+$AE10</f>
        <v>120924306</v>
      </c>
      <c r="AG10" s="86">
        <v>634072340</v>
      </c>
      <c r="AH10" s="86">
        <v>642764396</v>
      </c>
      <c r="AI10" s="87">
        <v>499391802</v>
      </c>
      <c r="AJ10" s="124">
        <f aca="true" t="shared" si="15" ref="AJ10:AJ32">IF($AH10=0,0,$AI10/$AH10)</f>
        <v>0.776943783924211</v>
      </c>
      <c r="AK10" s="125">
        <f aca="true" t="shared" si="16" ref="AK10:AK32">IF($AF10=0,0,(($X10/$AF10)-1))</f>
        <v>-0.3324422800491408</v>
      </c>
    </row>
    <row r="11" spans="1:37" ht="12.75">
      <c r="A11" s="62" t="s">
        <v>97</v>
      </c>
      <c r="B11" s="63" t="s">
        <v>415</v>
      </c>
      <c r="C11" s="64" t="s">
        <v>416</v>
      </c>
      <c r="D11" s="85">
        <v>395870778</v>
      </c>
      <c r="E11" s="86">
        <v>77266000</v>
      </c>
      <c r="F11" s="87">
        <f t="shared" si="0"/>
        <v>473136778</v>
      </c>
      <c r="G11" s="85">
        <v>410255205</v>
      </c>
      <c r="H11" s="86">
        <v>103605335</v>
      </c>
      <c r="I11" s="87">
        <f t="shared" si="1"/>
        <v>513860540</v>
      </c>
      <c r="J11" s="85">
        <v>126099565</v>
      </c>
      <c r="K11" s="86">
        <v>15357593</v>
      </c>
      <c r="L11" s="86">
        <f t="shared" si="2"/>
        <v>141457158</v>
      </c>
      <c r="M11" s="104">
        <f t="shared" si="3"/>
        <v>0.2989773033454609</v>
      </c>
      <c r="N11" s="85">
        <v>119449885</v>
      </c>
      <c r="O11" s="86">
        <v>37342149</v>
      </c>
      <c r="P11" s="86">
        <f t="shared" si="4"/>
        <v>156792034</v>
      </c>
      <c r="Q11" s="104">
        <f t="shared" si="5"/>
        <v>0.33138838765140344</v>
      </c>
      <c r="R11" s="85">
        <v>103559033</v>
      </c>
      <c r="S11" s="86">
        <v>11793614</v>
      </c>
      <c r="T11" s="86">
        <f t="shared" si="6"/>
        <v>115352647</v>
      </c>
      <c r="U11" s="104">
        <f t="shared" si="7"/>
        <v>0.22448239944635562</v>
      </c>
      <c r="V11" s="85">
        <v>74301553</v>
      </c>
      <c r="W11" s="86">
        <v>22379168</v>
      </c>
      <c r="X11" s="86">
        <f t="shared" si="8"/>
        <v>96680721</v>
      </c>
      <c r="Y11" s="104">
        <f t="shared" si="9"/>
        <v>0.18814583622241163</v>
      </c>
      <c r="Z11" s="85">
        <f t="shared" si="10"/>
        <v>423410036</v>
      </c>
      <c r="AA11" s="86">
        <f t="shared" si="11"/>
        <v>86872524</v>
      </c>
      <c r="AB11" s="86">
        <f t="shared" si="12"/>
        <v>510282560</v>
      </c>
      <c r="AC11" s="104">
        <f t="shared" si="13"/>
        <v>0.9930370602109281</v>
      </c>
      <c r="AD11" s="85">
        <v>57996317</v>
      </c>
      <c r="AE11" s="86">
        <v>65675800</v>
      </c>
      <c r="AF11" s="86">
        <f t="shared" si="14"/>
        <v>123672117</v>
      </c>
      <c r="AG11" s="86">
        <v>455050156</v>
      </c>
      <c r="AH11" s="86">
        <v>637754737</v>
      </c>
      <c r="AI11" s="87">
        <v>576381014</v>
      </c>
      <c r="AJ11" s="124">
        <f t="shared" si="15"/>
        <v>0.903765947253168</v>
      </c>
      <c r="AK11" s="125">
        <f t="shared" si="16"/>
        <v>-0.2182496479784526</v>
      </c>
    </row>
    <row r="12" spans="1:37" ht="12.75">
      <c r="A12" s="62" t="s">
        <v>97</v>
      </c>
      <c r="B12" s="63" t="s">
        <v>417</v>
      </c>
      <c r="C12" s="64" t="s">
        <v>418</v>
      </c>
      <c r="D12" s="85">
        <v>284404351</v>
      </c>
      <c r="E12" s="86">
        <v>30959000</v>
      </c>
      <c r="F12" s="87">
        <f t="shared" si="0"/>
        <v>315363351</v>
      </c>
      <c r="G12" s="85">
        <v>284404351</v>
      </c>
      <c r="H12" s="86">
        <v>32698000</v>
      </c>
      <c r="I12" s="87">
        <f t="shared" si="1"/>
        <v>317102351</v>
      </c>
      <c r="J12" s="85">
        <v>93674730</v>
      </c>
      <c r="K12" s="86">
        <v>4768874</v>
      </c>
      <c r="L12" s="86">
        <f t="shared" si="2"/>
        <v>98443604</v>
      </c>
      <c r="M12" s="104">
        <f t="shared" si="3"/>
        <v>0.3121593035076546</v>
      </c>
      <c r="N12" s="85">
        <v>64205804</v>
      </c>
      <c r="O12" s="86">
        <v>10127951</v>
      </c>
      <c r="P12" s="86">
        <f t="shared" si="4"/>
        <v>74333755</v>
      </c>
      <c r="Q12" s="104">
        <f t="shared" si="5"/>
        <v>0.2357082862174432</v>
      </c>
      <c r="R12" s="85">
        <v>68533386</v>
      </c>
      <c r="S12" s="86">
        <v>6781375</v>
      </c>
      <c r="T12" s="86">
        <f t="shared" si="6"/>
        <v>75314761</v>
      </c>
      <c r="U12" s="104">
        <f t="shared" si="7"/>
        <v>0.23750931130750272</v>
      </c>
      <c r="V12" s="85">
        <v>56339083</v>
      </c>
      <c r="W12" s="86">
        <v>6812572</v>
      </c>
      <c r="X12" s="86">
        <f t="shared" si="8"/>
        <v>63151655</v>
      </c>
      <c r="Y12" s="104">
        <f t="shared" si="9"/>
        <v>0.19915227623146825</v>
      </c>
      <c r="Z12" s="85">
        <f t="shared" si="10"/>
        <v>282753003</v>
      </c>
      <c r="AA12" s="86">
        <f t="shared" si="11"/>
        <v>28490772</v>
      </c>
      <c r="AB12" s="86">
        <f t="shared" si="12"/>
        <v>311243775</v>
      </c>
      <c r="AC12" s="104">
        <f t="shared" si="13"/>
        <v>0.9815246529029992</v>
      </c>
      <c r="AD12" s="85">
        <v>42644671</v>
      </c>
      <c r="AE12" s="86">
        <v>20702217</v>
      </c>
      <c r="AF12" s="86">
        <f t="shared" si="14"/>
        <v>63346888</v>
      </c>
      <c r="AG12" s="86">
        <v>324133750</v>
      </c>
      <c r="AH12" s="86">
        <v>338888617</v>
      </c>
      <c r="AI12" s="87">
        <v>313234309</v>
      </c>
      <c r="AJ12" s="124">
        <f t="shared" si="15"/>
        <v>0.9242987025439099</v>
      </c>
      <c r="AK12" s="125">
        <f t="shared" si="16"/>
        <v>-0.0030819667100300263</v>
      </c>
    </row>
    <row r="13" spans="1:37" ht="12.75">
      <c r="A13" s="62" t="s">
        <v>97</v>
      </c>
      <c r="B13" s="63" t="s">
        <v>419</v>
      </c>
      <c r="C13" s="64" t="s">
        <v>420</v>
      </c>
      <c r="D13" s="85">
        <v>596842526</v>
      </c>
      <c r="E13" s="86">
        <v>43613000</v>
      </c>
      <c r="F13" s="87">
        <f t="shared" si="0"/>
        <v>640455526</v>
      </c>
      <c r="G13" s="85">
        <v>575966224</v>
      </c>
      <c r="H13" s="86">
        <v>45637218</v>
      </c>
      <c r="I13" s="87">
        <f t="shared" si="1"/>
        <v>621603442</v>
      </c>
      <c r="J13" s="85">
        <v>167944389</v>
      </c>
      <c r="K13" s="86">
        <v>0</v>
      </c>
      <c r="L13" s="86">
        <f t="shared" si="2"/>
        <v>167944389</v>
      </c>
      <c r="M13" s="104">
        <f t="shared" si="3"/>
        <v>0.26222646566718827</v>
      </c>
      <c r="N13" s="85">
        <v>90947716</v>
      </c>
      <c r="O13" s="86">
        <v>19944760</v>
      </c>
      <c r="P13" s="86">
        <f t="shared" si="4"/>
        <v>110892476</v>
      </c>
      <c r="Q13" s="104">
        <f t="shared" si="5"/>
        <v>0.17314625527955863</v>
      </c>
      <c r="R13" s="85">
        <v>138189665</v>
      </c>
      <c r="S13" s="86">
        <v>9684875</v>
      </c>
      <c r="T13" s="86">
        <f t="shared" si="6"/>
        <v>147874540</v>
      </c>
      <c r="U13" s="104">
        <f t="shared" si="7"/>
        <v>0.2378920868330713</v>
      </c>
      <c r="V13" s="85">
        <v>114987875</v>
      </c>
      <c r="W13" s="86">
        <v>9588774</v>
      </c>
      <c r="X13" s="86">
        <f t="shared" si="8"/>
        <v>124576649</v>
      </c>
      <c r="Y13" s="104">
        <f t="shared" si="9"/>
        <v>0.20041177474689723</v>
      </c>
      <c r="Z13" s="85">
        <f t="shared" si="10"/>
        <v>512069645</v>
      </c>
      <c r="AA13" s="86">
        <f t="shared" si="11"/>
        <v>39218409</v>
      </c>
      <c r="AB13" s="86">
        <f t="shared" si="12"/>
        <v>551288054</v>
      </c>
      <c r="AC13" s="104">
        <f t="shared" si="13"/>
        <v>0.8868806328134843</v>
      </c>
      <c r="AD13" s="85">
        <v>68966611</v>
      </c>
      <c r="AE13" s="86">
        <v>4420684</v>
      </c>
      <c r="AF13" s="86">
        <f t="shared" si="14"/>
        <v>73387295</v>
      </c>
      <c r="AG13" s="86">
        <v>636437940</v>
      </c>
      <c r="AH13" s="86">
        <v>624814940</v>
      </c>
      <c r="AI13" s="87">
        <v>388166378</v>
      </c>
      <c r="AJ13" s="124">
        <f t="shared" si="15"/>
        <v>0.6212501544857426</v>
      </c>
      <c r="AK13" s="125">
        <f t="shared" si="16"/>
        <v>0.6975233792170703</v>
      </c>
    </row>
    <row r="14" spans="1:37" ht="12.75">
      <c r="A14" s="62" t="s">
        <v>97</v>
      </c>
      <c r="B14" s="63" t="s">
        <v>421</v>
      </c>
      <c r="C14" s="64" t="s">
        <v>422</v>
      </c>
      <c r="D14" s="85">
        <v>182283752</v>
      </c>
      <c r="E14" s="86">
        <v>21644399</v>
      </c>
      <c r="F14" s="87">
        <f t="shared" si="0"/>
        <v>203928151</v>
      </c>
      <c r="G14" s="85">
        <v>187609199</v>
      </c>
      <c r="H14" s="86">
        <v>21644399</v>
      </c>
      <c r="I14" s="87">
        <f t="shared" si="1"/>
        <v>209253598</v>
      </c>
      <c r="J14" s="85">
        <v>21465988</v>
      </c>
      <c r="K14" s="86">
        <v>1344590</v>
      </c>
      <c r="L14" s="86">
        <f t="shared" si="2"/>
        <v>22810578</v>
      </c>
      <c r="M14" s="104">
        <f t="shared" si="3"/>
        <v>0.11185595460040237</v>
      </c>
      <c r="N14" s="85">
        <v>26859457</v>
      </c>
      <c r="O14" s="86">
        <v>13141227</v>
      </c>
      <c r="P14" s="86">
        <f t="shared" si="4"/>
        <v>40000684</v>
      </c>
      <c r="Q14" s="104">
        <f t="shared" si="5"/>
        <v>0.19615086884203642</v>
      </c>
      <c r="R14" s="85">
        <v>20154528</v>
      </c>
      <c r="S14" s="86">
        <v>7279368</v>
      </c>
      <c r="T14" s="86">
        <f t="shared" si="6"/>
        <v>27433896</v>
      </c>
      <c r="U14" s="104">
        <f t="shared" si="7"/>
        <v>0.13110358083305215</v>
      </c>
      <c r="V14" s="85">
        <v>28598913</v>
      </c>
      <c r="W14" s="86">
        <v>8471496</v>
      </c>
      <c r="X14" s="86">
        <f t="shared" si="8"/>
        <v>37070409</v>
      </c>
      <c r="Y14" s="104">
        <f t="shared" si="9"/>
        <v>0.17715541980788307</v>
      </c>
      <c r="Z14" s="85">
        <f t="shared" si="10"/>
        <v>97078886</v>
      </c>
      <c r="AA14" s="86">
        <f t="shared" si="11"/>
        <v>30236681</v>
      </c>
      <c r="AB14" s="86">
        <f t="shared" si="12"/>
        <v>127315567</v>
      </c>
      <c r="AC14" s="104">
        <f t="shared" si="13"/>
        <v>0.608427134428532</v>
      </c>
      <c r="AD14" s="85">
        <v>36553859</v>
      </c>
      <c r="AE14" s="86">
        <v>13317150</v>
      </c>
      <c r="AF14" s="86">
        <f t="shared" si="14"/>
        <v>49871009</v>
      </c>
      <c r="AG14" s="86">
        <v>225955509</v>
      </c>
      <c r="AH14" s="86">
        <v>243535268</v>
      </c>
      <c r="AI14" s="87">
        <v>181693214</v>
      </c>
      <c r="AJ14" s="124">
        <f t="shared" si="15"/>
        <v>0.7460653050054336</v>
      </c>
      <c r="AK14" s="125">
        <f t="shared" si="16"/>
        <v>-0.25667417316541563</v>
      </c>
    </row>
    <row r="15" spans="1:37" ht="12.75">
      <c r="A15" s="62" t="s">
        <v>97</v>
      </c>
      <c r="B15" s="63" t="s">
        <v>69</v>
      </c>
      <c r="C15" s="64" t="s">
        <v>70</v>
      </c>
      <c r="D15" s="85">
        <v>1732011564</v>
      </c>
      <c r="E15" s="86">
        <v>100894000</v>
      </c>
      <c r="F15" s="87">
        <f t="shared" si="0"/>
        <v>1832905564</v>
      </c>
      <c r="G15" s="85">
        <v>1743775525</v>
      </c>
      <c r="H15" s="86">
        <v>87395273</v>
      </c>
      <c r="I15" s="87">
        <f t="shared" si="1"/>
        <v>1831170798</v>
      </c>
      <c r="J15" s="85">
        <v>483410655</v>
      </c>
      <c r="K15" s="86">
        <v>7527206</v>
      </c>
      <c r="L15" s="86">
        <f t="shared" si="2"/>
        <v>490937861</v>
      </c>
      <c r="M15" s="104">
        <f t="shared" si="3"/>
        <v>0.2678467841674357</v>
      </c>
      <c r="N15" s="85">
        <v>403816987</v>
      </c>
      <c r="O15" s="86">
        <v>20217271</v>
      </c>
      <c r="P15" s="86">
        <f t="shared" si="4"/>
        <v>424034258</v>
      </c>
      <c r="Q15" s="104">
        <f t="shared" si="5"/>
        <v>0.23134539298065004</v>
      </c>
      <c r="R15" s="85">
        <v>266588716</v>
      </c>
      <c r="S15" s="86">
        <v>12238136</v>
      </c>
      <c r="T15" s="86">
        <f t="shared" si="6"/>
        <v>278826852</v>
      </c>
      <c r="U15" s="104">
        <f t="shared" si="7"/>
        <v>0.15226698257996138</v>
      </c>
      <c r="V15" s="85">
        <v>199994029</v>
      </c>
      <c r="W15" s="86">
        <v>23245926</v>
      </c>
      <c r="X15" s="86">
        <f t="shared" si="8"/>
        <v>223239955</v>
      </c>
      <c r="Y15" s="104">
        <f t="shared" si="9"/>
        <v>0.1219110501564475</v>
      </c>
      <c r="Z15" s="85">
        <f t="shared" si="10"/>
        <v>1353810387</v>
      </c>
      <c r="AA15" s="86">
        <f t="shared" si="11"/>
        <v>63228539</v>
      </c>
      <c r="AB15" s="86">
        <f t="shared" si="12"/>
        <v>1417038926</v>
      </c>
      <c r="AC15" s="104">
        <f t="shared" si="13"/>
        <v>0.7738431213230826</v>
      </c>
      <c r="AD15" s="85">
        <v>338509576</v>
      </c>
      <c r="AE15" s="86">
        <v>40139514</v>
      </c>
      <c r="AF15" s="86">
        <f t="shared" si="14"/>
        <v>378649090</v>
      </c>
      <c r="AG15" s="86">
        <v>1727009015</v>
      </c>
      <c r="AH15" s="86">
        <v>1989813281</v>
      </c>
      <c r="AI15" s="87">
        <v>1621526757</v>
      </c>
      <c r="AJ15" s="124">
        <f t="shared" si="15"/>
        <v>0.8149140286093004</v>
      </c>
      <c r="AK15" s="125">
        <f t="shared" si="16"/>
        <v>-0.4104304991199107</v>
      </c>
    </row>
    <row r="16" spans="1:37" ht="12.75">
      <c r="A16" s="62" t="s">
        <v>112</v>
      </c>
      <c r="B16" s="63" t="s">
        <v>423</v>
      </c>
      <c r="C16" s="64" t="s">
        <v>424</v>
      </c>
      <c r="D16" s="85">
        <v>393327300</v>
      </c>
      <c r="E16" s="86">
        <v>16500000</v>
      </c>
      <c r="F16" s="87">
        <f t="shared" si="0"/>
        <v>409827300</v>
      </c>
      <c r="G16" s="85">
        <v>396451949</v>
      </c>
      <c r="H16" s="86">
        <v>12100000</v>
      </c>
      <c r="I16" s="87">
        <f t="shared" si="1"/>
        <v>408551949</v>
      </c>
      <c r="J16" s="85">
        <v>120124739</v>
      </c>
      <c r="K16" s="86">
        <v>96708</v>
      </c>
      <c r="L16" s="86">
        <f t="shared" si="2"/>
        <v>120221447</v>
      </c>
      <c r="M16" s="104">
        <f t="shared" si="3"/>
        <v>0.293346604777183</v>
      </c>
      <c r="N16" s="85">
        <v>108578121</v>
      </c>
      <c r="O16" s="86">
        <v>1486546</v>
      </c>
      <c r="P16" s="86">
        <f t="shared" si="4"/>
        <v>110064667</v>
      </c>
      <c r="Q16" s="104">
        <f t="shared" si="5"/>
        <v>0.26856353151681206</v>
      </c>
      <c r="R16" s="85">
        <v>82107875</v>
      </c>
      <c r="S16" s="86">
        <v>1892177</v>
      </c>
      <c r="T16" s="86">
        <f t="shared" si="6"/>
        <v>84000052</v>
      </c>
      <c r="U16" s="104">
        <f t="shared" si="7"/>
        <v>0.2056043355211114</v>
      </c>
      <c r="V16" s="85">
        <v>26671510</v>
      </c>
      <c r="W16" s="86">
        <v>672540</v>
      </c>
      <c r="X16" s="86">
        <f t="shared" si="8"/>
        <v>27344050</v>
      </c>
      <c r="Y16" s="104">
        <f t="shared" si="9"/>
        <v>0.06692918750462258</v>
      </c>
      <c r="Z16" s="85">
        <f t="shared" si="10"/>
        <v>337482245</v>
      </c>
      <c r="AA16" s="86">
        <f t="shared" si="11"/>
        <v>4147971</v>
      </c>
      <c r="AB16" s="86">
        <f t="shared" si="12"/>
        <v>341630216</v>
      </c>
      <c r="AC16" s="104">
        <f t="shared" si="13"/>
        <v>0.8361977389563254</v>
      </c>
      <c r="AD16" s="85">
        <v>4811017</v>
      </c>
      <c r="AE16" s="86">
        <v>1241862</v>
      </c>
      <c r="AF16" s="86">
        <f t="shared" si="14"/>
        <v>6052879</v>
      </c>
      <c r="AG16" s="86">
        <v>424162150</v>
      </c>
      <c r="AH16" s="86">
        <v>315156672</v>
      </c>
      <c r="AI16" s="87">
        <v>294172386</v>
      </c>
      <c r="AJ16" s="124">
        <f t="shared" si="15"/>
        <v>0.933416335859772</v>
      </c>
      <c r="AK16" s="125">
        <f t="shared" si="16"/>
        <v>3.5175279400100345</v>
      </c>
    </row>
    <row r="17" spans="1:37" ht="16.5">
      <c r="A17" s="65"/>
      <c r="B17" s="66" t="s">
        <v>425</v>
      </c>
      <c r="C17" s="67"/>
      <c r="D17" s="88">
        <f>SUM(D9:D16)</f>
        <v>4539074570</v>
      </c>
      <c r="E17" s="89">
        <f>SUM(E9:E16)</f>
        <v>488042509</v>
      </c>
      <c r="F17" s="90">
        <f t="shared" si="0"/>
        <v>5027117079</v>
      </c>
      <c r="G17" s="88">
        <f>SUM(G9:G16)</f>
        <v>4595032777</v>
      </c>
      <c r="H17" s="89">
        <f>SUM(H9:H16)</f>
        <v>500246335</v>
      </c>
      <c r="I17" s="90">
        <f t="shared" si="1"/>
        <v>5095279112</v>
      </c>
      <c r="J17" s="88">
        <f>SUM(J9:J16)</f>
        <v>1287643693</v>
      </c>
      <c r="K17" s="89">
        <f>SUM(K9:K16)</f>
        <v>63514502</v>
      </c>
      <c r="L17" s="89">
        <f t="shared" si="2"/>
        <v>1351158195</v>
      </c>
      <c r="M17" s="105">
        <f t="shared" si="3"/>
        <v>0.26877396602602577</v>
      </c>
      <c r="N17" s="88">
        <f>SUM(N9:N16)</f>
        <v>1126122124</v>
      </c>
      <c r="O17" s="89">
        <f>SUM(O9:O16)</f>
        <v>131733159</v>
      </c>
      <c r="P17" s="89">
        <f t="shared" si="4"/>
        <v>1257855283</v>
      </c>
      <c r="Q17" s="105">
        <f t="shared" si="5"/>
        <v>0.25021404181225354</v>
      </c>
      <c r="R17" s="88">
        <f>SUM(R9:R16)</f>
        <v>834399100</v>
      </c>
      <c r="S17" s="89">
        <f>SUM(S9:S16)</f>
        <v>105376929</v>
      </c>
      <c r="T17" s="89">
        <f t="shared" si="6"/>
        <v>939776029</v>
      </c>
      <c r="U17" s="105">
        <f t="shared" si="7"/>
        <v>0.18444053963338602</v>
      </c>
      <c r="V17" s="88">
        <f>SUM(V9:V16)</f>
        <v>593857181</v>
      </c>
      <c r="W17" s="89">
        <f>SUM(W9:W16)</f>
        <v>87781478</v>
      </c>
      <c r="X17" s="89">
        <f t="shared" si="8"/>
        <v>681638659</v>
      </c>
      <c r="Y17" s="105">
        <f t="shared" si="9"/>
        <v>0.13377847297798826</v>
      </c>
      <c r="Z17" s="88">
        <f t="shared" si="10"/>
        <v>3842022098</v>
      </c>
      <c r="AA17" s="89">
        <f t="shared" si="11"/>
        <v>388406068</v>
      </c>
      <c r="AB17" s="89">
        <f t="shared" si="12"/>
        <v>4230428166</v>
      </c>
      <c r="AC17" s="105">
        <f t="shared" si="13"/>
        <v>0.8302642648244389</v>
      </c>
      <c r="AD17" s="88">
        <f>SUM(AD9:AD16)</f>
        <v>658276949</v>
      </c>
      <c r="AE17" s="89">
        <f>SUM(AE9:AE16)</f>
        <v>174252472</v>
      </c>
      <c r="AF17" s="89">
        <f t="shared" si="14"/>
        <v>832529421</v>
      </c>
      <c r="AG17" s="89">
        <f>SUM(AG9:AG16)</f>
        <v>4872834886</v>
      </c>
      <c r="AH17" s="89">
        <f>SUM(AH9:AH16)</f>
        <v>5243419207</v>
      </c>
      <c r="AI17" s="90">
        <f>SUM(AI9:AI16)</f>
        <v>4216355364</v>
      </c>
      <c r="AJ17" s="126">
        <f t="shared" si="15"/>
        <v>0.8041232633795782</v>
      </c>
      <c r="AK17" s="127">
        <f t="shared" si="16"/>
        <v>-0.18124375931214087</v>
      </c>
    </row>
    <row r="18" spans="1:37" ht="12.75">
      <c r="A18" s="62" t="s">
        <v>97</v>
      </c>
      <c r="B18" s="63" t="s">
        <v>426</v>
      </c>
      <c r="C18" s="64" t="s">
        <v>427</v>
      </c>
      <c r="D18" s="85">
        <v>455082900</v>
      </c>
      <c r="E18" s="86">
        <v>94488000</v>
      </c>
      <c r="F18" s="87">
        <f t="shared" si="0"/>
        <v>549570900</v>
      </c>
      <c r="G18" s="85">
        <v>455081900</v>
      </c>
      <c r="H18" s="86">
        <v>94488000</v>
      </c>
      <c r="I18" s="87">
        <f t="shared" si="1"/>
        <v>549569900</v>
      </c>
      <c r="J18" s="85">
        <v>256096546</v>
      </c>
      <c r="K18" s="86">
        <v>1978880</v>
      </c>
      <c r="L18" s="86">
        <f t="shared" si="2"/>
        <v>258075426</v>
      </c>
      <c r="M18" s="104">
        <f t="shared" si="3"/>
        <v>0.4695944162982429</v>
      </c>
      <c r="N18" s="85">
        <v>108195743</v>
      </c>
      <c r="O18" s="86">
        <v>271742</v>
      </c>
      <c r="P18" s="86">
        <f t="shared" si="4"/>
        <v>108467485</v>
      </c>
      <c r="Q18" s="104">
        <f t="shared" si="5"/>
        <v>0.19736759169744977</v>
      </c>
      <c r="R18" s="85">
        <v>80605477</v>
      </c>
      <c r="S18" s="86">
        <v>858041</v>
      </c>
      <c r="T18" s="86">
        <f t="shared" si="6"/>
        <v>81463518</v>
      </c>
      <c r="U18" s="104">
        <f t="shared" si="7"/>
        <v>0.14823140423083578</v>
      </c>
      <c r="V18" s="85">
        <v>79640592</v>
      </c>
      <c r="W18" s="86">
        <v>773232</v>
      </c>
      <c r="X18" s="86">
        <f t="shared" si="8"/>
        <v>80413824</v>
      </c>
      <c r="Y18" s="104">
        <f t="shared" si="9"/>
        <v>0.1463213760433386</v>
      </c>
      <c r="Z18" s="85">
        <f t="shared" si="10"/>
        <v>524538358</v>
      </c>
      <c r="AA18" s="86">
        <f t="shared" si="11"/>
        <v>3881895</v>
      </c>
      <c r="AB18" s="86">
        <f t="shared" si="12"/>
        <v>528420253</v>
      </c>
      <c r="AC18" s="104">
        <f t="shared" si="13"/>
        <v>0.9615160018771043</v>
      </c>
      <c r="AD18" s="85">
        <v>77112960</v>
      </c>
      <c r="AE18" s="86">
        <v>87351</v>
      </c>
      <c r="AF18" s="86">
        <f t="shared" si="14"/>
        <v>77200311</v>
      </c>
      <c r="AG18" s="86">
        <v>466202895</v>
      </c>
      <c r="AH18" s="86">
        <v>427327443</v>
      </c>
      <c r="AI18" s="87">
        <v>271120463</v>
      </c>
      <c r="AJ18" s="124">
        <f t="shared" si="15"/>
        <v>0.6344560066084967</v>
      </c>
      <c r="AK18" s="125">
        <f t="shared" si="16"/>
        <v>0.04162564837335947</v>
      </c>
    </row>
    <row r="19" spans="1:37" ht="12.75">
      <c r="A19" s="62" t="s">
        <v>97</v>
      </c>
      <c r="B19" s="63" t="s">
        <v>63</v>
      </c>
      <c r="C19" s="64" t="s">
        <v>64</v>
      </c>
      <c r="D19" s="85">
        <v>2645868275</v>
      </c>
      <c r="E19" s="86">
        <v>261137850</v>
      </c>
      <c r="F19" s="87">
        <f t="shared" si="0"/>
        <v>2907006125</v>
      </c>
      <c r="G19" s="85">
        <v>2645868275</v>
      </c>
      <c r="H19" s="86">
        <v>319203143</v>
      </c>
      <c r="I19" s="87">
        <f t="shared" si="1"/>
        <v>2965071418</v>
      </c>
      <c r="J19" s="85">
        <v>605126612</v>
      </c>
      <c r="K19" s="86">
        <v>2367980</v>
      </c>
      <c r="L19" s="86">
        <f t="shared" si="2"/>
        <v>607494592</v>
      </c>
      <c r="M19" s="104">
        <f t="shared" si="3"/>
        <v>0.20897602752728978</v>
      </c>
      <c r="N19" s="85">
        <v>551611560</v>
      </c>
      <c r="O19" s="86">
        <v>8133899</v>
      </c>
      <c r="P19" s="86">
        <f t="shared" si="4"/>
        <v>559745459</v>
      </c>
      <c r="Q19" s="104">
        <f t="shared" si="5"/>
        <v>0.19255049178817948</v>
      </c>
      <c r="R19" s="85">
        <v>535268614</v>
      </c>
      <c r="S19" s="86">
        <v>21159348</v>
      </c>
      <c r="T19" s="86">
        <f t="shared" si="6"/>
        <v>556427962</v>
      </c>
      <c r="U19" s="104">
        <f t="shared" si="7"/>
        <v>0.18766089700980013</v>
      </c>
      <c r="V19" s="85">
        <v>485738157</v>
      </c>
      <c r="W19" s="86">
        <v>64669443</v>
      </c>
      <c r="X19" s="86">
        <f t="shared" si="8"/>
        <v>550407600</v>
      </c>
      <c r="Y19" s="104">
        <f t="shared" si="9"/>
        <v>0.1856304696941367</v>
      </c>
      <c r="Z19" s="85">
        <f t="shared" si="10"/>
        <v>2177744943</v>
      </c>
      <c r="AA19" s="86">
        <f t="shared" si="11"/>
        <v>96330670</v>
      </c>
      <c r="AB19" s="86">
        <f t="shared" si="12"/>
        <v>2274075613</v>
      </c>
      <c r="AC19" s="104">
        <f t="shared" si="13"/>
        <v>0.7669547516443667</v>
      </c>
      <c r="AD19" s="85">
        <v>465659453</v>
      </c>
      <c r="AE19" s="86">
        <v>58358903</v>
      </c>
      <c r="AF19" s="86">
        <f t="shared" si="14"/>
        <v>524018356</v>
      </c>
      <c r="AG19" s="86">
        <v>2829652478</v>
      </c>
      <c r="AH19" s="86">
        <v>2555977668</v>
      </c>
      <c r="AI19" s="87">
        <v>2255237644</v>
      </c>
      <c r="AJ19" s="124">
        <f t="shared" si="15"/>
        <v>0.8823385557060353</v>
      </c>
      <c r="AK19" s="125">
        <f t="shared" si="16"/>
        <v>0.05035938855546496</v>
      </c>
    </row>
    <row r="20" spans="1:37" ht="12.75">
      <c r="A20" s="62" t="s">
        <v>97</v>
      </c>
      <c r="B20" s="63" t="s">
        <v>89</v>
      </c>
      <c r="C20" s="64" t="s">
        <v>90</v>
      </c>
      <c r="D20" s="85">
        <v>1370180764</v>
      </c>
      <c r="E20" s="86">
        <v>257134759</v>
      </c>
      <c r="F20" s="87">
        <f t="shared" si="0"/>
        <v>1627315523</v>
      </c>
      <c r="G20" s="85">
        <v>1338517411</v>
      </c>
      <c r="H20" s="86">
        <v>308979081</v>
      </c>
      <c r="I20" s="87">
        <f t="shared" si="1"/>
        <v>1647496492</v>
      </c>
      <c r="J20" s="85">
        <v>370283410</v>
      </c>
      <c r="K20" s="86">
        <v>17417838</v>
      </c>
      <c r="L20" s="86">
        <f t="shared" si="2"/>
        <v>387701248</v>
      </c>
      <c r="M20" s="104">
        <f t="shared" si="3"/>
        <v>0.23824589793457038</v>
      </c>
      <c r="N20" s="85">
        <v>335586792</v>
      </c>
      <c r="O20" s="86">
        <v>41974342</v>
      </c>
      <c r="P20" s="86">
        <f t="shared" si="4"/>
        <v>377561134</v>
      </c>
      <c r="Q20" s="104">
        <f t="shared" si="5"/>
        <v>0.2320147068369113</v>
      </c>
      <c r="R20" s="85">
        <v>312025598</v>
      </c>
      <c r="S20" s="86">
        <v>52179412</v>
      </c>
      <c r="T20" s="86">
        <f t="shared" si="6"/>
        <v>364205010</v>
      </c>
      <c r="U20" s="104">
        <f t="shared" si="7"/>
        <v>0.22106572716149978</v>
      </c>
      <c r="V20" s="85">
        <v>268637995</v>
      </c>
      <c r="W20" s="86">
        <v>104296122</v>
      </c>
      <c r="X20" s="86">
        <f t="shared" si="8"/>
        <v>372934117</v>
      </c>
      <c r="Y20" s="104">
        <f t="shared" si="9"/>
        <v>0.22636413419446602</v>
      </c>
      <c r="Z20" s="85">
        <f t="shared" si="10"/>
        <v>1286533795</v>
      </c>
      <c r="AA20" s="86">
        <f t="shared" si="11"/>
        <v>215867714</v>
      </c>
      <c r="AB20" s="86">
        <f t="shared" si="12"/>
        <v>1502401509</v>
      </c>
      <c r="AC20" s="104">
        <f t="shared" si="13"/>
        <v>0.9119300200610078</v>
      </c>
      <c r="AD20" s="85">
        <v>303834698</v>
      </c>
      <c r="AE20" s="86">
        <v>75950248</v>
      </c>
      <c r="AF20" s="86">
        <f t="shared" si="14"/>
        <v>379784946</v>
      </c>
      <c r="AG20" s="86">
        <v>1599299567</v>
      </c>
      <c r="AH20" s="86">
        <v>1724211953</v>
      </c>
      <c r="AI20" s="87">
        <v>1482970603</v>
      </c>
      <c r="AJ20" s="124">
        <f t="shared" si="15"/>
        <v>0.8600860238903587</v>
      </c>
      <c r="AK20" s="125">
        <f t="shared" si="16"/>
        <v>-0.018038706041813457</v>
      </c>
    </row>
    <row r="21" spans="1:37" ht="12.75">
      <c r="A21" s="62" t="s">
        <v>97</v>
      </c>
      <c r="B21" s="63" t="s">
        <v>428</v>
      </c>
      <c r="C21" s="64" t="s">
        <v>429</v>
      </c>
      <c r="D21" s="85">
        <v>226954731</v>
      </c>
      <c r="E21" s="86">
        <v>75841250</v>
      </c>
      <c r="F21" s="87">
        <f t="shared" si="0"/>
        <v>302795981</v>
      </c>
      <c r="G21" s="85">
        <v>224488291</v>
      </c>
      <c r="H21" s="86">
        <v>76427250</v>
      </c>
      <c r="I21" s="87">
        <f t="shared" si="1"/>
        <v>300915541</v>
      </c>
      <c r="J21" s="85">
        <v>67973616</v>
      </c>
      <c r="K21" s="86">
        <v>1444472</v>
      </c>
      <c r="L21" s="86">
        <f t="shared" si="2"/>
        <v>69418088</v>
      </c>
      <c r="M21" s="104">
        <f t="shared" si="3"/>
        <v>0.2292569662607246</v>
      </c>
      <c r="N21" s="85">
        <v>53324980</v>
      </c>
      <c r="O21" s="86">
        <v>12044035</v>
      </c>
      <c r="P21" s="86">
        <f t="shared" si="4"/>
        <v>65369015</v>
      </c>
      <c r="Q21" s="104">
        <f t="shared" si="5"/>
        <v>0.21588468507446934</v>
      </c>
      <c r="R21" s="85">
        <v>63142168</v>
      </c>
      <c r="S21" s="86">
        <v>1930085</v>
      </c>
      <c r="T21" s="86">
        <f t="shared" si="6"/>
        <v>65072253</v>
      </c>
      <c r="U21" s="104">
        <f t="shared" si="7"/>
        <v>0.21624756496042855</v>
      </c>
      <c r="V21" s="85">
        <v>35024723</v>
      </c>
      <c r="W21" s="86">
        <v>3438570</v>
      </c>
      <c r="X21" s="86">
        <f t="shared" si="8"/>
        <v>38463293</v>
      </c>
      <c r="Y21" s="104">
        <f t="shared" si="9"/>
        <v>0.12782089244104544</v>
      </c>
      <c r="Z21" s="85">
        <f t="shared" si="10"/>
        <v>219465487</v>
      </c>
      <c r="AA21" s="86">
        <f t="shared" si="11"/>
        <v>18857162</v>
      </c>
      <c r="AB21" s="86">
        <f t="shared" si="12"/>
        <v>238322649</v>
      </c>
      <c r="AC21" s="104">
        <f t="shared" si="13"/>
        <v>0.7919918267032942</v>
      </c>
      <c r="AD21" s="85">
        <v>29884965</v>
      </c>
      <c r="AE21" s="86">
        <v>8905915</v>
      </c>
      <c r="AF21" s="86">
        <f t="shared" si="14"/>
        <v>38790880</v>
      </c>
      <c r="AG21" s="86">
        <v>235776354</v>
      </c>
      <c r="AH21" s="86">
        <v>238146794</v>
      </c>
      <c r="AI21" s="87">
        <v>191972094</v>
      </c>
      <c r="AJ21" s="124">
        <f t="shared" si="15"/>
        <v>0.8061082443125395</v>
      </c>
      <c r="AK21" s="125">
        <f t="shared" si="16"/>
        <v>-0.008444948915827588</v>
      </c>
    </row>
    <row r="22" spans="1:37" ht="12.75">
      <c r="A22" s="62" t="s">
        <v>97</v>
      </c>
      <c r="B22" s="63" t="s">
        <v>430</v>
      </c>
      <c r="C22" s="64" t="s">
        <v>431</v>
      </c>
      <c r="D22" s="85">
        <v>513222848</v>
      </c>
      <c r="E22" s="86">
        <v>135671781</v>
      </c>
      <c r="F22" s="87">
        <f t="shared" si="0"/>
        <v>648894629</v>
      </c>
      <c r="G22" s="85">
        <v>602073869</v>
      </c>
      <c r="H22" s="86">
        <v>114186624</v>
      </c>
      <c r="I22" s="87">
        <f t="shared" si="1"/>
        <v>716260493</v>
      </c>
      <c r="J22" s="85">
        <v>83165747</v>
      </c>
      <c r="K22" s="86">
        <v>6810502</v>
      </c>
      <c r="L22" s="86">
        <f t="shared" si="2"/>
        <v>89976249</v>
      </c>
      <c r="M22" s="104">
        <f t="shared" si="3"/>
        <v>0.13866080096650021</v>
      </c>
      <c r="N22" s="85">
        <v>157673284</v>
      </c>
      <c r="O22" s="86">
        <v>42687899</v>
      </c>
      <c r="P22" s="86">
        <f t="shared" si="4"/>
        <v>200361183</v>
      </c>
      <c r="Q22" s="104">
        <f t="shared" si="5"/>
        <v>0.3087730642936174</v>
      </c>
      <c r="R22" s="85">
        <v>150720206</v>
      </c>
      <c r="S22" s="86">
        <v>8626168</v>
      </c>
      <c r="T22" s="86">
        <f t="shared" si="6"/>
        <v>159346374</v>
      </c>
      <c r="U22" s="104">
        <f t="shared" si="7"/>
        <v>0.22246986334900368</v>
      </c>
      <c r="V22" s="85">
        <v>95078163</v>
      </c>
      <c r="W22" s="86">
        <v>30264149</v>
      </c>
      <c r="X22" s="86">
        <f t="shared" si="8"/>
        <v>125342312</v>
      </c>
      <c r="Y22" s="104">
        <f t="shared" si="9"/>
        <v>0.17499542865335727</v>
      </c>
      <c r="Z22" s="85">
        <f t="shared" si="10"/>
        <v>486637400</v>
      </c>
      <c r="AA22" s="86">
        <f t="shared" si="11"/>
        <v>88388718</v>
      </c>
      <c r="AB22" s="86">
        <f t="shared" si="12"/>
        <v>575026118</v>
      </c>
      <c r="AC22" s="104">
        <f t="shared" si="13"/>
        <v>0.8028170248390344</v>
      </c>
      <c r="AD22" s="85">
        <v>151861787</v>
      </c>
      <c r="AE22" s="86">
        <v>69327516</v>
      </c>
      <c r="AF22" s="86">
        <f t="shared" si="14"/>
        <v>221189303</v>
      </c>
      <c r="AG22" s="86">
        <v>605176212</v>
      </c>
      <c r="AH22" s="86">
        <v>663105505</v>
      </c>
      <c r="AI22" s="87">
        <v>642189567</v>
      </c>
      <c r="AJ22" s="124">
        <f t="shared" si="15"/>
        <v>0.9684576016300754</v>
      </c>
      <c r="AK22" s="125">
        <f t="shared" si="16"/>
        <v>-0.4333256161126381</v>
      </c>
    </row>
    <row r="23" spans="1:37" ht="12.75">
      <c r="A23" s="62" t="s">
        <v>97</v>
      </c>
      <c r="B23" s="63" t="s">
        <v>432</v>
      </c>
      <c r="C23" s="64" t="s">
        <v>433</v>
      </c>
      <c r="D23" s="85">
        <v>437190000</v>
      </c>
      <c r="E23" s="86">
        <v>123602000</v>
      </c>
      <c r="F23" s="87">
        <f t="shared" si="0"/>
        <v>560792000</v>
      </c>
      <c r="G23" s="85">
        <v>417693000</v>
      </c>
      <c r="H23" s="86">
        <v>123602803</v>
      </c>
      <c r="I23" s="87">
        <f t="shared" si="1"/>
        <v>541295803</v>
      </c>
      <c r="J23" s="85">
        <v>190990877</v>
      </c>
      <c r="K23" s="86">
        <v>12010320</v>
      </c>
      <c r="L23" s="86">
        <f t="shared" si="2"/>
        <v>203001197</v>
      </c>
      <c r="M23" s="104">
        <f t="shared" si="3"/>
        <v>0.3619901799597712</v>
      </c>
      <c r="N23" s="85">
        <v>130207639</v>
      </c>
      <c r="O23" s="86">
        <v>38727796</v>
      </c>
      <c r="P23" s="86">
        <f t="shared" si="4"/>
        <v>168935435</v>
      </c>
      <c r="Q23" s="104">
        <f t="shared" si="5"/>
        <v>0.3012443740281602</v>
      </c>
      <c r="R23" s="85">
        <v>20598826</v>
      </c>
      <c r="S23" s="86">
        <v>16981664</v>
      </c>
      <c r="T23" s="86">
        <f t="shared" si="6"/>
        <v>37580490</v>
      </c>
      <c r="U23" s="104">
        <f t="shared" si="7"/>
        <v>0.06942690076612325</v>
      </c>
      <c r="V23" s="85">
        <v>28021865</v>
      </c>
      <c r="W23" s="86">
        <v>27284406</v>
      </c>
      <c r="X23" s="86">
        <f t="shared" si="8"/>
        <v>55306271</v>
      </c>
      <c r="Y23" s="104">
        <f t="shared" si="9"/>
        <v>0.10217384042787414</v>
      </c>
      <c r="Z23" s="85">
        <f t="shared" si="10"/>
        <v>369819207</v>
      </c>
      <c r="AA23" s="86">
        <f t="shared" si="11"/>
        <v>95004186</v>
      </c>
      <c r="AB23" s="86">
        <f t="shared" si="12"/>
        <v>464823393</v>
      </c>
      <c r="AC23" s="104">
        <f t="shared" si="13"/>
        <v>0.85872343813462</v>
      </c>
      <c r="AD23" s="85">
        <v>26381749</v>
      </c>
      <c r="AE23" s="86">
        <v>58098469</v>
      </c>
      <c r="AF23" s="86">
        <f t="shared" si="14"/>
        <v>84480218</v>
      </c>
      <c r="AG23" s="86">
        <v>521342819</v>
      </c>
      <c r="AH23" s="86">
        <v>560305965</v>
      </c>
      <c r="AI23" s="87">
        <v>573945058</v>
      </c>
      <c r="AJ23" s="124">
        <f t="shared" si="15"/>
        <v>1.0243422234492898</v>
      </c>
      <c r="AK23" s="125">
        <f t="shared" si="16"/>
        <v>-0.345334655741537</v>
      </c>
    </row>
    <row r="24" spans="1:37" ht="12.75">
      <c r="A24" s="62" t="s">
        <v>112</v>
      </c>
      <c r="B24" s="63" t="s">
        <v>434</v>
      </c>
      <c r="C24" s="64" t="s">
        <v>435</v>
      </c>
      <c r="D24" s="85">
        <v>355806118</v>
      </c>
      <c r="E24" s="86">
        <v>8050000</v>
      </c>
      <c r="F24" s="87">
        <f t="shared" si="0"/>
        <v>363856118</v>
      </c>
      <c r="G24" s="85">
        <v>366599248</v>
      </c>
      <c r="H24" s="86">
        <v>39339067</v>
      </c>
      <c r="I24" s="87">
        <f t="shared" si="1"/>
        <v>405938315</v>
      </c>
      <c r="J24" s="85">
        <v>145836756</v>
      </c>
      <c r="K24" s="86">
        <v>5024364</v>
      </c>
      <c r="L24" s="86">
        <f t="shared" si="2"/>
        <v>150861120</v>
      </c>
      <c r="M24" s="104">
        <f t="shared" si="3"/>
        <v>0.414617516476664</v>
      </c>
      <c r="N24" s="85">
        <v>119715276</v>
      </c>
      <c r="O24" s="86">
        <v>15317535</v>
      </c>
      <c r="P24" s="86">
        <f t="shared" si="4"/>
        <v>135032811</v>
      </c>
      <c r="Q24" s="104">
        <f t="shared" si="5"/>
        <v>0.3711159557855779</v>
      </c>
      <c r="R24" s="85">
        <v>89819186</v>
      </c>
      <c r="S24" s="86">
        <v>5514258</v>
      </c>
      <c r="T24" s="86">
        <f t="shared" si="6"/>
        <v>95333444</v>
      </c>
      <c r="U24" s="104">
        <f t="shared" si="7"/>
        <v>0.23484711956790774</v>
      </c>
      <c r="V24" s="85">
        <v>9108537</v>
      </c>
      <c r="W24" s="86">
        <v>6771909</v>
      </c>
      <c r="X24" s="86">
        <f t="shared" si="8"/>
        <v>15880446</v>
      </c>
      <c r="Y24" s="104">
        <f t="shared" si="9"/>
        <v>0.03912034270527038</v>
      </c>
      <c r="Z24" s="85">
        <f t="shared" si="10"/>
        <v>364479755</v>
      </c>
      <c r="AA24" s="86">
        <f t="shared" si="11"/>
        <v>32628066</v>
      </c>
      <c r="AB24" s="86">
        <f t="shared" si="12"/>
        <v>397107821</v>
      </c>
      <c r="AC24" s="104">
        <f t="shared" si="13"/>
        <v>0.9782467097248507</v>
      </c>
      <c r="AD24" s="85">
        <v>8002319</v>
      </c>
      <c r="AE24" s="86">
        <v>20149974</v>
      </c>
      <c r="AF24" s="86">
        <f t="shared" si="14"/>
        <v>28152293</v>
      </c>
      <c r="AG24" s="86">
        <v>409623975</v>
      </c>
      <c r="AH24" s="86">
        <v>416781599</v>
      </c>
      <c r="AI24" s="87">
        <v>399709707</v>
      </c>
      <c r="AJ24" s="124">
        <f t="shared" si="15"/>
        <v>0.9590387578507275</v>
      </c>
      <c r="AK24" s="125">
        <f t="shared" si="16"/>
        <v>-0.4359093236206373</v>
      </c>
    </row>
    <row r="25" spans="1:37" ht="16.5">
      <c r="A25" s="65"/>
      <c r="B25" s="66" t="s">
        <v>436</v>
      </c>
      <c r="C25" s="67"/>
      <c r="D25" s="88">
        <f>SUM(D18:D24)</f>
        <v>6004305636</v>
      </c>
      <c r="E25" s="89">
        <f>SUM(E18:E24)</f>
        <v>955925640</v>
      </c>
      <c r="F25" s="90">
        <f t="shared" si="0"/>
        <v>6960231276</v>
      </c>
      <c r="G25" s="88">
        <f>SUM(G18:G24)</f>
        <v>6050321994</v>
      </c>
      <c r="H25" s="89">
        <f>SUM(H18:H24)</f>
        <v>1076225968</v>
      </c>
      <c r="I25" s="90">
        <f t="shared" si="1"/>
        <v>7126547962</v>
      </c>
      <c r="J25" s="88">
        <f>SUM(J18:J24)</f>
        <v>1719473564</v>
      </c>
      <c r="K25" s="89">
        <f>SUM(K18:K24)</f>
        <v>47054356</v>
      </c>
      <c r="L25" s="89">
        <f t="shared" si="2"/>
        <v>1766527920</v>
      </c>
      <c r="M25" s="105">
        <f t="shared" si="3"/>
        <v>0.25380304905833706</v>
      </c>
      <c r="N25" s="88">
        <f>SUM(N18:N24)</f>
        <v>1456315274</v>
      </c>
      <c r="O25" s="89">
        <f>SUM(O18:O24)</f>
        <v>159157248</v>
      </c>
      <c r="P25" s="89">
        <f t="shared" si="4"/>
        <v>1615472522</v>
      </c>
      <c r="Q25" s="105">
        <f t="shared" si="5"/>
        <v>0.23210040844050828</v>
      </c>
      <c r="R25" s="88">
        <f>SUM(R18:R24)</f>
        <v>1252180075</v>
      </c>
      <c r="S25" s="89">
        <f>SUM(S18:S24)</f>
        <v>107248976</v>
      </c>
      <c r="T25" s="89">
        <f t="shared" si="6"/>
        <v>1359429051</v>
      </c>
      <c r="U25" s="105">
        <f t="shared" si="7"/>
        <v>0.19075561663917978</v>
      </c>
      <c r="V25" s="88">
        <f>SUM(V18:V24)</f>
        <v>1001250032</v>
      </c>
      <c r="W25" s="89">
        <f>SUM(W18:W24)</f>
        <v>237497831</v>
      </c>
      <c r="X25" s="89">
        <f t="shared" si="8"/>
        <v>1238747863</v>
      </c>
      <c r="Y25" s="105">
        <f t="shared" si="9"/>
        <v>0.17382158509354323</v>
      </c>
      <c r="Z25" s="88">
        <f t="shared" si="10"/>
        <v>5429218945</v>
      </c>
      <c r="AA25" s="89">
        <f t="shared" si="11"/>
        <v>550958411</v>
      </c>
      <c r="AB25" s="89">
        <f t="shared" si="12"/>
        <v>5980177356</v>
      </c>
      <c r="AC25" s="105">
        <f t="shared" si="13"/>
        <v>0.8391408277734678</v>
      </c>
      <c r="AD25" s="88">
        <f>SUM(AD18:AD24)</f>
        <v>1062737931</v>
      </c>
      <c r="AE25" s="89">
        <f>SUM(AE18:AE24)</f>
        <v>290878376</v>
      </c>
      <c r="AF25" s="89">
        <f t="shared" si="14"/>
        <v>1353616307</v>
      </c>
      <c r="AG25" s="89">
        <f>SUM(AG18:AG24)</f>
        <v>6667074300</v>
      </c>
      <c r="AH25" s="89">
        <f>SUM(AH18:AH24)</f>
        <v>6585856927</v>
      </c>
      <c r="AI25" s="90">
        <f>SUM(AI18:AI24)</f>
        <v>5817145136</v>
      </c>
      <c r="AJ25" s="126">
        <f t="shared" si="15"/>
        <v>0.8832783949726395</v>
      </c>
      <c r="AK25" s="127">
        <f t="shared" si="16"/>
        <v>-0.08486041680051948</v>
      </c>
    </row>
    <row r="26" spans="1:37" ht="12.75">
      <c r="A26" s="62" t="s">
        <v>97</v>
      </c>
      <c r="B26" s="63" t="s">
        <v>437</v>
      </c>
      <c r="C26" s="64" t="s">
        <v>438</v>
      </c>
      <c r="D26" s="85">
        <v>486502882</v>
      </c>
      <c r="E26" s="86">
        <v>71173803</v>
      </c>
      <c r="F26" s="87">
        <f t="shared" si="0"/>
        <v>557676685</v>
      </c>
      <c r="G26" s="85">
        <v>494302409</v>
      </c>
      <c r="H26" s="86">
        <v>76340837</v>
      </c>
      <c r="I26" s="87">
        <f t="shared" si="1"/>
        <v>570643246</v>
      </c>
      <c r="J26" s="85">
        <v>195840091</v>
      </c>
      <c r="K26" s="86">
        <v>13321800</v>
      </c>
      <c r="L26" s="86">
        <f t="shared" si="2"/>
        <v>209161891</v>
      </c>
      <c r="M26" s="104">
        <f t="shared" si="3"/>
        <v>0.3750594145781798</v>
      </c>
      <c r="N26" s="85">
        <v>102327491</v>
      </c>
      <c r="O26" s="86">
        <v>23820749</v>
      </c>
      <c r="P26" s="86">
        <f t="shared" si="4"/>
        <v>126148240</v>
      </c>
      <c r="Q26" s="104">
        <f t="shared" si="5"/>
        <v>0.22620318079103485</v>
      </c>
      <c r="R26" s="85">
        <v>84369076</v>
      </c>
      <c r="S26" s="86">
        <v>11655825</v>
      </c>
      <c r="T26" s="86">
        <f t="shared" si="6"/>
        <v>96024901</v>
      </c>
      <c r="U26" s="104">
        <f t="shared" si="7"/>
        <v>0.16827484014416952</v>
      </c>
      <c r="V26" s="85">
        <v>153102250</v>
      </c>
      <c r="W26" s="86">
        <v>47369181</v>
      </c>
      <c r="X26" s="86">
        <f t="shared" si="8"/>
        <v>200471431</v>
      </c>
      <c r="Y26" s="104">
        <f t="shared" si="9"/>
        <v>0.35130781342849715</v>
      </c>
      <c r="Z26" s="85">
        <f t="shared" si="10"/>
        <v>535638908</v>
      </c>
      <c r="AA26" s="86">
        <f t="shared" si="11"/>
        <v>96167555</v>
      </c>
      <c r="AB26" s="86">
        <f t="shared" si="12"/>
        <v>631806463</v>
      </c>
      <c r="AC26" s="104">
        <f t="shared" si="13"/>
        <v>1.1071829333453638</v>
      </c>
      <c r="AD26" s="85">
        <v>56855098</v>
      </c>
      <c r="AE26" s="86">
        <v>32036419</v>
      </c>
      <c r="AF26" s="86">
        <f t="shared" si="14"/>
        <v>88891517</v>
      </c>
      <c r="AG26" s="86">
        <v>498392350</v>
      </c>
      <c r="AH26" s="86">
        <v>570838674</v>
      </c>
      <c r="AI26" s="87">
        <v>449615712</v>
      </c>
      <c r="AJ26" s="124">
        <f t="shared" si="15"/>
        <v>0.7876405935313345</v>
      </c>
      <c r="AK26" s="125">
        <f t="shared" si="16"/>
        <v>1.2552369198514186</v>
      </c>
    </row>
    <row r="27" spans="1:37" ht="12.75">
      <c r="A27" s="62" t="s">
        <v>97</v>
      </c>
      <c r="B27" s="63" t="s">
        <v>439</v>
      </c>
      <c r="C27" s="64" t="s">
        <v>440</v>
      </c>
      <c r="D27" s="85">
        <v>743129840</v>
      </c>
      <c r="E27" s="86">
        <v>354404836</v>
      </c>
      <c r="F27" s="87">
        <f t="shared" si="0"/>
        <v>1097534676</v>
      </c>
      <c r="G27" s="85">
        <v>746374686</v>
      </c>
      <c r="H27" s="86">
        <v>366965806</v>
      </c>
      <c r="I27" s="87">
        <f t="shared" si="1"/>
        <v>1113340492</v>
      </c>
      <c r="J27" s="85">
        <v>254030694</v>
      </c>
      <c r="K27" s="86">
        <v>93563922</v>
      </c>
      <c r="L27" s="86">
        <f t="shared" si="2"/>
        <v>347594616</v>
      </c>
      <c r="M27" s="104">
        <f t="shared" si="3"/>
        <v>0.3167049056407216</v>
      </c>
      <c r="N27" s="85">
        <v>212201711</v>
      </c>
      <c r="O27" s="86">
        <v>36682407</v>
      </c>
      <c r="P27" s="86">
        <f t="shared" si="4"/>
        <v>248884118</v>
      </c>
      <c r="Q27" s="104">
        <f t="shared" si="5"/>
        <v>0.22676651903798253</v>
      </c>
      <c r="R27" s="85">
        <v>50499142</v>
      </c>
      <c r="S27" s="86">
        <v>52611210</v>
      </c>
      <c r="T27" s="86">
        <f t="shared" si="6"/>
        <v>103110352</v>
      </c>
      <c r="U27" s="104">
        <f t="shared" si="7"/>
        <v>0.09261349312353942</v>
      </c>
      <c r="V27" s="85">
        <v>75314802</v>
      </c>
      <c r="W27" s="86">
        <v>44603853</v>
      </c>
      <c r="X27" s="86">
        <f t="shared" si="8"/>
        <v>119918655</v>
      </c>
      <c r="Y27" s="104">
        <f t="shared" si="9"/>
        <v>0.10771067419328174</v>
      </c>
      <c r="Z27" s="85">
        <f t="shared" si="10"/>
        <v>592046349</v>
      </c>
      <c r="AA27" s="86">
        <f t="shared" si="11"/>
        <v>227461392</v>
      </c>
      <c r="AB27" s="86">
        <f t="shared" si="12"/>
        <v>819507741</v>
      </c>
      <c r="AC27" s="104">
        <f t="shared" si="13"/>
        <v>0.7360800643546521</v>
      </c>
      <c r="AD27" s="85">
        <v>54531677</v>
      </c>
      <c r="AE27" s="86">
        <v>41655969</v>
      </c>
      <c r="AF27" s="86">
        <f t="shared" si="14"/>
        <v>96187646</v>
      </c>
      <c r="AG27" s="86">
        <v>1086866065</v>
      </c>
      <c r="AH27" s="86">
        <v>1117346975</v>
      </c>
      <c r="AI27" s="87">
        <v>847557060</v>
      </c>
      <c r="AJ27" s="124">
        <f t="shared" si="15"/>
        <v>0.7585441934901197</v>
      </c>
      <c r="AK27" s="125">
        <f t="shared" si="16"/>
        <v>0.2467157684678134</v>
      </c>
    </row>
    <row r="28" spans="1:37" ht="12.75">
      <c r="A28" s="62" t="s">
        <v>97</v>
      </c>
      <c r="B28" s="63" t="s">
        <v>441</v>
      </c>
      <c r="C28" s="64" t="s">
        <v>442</v>
      </c>
      <c r="D28" s="85">
        <v>961604540</v>
      </c>
      <c r="E28" s="86">
        <v>704634000</v>
      </c>
      <c r="F28" s="87">
        <f t="shared" si="0"/>
        <v>1666238540</v>
      </c>
      <c r="G28" s="85">
        <v>973262860</v>
      </c>
      <c r="H28" s="86">
        <v>630845000</v>
      </c>
      <c r="I28" s="87">
        <f t="shared" si="1"/>
        <v>1604107860</v>
      </c>
      <c r="J28" s="85">
        <v>439523289</v>
      </c>
      <c r="K28" s="86">
        <v>162471250</v>
      </c>
      <c r="L28" s="86">
        <f t="shared" si="2"/>
        <v>601994539</v>
      </c>
      <c r="M28" s="104">
        <f t="shared" si="3"/>
        <v>0.3612895300093107</v>
      </c>
      <c r="N28" s="85">
        <v>241095821</v>
      </c>
      <c r="O28" s="86">
        <v>154826790</v>
      </c>
      <c r="P28" s="86">
        <f t="shared" si="4"/>
        <v>395922611</v>
      </c>
      <c r="Q28" s="104">
        <f t="shared" si="5"/>
        <v>0.23761460408903998</v>
      </c>
      <c r="R28" s="85">
        <v>237664171</v>
      </c>
      <c r="S28" s="86">
        <v>55745843</v>
      </c>
      <c r="T28" s="86">
        <f t="shared" si="6"/>
        <v>293410014</v>
      </c>
      <c r="U28" s="104">
        <f t="shared" si="7"/>
        <v>0.18291164909571606</v>
      </c>
      <c r="V28" s="85">
        <v>56132117</v>
      </c>
      <c r="W28" s="86">
        <v>201569884</v>
      </c>
      <c r="X28" s="86">
        <f t="shared" si="8"/>
        <v>257702001</v>
      </c>
      <c r="Y28" s="104">
        <f t="shared" si="9"/>
        <v>0.1606512924885238</v>
      </c>
      <c r="Z28" s="85">
        <f t="shared" si="10"/>
        <v>974415398</v>
      </c>
      <c r="AA28" s="86">
        <f t="shared" si="11"/>
        <v>574613767</v>
      </c>
      <c r="AB28" s="86">
        <f t="shared" si="12"/>
        <v>1549029165</v>
      </c>
      <c r="AC28" s="104">
        <f t="shared" si="13"/>
        <v>0.9656639703766553</v>
      </c>
      <c r="AD28" s="85">
        <v>156657683</v>
      </c>
      <c r="AE28" s="86">
        <v>99282339</v>
      </c>
      <c r="AF28" s="86">
        <f t="shared" si="14"/>
        <v>255940022</v>
      </c>
      <c r="AG28" s="86">
        <v>1386733000</v>
      </c>
      <c r="AH28" s="86">
        <v>1562288638</v>
      </c>
      <c r="AI28" s="87">
        <v>1549688136</v>
      </c>
      <c r="AJ28" s="124">
        <f t="shared" si="15"/>
        <v>0.991934587698128</v>
      </c>
      <c r="AK28" s="125">
        <f t="shared" si="16"/>
        <v>0.006884343395110015</v>
      </c>
    </row>
    <row r="29" spans="1:37" ht="12.75">
      <c r="A29" s="62" t="s">
        <v>97</v>
      </c>
      <c r="B29" s="63" t="s">
        <v>59</v>
      </c>
      <c r="C29" s="64" t="s">
        <v>60</v>
      </c>
      <c r="D29" s="85">
        <v>2625427841</v>
      </c>
      <c r="E29" s="86">
        <v>751719378</v>
      </c>
      <c r="F29" s="87">
        <f t="shared" si="0"/>
        <v>3377147219</v>
      </c>
      <c r="G29" s="85">
        <v>2210111778</v>
      </c>
      <c r="H29" s="86">
        <v>741423871</v>
      </c>
      <c r="I29" s="87">
        <f t="shared" si="1"/>
        <v>2951535649</v>
      </c>
      <c r="J29" s="85">
        <v>645252139</v>
      </c>
      <c r="K29" s="86">
        <v>75545660</v>
      </c>
      <c r="L29" s="86">
        <f t="shared" si="2"/>
        <v>720797799</v>
      </c>
      <c r="M29" s="104">
        <f t="shared" si="3"/>
        <v>0.21343392877419004</v>
      </c>
      <c r="N29" s="85">
        <v>303925928</v>
      </c>
      <c r="O29" s="86">
        <v>214502931</v>
      </c>
      <c r="P29" s="86">
        <f t="shared" si="4"/>
        <v>518428859</v>
      </c>
      <c r="Q29" s="104">
        <f t="shared" si="5"/>
        <v>0.1535108851883309</v>
      </c>
      <c r="R29" s="85">
        <v>624119335</v>
      </c>
      <c r="S29" s="86">
        <v>84429489</v>
      </c>
      <c r="T29" s="86">
        <f t="shared" si="6"/>
        <v>708548824</v>
      </c>
      <c r="U29" s="104">
        <f t="shared" si="7"/>
        <v>0.24006107608426178</v>
      </c>
      <c r="V29" s="85">
        <v>559427050</v>
      </c>
      <c r="W29" s="86">
        <v>186267186</v>
      </c>
      <c r="X29" s="86">
        <f t="shared" si="8"/>
        <v>745694236</v>
      </c>
      <c r="Y29" s="104">
        <f t="shared" si="9"/>
        <v>0.25264618987497106</v>
      </c>
      <c r="Z29" s="85">
        <f t="shared" si="10"/>
        <v>2132724452</v>
      </c>
      <c r="AA29" s="86">
        <f t="shared" si="11"/>
        <v>560745266</v>
      </c>
      <c r="AB29" s="86">
        <f t="shared" si="12"/>
        <v>2693469718</v>
      </c>
      <c r="AC29" s="104">
        <f t="shared" si="13"/>
        <v>0.9125655381843568</v>
      </c>
      <c r="AD29" s="85">
        <v>0</v>
      </c>
      <c r="AE29" s="86">
        <v>0</v>
      </c>
      <c r="AF29" s="86">
        <f t="shared" si="14"/>
        <v>0</v>
      </c>
      <c r="AG29" s="86">
        <v>0</v>
      </c>
      <c r="AH29" s="86">
        <v>0</v>
      </c>
      <c r="AI29" s="87">
        <v>0</v>
      </c>
      <c r="AJ29" s="124">
        <f t="shared" si="15"/>
        <v>0</v>
      </c>
      <c r="AK29" s="125">
        <f t="shared" si="16"/>
        <v>0</v>
      </c>
    </row>
    <row r="30" spans="1:37" ht="12.75">
      <c r="A30" s="62" t="s">
        <v>112</v>
      </c>
      <c r="B30" s="63" t="s">
        <v>443</v>
      </c>
      <c r="C30" s="64" t="s">
        <v>444</v>
      </c>
      <c r="D30" s="85">
        <v>234432880</v>
      </c>
      <c r="E30" s="86">
        <v>37058000</v>
      </c>
      <c r="F30" s="87">
        <f t="shared" si="0"/>
        <v>271490880</v>
      </c>
      <c r="G30" s="85">
        <v>236524188</v>
      </c>
      <c r="H30" s="86">
        <v>37208000</v>
      </c>
      <c r="I30" s="87">
        <f t="shared" si="1"/>
        <v>273732188</v>
      </c>
      <c r="J30" s="85">
        <v>96411987</v>
      </c>
      <c r="K30" s="86">
        <v>3427241</v>
      </c>
      <c r="L30" s="86">
        <f t="shared" si="2"/>
        <v>99839228</v>
      </c>
      <c r="M30" s="104">
        <f t="shared" si="3"/>
        <v>0.3677443161258308</v>
      </c>
      <c r="N30" s="85">
        <v>75338847</v>
      </c>
      <c r="O30" s="86">
        <v>6584186</v>
      </c>
      <c r="P30" s="86">
        <f t="shared" si="4"/>
        <v>81923033</v>
      </c>
      <c r="Q30" s="104">
        <f t="shared" si="5"/>
        <v>0.30175243087355275</v>
      </c>
      <c r="R30" s="85">
        <v>56196319</v>
      </c>
      <c r="S30" s="86">
        <v>8911103</v>
      </c>
      <c r="T30" s="86">
        <f t="shared" si="6"/>
        <v>65107422</v>
      </c>
      <c r="U30" s="104">
        <f t="shared" si="7"/>
        <v>0.23785080766606811</v>
      </c>
      <c r="V30" s="85">
        <v>4401131</v>
      </c>
      <c r="W30" s="86">
        <v>9124709</v>
      </c>
      <c r="X30" s="86">
        <f t="shared" si="8"/>
        <v>13525840</v>
      </c>
      <c r="Y30" s="104">
        <f t="shared" si="9"/>
        <v>0.04941267630535288</v>
      </c>
      <c r="Z30" s="85">
        <f t="shared" si="10"/>
        <v>232348284</v>
      </c>
      <c r="AA30" s="86">
        <f t="shared" si="11"/>
        <v>28047239</v>
      </c>
      <c r="AB30" s="86">
        <f t="shared" si="12"/>
        <v>260395523</v>
      </c>
      <c r="AC30" s="104">
        <f t="shared" si="13"/>
        <v>0.9512784188902184</v>
      </c>
      <c r="AD30" s="85">
        <v>2094299</v>
      </c>
      <c r="AE30" s="86">
        <v>7035121</v>
      </c>
      <c r="AF30" s="86">
        <f t="shared" si="14"/>
        <v>9129420</v>
      </c>
      <c r="AG30" s="86">
        <v>284382599</v>
      </c>
      <c r="AH30" s="86">
        <v>254282866</v>
      </c>
      <c r="AI30" s="87">
        <v>247678166</v>
      </c>
      <c r="AJ30" s="124">
        <f t="shared" si="15"/>
        <v>0.9740261697380743</v>
      </c>
      <c r="AK30" s="125">
        <f t="shared" si="16"/>
        <v>0.48156618930884987</v>
      </c>
    </row>
    <row r="31" spans="1:37" ht="16.5">
      <c r="A31" s="65"/>
      <c r="B31" s="66" t="s">
        <v>445</v>
      </c>
      <c r="C31" s="67"/>
      <c r="D31" s="88">
        <f>SUM(D26:D30)</f>
        <v>5051097983</v>
      </c>
      <c r="E31" s="89">
        <f>SUM(E26:E30)</f>
        <v>1918990017</v>
      </c>
      <c r="F31" s="90">
        <f t="shared" si="0"/>
        <v>6970088000</v>
      </c>
      <c r="G31" s="88">
        <f>SUM(G26:G30)</f>
        <v>4660575921</v>
      </c>
      <c r="H31" s="89">
        <f>SUM(H26:H30)</f>
        <v>1852783514</v>
      </c>
      <c r="I31" s="90">
        <f t="shared" si="1"/>
        <v>6513359435</v>
      </c>
      <c r="J31" s="88">
        <f>SUM(J26:J30)</f>
        <v>1631058200</v>
      </c>
      <c r="K31" s="89">
        <f>SUM(K26:K30)</f>
        <v>348329873</v>
      </c>
      <c r="L31" s="89">
        <f t="shared" si="2"/>
        <v>1979388073</v>
      </c>
      <c r="M31" s="105">
        <f t="shared" si="3"/>
        <v>0.2839832256063338</v>
      </c>
      <c r="N31" s="88">
        <f>SUM(N26:N30)</f>
        <v>934889798</v>
      </c>
      <c r="O31" s="89">
        <f>SUM(O26:O30)</f>
        <v>436417063</v>
      </c>
      <c r="P31" s="89">
        <f t="shared" si="4"/>
        <v>1371306861</v>
      </c>
      <c r="Q31" s="105">
        <f t="shared" si="5"/>
        <v>0.19674168547082907</v>
      </c>
      <c r="R31" s="88">
        <f>SUM(R26:R30)</f>
        <v>1052848043</v>
      </c>
      <c r="S31" s="89">
        <f>SUM(S26:S30)</f>
        <v>213353470</v>
      </c>
      <c r="T31" s="89">
        <f t="shared" si="6"/>
        <v>1266201513</v>
      </c>
      <c r="U31" s="105">
        <f t="shared" si="7"/>
        <v>0.1944006814971666</v>
      </c>
      <c r="V31" s="88">
        <f>SUM(V26:V30)</f>
        <v>848377350</v>
      </c>
      <c r="W31" s="89">
        <f>SUM(W26:W30)</f>
        <v>488934813</v>
      </c>
      <c r="X31" s="89">
        <f t="shared" si="8"/>
        <v>1337312163</v>
      </c>
      <c r="Y31" s="105">
        <f t="shared" si="9"/>
        <v>0.20531834245379704</v>
      </c>
      <c r="Z31" s="88">
        <f t="shared" si="10"/>
        <v>4467173391</v>
      </c>
      <c r="AA31" s="89">
        <f t="shared" si="11"/>
        <v>1487035219</v>
      </c>
      <c r="AB31" s="89">
        <f t="shared" si="12"/>
        <v>5954208610</v>
      </c>
      <c r="AC31" s="105">
        <f t="shared" si="13"/>
        <v>0.9141532368081265</v>
      </c>
      <c r="AD31" s="88">
        <f>SUM(AD26:AD30)</f>
        <v>270138757</v>
      </c>
      <c r="AE31" s="89">
        <f>SUM(AE26:AE30)</f>
        <v>180009848</v>
      </c>
      <c r="AF31" s="89">
        <f t="shared" si="14"/>
        <v>450148605</v>
      </c>
      <c r="AG31" s="89">
        <f>SUM(AG26:AG30)</f>
        <v>3256374014</v>
      </c>
      <c r="AH31" s="89">
        <f>SUM(AH26:AH30)</f>
        <v>3504757153</v>
      </c>
      <c r="AI31" s="90">
        <f>SUM(AI26:AI30)</f>
        <v>3094539074</v>
      </c>
      <c r="AJ31" s="126">
        <f t="shared" si="15"/>
        <v>0.8829539220288454</v>
      </c>
      <c r="AK31" s="127">
        <f t="shared" si="16"/>
        <v>1.9708237416397192</v>
      </c>
    </row>
    <row r="32" spans="1:37" ht="16.5">
      <c r="A32" s="68"/>
      <c r="B32" s="69" t="s">
        <v>446</v>
      </c>
      <c r="C32" s="70"/>
      <c r="D32" s="91">
        <f>SUM(D9:D16,D18:D24,D26:D30)</f>
        <v>15594478189</v>
      </c>
      <c r="E32" s="92">
        <f>SUM(E9:E16,E18:E24,E26:E30)</f>
        <v>3362958166</v>
      </c>
      <c r="F32" s="93">
        <f t="shared" si="0"/>
        <v>18957436355</v>
      </c>
      <c r="G32" s="91">
        <f>SUM(G9:G16,G18:G24,G26:G30)</f>
        <v>15305930692</v>
      </c>
      <c r="H32" s="92">
        <f>SUM(H9:H16,H18:H24,H26:H30)</f>
        <v>3429255817</v>
      </c>
      <c r="I32" s="93">
        <f t="shared" si="1"/>
        <v>18735186509</v>
      </c>
      <c r="J32" s="91">
        <f>SUM(J9:J16,J18:J24,J26:J30)</f>
        <v>4638175457</v>
      </c>
      <c r="K32" s="92">
        <f>SUM(K9:K16,K18:K24,K26:K30)</f>
        <v>458898731</v>
      </c>
      <c r="L32" s="92">
        <f t="shared" si="2"/>
        <v>5097074188</v>
      </c>
      <c r="M32" s="106">
        <f t="shared" si="3"/>
        <v>0.2688693815213919</v>
      </c>
      <c r="N32" s="91">
        <f>SUM(N9:N16,N18:N24,N26:N30)</f>
        <v>3517327196</v>
      </c>
      <c r="O32" s="92">
        <f>SUM(O9:O16,O18:O24,O26:O30)</f>
        <v>727307470</v>
      </c>
      <c r="P32" s="92">
        <f t="shared" si="4"/>
        <v>4244634666</v>
      </c>
      <c r="Q32" s="106">
        <f t="shared" si="5"/>
        <v>0.22390341112132933</v>
      </c>
      <c r="R32" s="91">
        <f>SUM(R9:R16,R18:R24,R26:R30)</f>
        <v>3139427218</v>
      </c>
      <c r="S32" s="92">
        <f>SUM(S9:S16,S18:S24,S26:S30)</f>
        <v>425979375</v>
      </c>
      <c r="T32" s="92">
        <f t="shared" si="6"/>
        <v>3565406593</v>
      </c>
      <c r="U32" s="106">
        <f t="shared" si="7"/>
        <v>0.1903053695935854</v>
      </c>
      <c r="V32" s="91">
        <f>SUM(V9:V16,V18:V24,V26:V30)</f>
        <v>2443484563</v>
      </c>
      <c r="W32" s="92">
        <f>SUM(W9:W16,W18:W24,W26:W30)</f>
        <v>814214122</v>
      </c>
      <c r="X32" s="92">
        <f t="shared" si="8"/>
        <v>3257698685</v>
      </c>
      <c r="Y32" s="106">
        <f t="shared" si="9"/>
        <v>0.17388130528805082</v>
      </c>
      <c r="Z32" s="91">
        <f t="shared" si="10"/>
        <v>13738414434</v>
      </c>
      <c r="AA32" s="92">
        <f t="shared" si="11"/>
        <v>2426399698</v>
      </c>
      <c r="AB32" s="92">
        <f t="shared" si="12"/>
        <v>16164814132</v>
      </c>
      <c r="AC32" s="106">
        <f t="shared" si="13"/>
        <v>0.8628050819902302</v>
      </c>
      <c r="AD32" s="91">
        <f>SUM(AD9:AD16,AD18:AD24,AD26:AD30)</f>
        <v>1991153637</v>
      </c>
      <c r="AE32" s="92">
        <f>SUM(AE9:AE16,AE18:AE24,AE26:AE30)</f>
        <v>645140696</v>
      </c>
      <c r="AF32" s="92">
        <f t="shared" si="14"/>
        <v>2636294333</v>
      </c>
      <c r="AG32" s="92">
        <f>SUM(AG9:AG16,AG18:AG24,AG26:AG30)</f>
        <v>14796283200</v>
      </c>
      <c r="AH32" s="92">
        <f>SUM(AH9:AH16,AH18:AH24,AH26:AH30)</f>
        <v>15334033287</v>
      </c>
      <c r="AI32" s="93">
        <f>SUM(AI9:AI16,AI18:AI24,AI26:AI30)</f>
        <v>13128039574</v>
      </c>
      <c r="AJ32" s="128">
        <f t="shared" si="15"/>
        <v>0.8561374120095191</v>
      </c>
      <c r="AK32" s="129">
        <f t="shared" si="16"/>
        <v>0.2357112952910938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2017-07-31T07:07:32Z</dcterms:created>
  <dcterms:modified xsi:type="dcterms:W3CDTF">2017-07-31T07:25:28Z</dcterms:modified>
  <cp:category/>
  <cp:version/>
  <cp:contentType/>
  <cp:contentStatus/>
</cp:coreProperties>
</file>