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<sst xmlns="http://schemas.openxmlformats.org/spreadsheetml/2006/main" count="857" uniqueCount="303">
  <si>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Cape Town(CPT)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</si>
  <si>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</si>
  <si>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</si>
  <si>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</si>
  <si>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</si>
  <si>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</si>
  <si>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</si>
  <si>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</si>
  <si>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</si>
  <si>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</si>
  <si>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</si>
  <si>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</si>
  <si>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</si>
  <si>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</si>
  <si>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</si>
  <si>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</si>
  <si>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</si>
  <si>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</si>
  <si>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</si>
  <si>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</si>
  <si>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</si>
  <si>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</si>
  <si>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</si>
  <si>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</si>
  <si>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</si>
  <si>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</si>
  <si>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</si>
  <si>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</si>
  <si>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</si>
  <si>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</si>
  <si>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</si>
  <si>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</si>
  <si>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</si>
  <si>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</si>
  <si>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</si>
  <si>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</si>
  <si>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</si>
  <si>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</si>
  <si>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</si>
  <si>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</si>
  <si>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</si>
  <si>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</si>
  <si>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</si>
  <si>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</si>
  <si>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</si>
  <si>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</si>
  <si>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</si>
  <si>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</si>
  <si>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</si>
  <si>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</si>
  <si>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</si>
  <si>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</si>
  <si>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</si>
  <si>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</si>
  <si>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</si>
  <si>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</si>
  <si>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</si>
  <si>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</si>
  <si>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</si>
  <si>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</si>
  <si>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</si>
  <si>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</si>
  <si>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</si>
  <si>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</si>
  <si>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</si>
  <si>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</si>
  <si>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</si>
  <si>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</si>
  <si>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</si>
  <si>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</si>
  <si>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Town(CPT)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</si>
  <si>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</si>
  <si>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</si>
  <si>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</si>
  <si>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</si>
  <si>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</si>
  <si>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</si>
  <si>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</si>
  <si>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</si>
  <si>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</si>
  <si>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</si>
  <si>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</si>
  <si>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</si>
  <si>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</si>
  <si>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</si>
  <si>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</si>
  <si>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</si>
  <si>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</si>
  <si>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</si>
  <si>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</si>
  <si>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</si>
  <si>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</si>
  <si>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</si>
  <si>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</si>
  <si>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</si>
  <si>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</si>
  <si>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</si>
  <si>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</si>
  <si>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</si>
  <si>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</si>
  <si>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Town(CPT)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</si>
  <si>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</si>
  <si>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</si>
  <si>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</si>
  <si>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</si>
  <si>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</si>
  <si>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</si>
  <si>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</si>
  <si>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</si>
  <si>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</si>
  <si>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</si>
  <si>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</si>
  <si>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</si>
  <si>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</si>
  <si>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</si>
  <si>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</si>
  <si>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</si>
  <si>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</si>
  <si>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</si>
  <si>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</si>
  <si>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</si>
  <si>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</si>
  <si>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</si>
  <si>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</si>
  <si>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</si>
  <si>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</si>
  <si>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</si>
  <si>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</si>
  <si>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</si>
  <si>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Town(CPT)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</si>
  <si>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</si>
  <si>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</si>
  <si>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</si>
  <si>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</si>
  <si>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</si>
  <si>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</si>
  <si>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</si>
  <si>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</si>
  <si>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</si>
  <si>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</si>
  <si>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Town(CPT)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</si>
  <si>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</si>
  <si>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</si>
  <si>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</si>
  <si>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</si>
  <si>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</si>
  <si>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</si>
  <si>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</si>
  <si>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</si>
  <si>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</si>
  <si>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</si>
  <si>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</si>
  <si>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</si>
  <si>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</si>
  <si>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</si>
  <si>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</si>
  <si>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</si>
  <si>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</si>
  <si>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</si>
  <si>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</si>
  <si>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</si>
  <si>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</si>
  <si>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</si>
  <si>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</si>
  <si>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</si>
  <si>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</si>
  <si>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</si>
  <si>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</si>
  <si>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</si>
  <si>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</si>
  <si>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</si>
  <si>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</si>
  <si>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</si>
  <si>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</si>
  <si>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Town(CPT)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</si>
  <si>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</si>
  <si>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</si>
  <si>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</si>
  <si>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</si>
  <si>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</si>
  <si>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</si>
  <si>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</si>
  <si>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</si>
  <si>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</si>
  <si>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</si>
  <si>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</si>
  <si>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</si>
  <si>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</si>
  <si>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</si>
  <si>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</si>
  <si>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</si>
  <si>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</si>
  <si>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</si>
  <si>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</si>
  <si>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</si>
  <si>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</si>
  <si>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</si>
  <si>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</si>
  <si>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</si>
  <si>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</si>
  <si>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</si>
  <si>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</si>
  <si>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Town(CPT)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</si>
  <si>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</si>
  <si>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</si>
  <si>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</si>
  <si>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</si>
  <si>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</si>
  <si>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</si>
  <si>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</si>
  <si>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</si>
  <si>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</si>
  <si>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</si>
  <si>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</si>
  <si>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</si>
  <si>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</si>
  <si>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</si>
  <si>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</si>
  <si>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</si>
  <si>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</si>
  <si>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</si>
  <si>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</si>
  <si>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</si>
  <si>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</si>
  <si>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</si>
  <si>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</si>
  <si>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</si>
  <si>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Town(CPT)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</si>
  <si>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</si>
  <si>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</si>
  <si>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</si>
  <si>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</si>
  <si>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</si>
  <si>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</si>
  <si>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</si>
  <si>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</si>
  <si>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</si>
  <si>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</si>
  <si>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</si>
  <si>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</si>
  <si>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</si>
  <si>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</si>
  <si>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</si>
  <si>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</si>
  <si>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</si>
  <si>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</si>
  <si>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</si>
  <si>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</si>
  <si>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</si>
  <si>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</si>
  <si>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</si>
  <si>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</si>
  <si>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</si>
  <si>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</si>
  <si>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</si>
  <si>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</si>
  <si>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</si>
  <si>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</si>
  <si>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</si>
  <si>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</si>
  <si>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</si>
  <si>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</si>
  <si>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</si>
  <si>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Town(CPT)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</si>
  <si>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</si>
  <si>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</si>
  <si>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Western Cape: Cape Town(CPT)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</si>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</sst>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6739786943</v>
      </c>
      <c r="C5" s="19">
        <v>0</v>
      </c>
      <c r="D5" s="59">
        <v>6958999622</v>
      </c>
      <c r="E5" s="60">
        <v>7577600997</v>
      </c>
      <c r="F5" s="60">
        <v>586939965</v>
      </c>
      <c r="G5" s="60">
        <v>701144637</v>
      </c>
      <c r="H5" s="60">
        <v>692655494</v>
      </c>
      <c r="I5" s="60">
        <v>1980740096</v>
      </c>
      <c r="J5" s="60">
        <v>695007529</v>
      </c>
      <c r="K5" s="60">
        <v>639253077</v>
      </c>
      <c r="L5" s="60">
        <v>708849203</v>
      </c>
      <c r="M5" s="60">
        <v>2043109809</v>
      </c>
      <c r="N5" s="60">
        <v>707067675</v>
      </c>
      <c r="O5" s="60">
        <v>652508197</v>
      </c>
      <c r="P5" s="60">
        <v>631454333</v>
      </c>
      <c r="Q5" s="60">
        <v>1991030205</v>
      </c>
      <c r="R5" s="60">
        <v>671822764</v>
      </c>
      <c r="S5" s="60">
        <v>575845877</v>
      </c>
      <c r="T5" s="60">
        <v>786017976</v>
      </c>
      <c r="U5" s="60">
        <v>2033686617</v>
      </c>
      <c r="V5" s="60">
        <v>8048566727</v>
      </c>
      <c r="W5" s="60">
        <v>6958999620</v>
      </c>
      <c r="X5" s="60">
        <v>1089567107</v>
      </c>
      <c r="Y5" s="61">
        <v>15.66</v>
      </c>
      <c r="Z5" s="62">
        <v>7577600997</v>
      </c>
    </row>
    <row r="6" spans="1:26" ht="12.75">
      <c r="A6" s="58" t="s">
        <v>32</v>
      </c>
      <c r="B6" s="19">
        <v>17552069505</v>
      </c>
      <c r="C6" s="19">
        <v>0</v>
      </c>
      <c r="D6" s="59">
        <v>18353075123</v>
      </c>
      <c r="E6" s="60">
        <v>18593298111</v>
      </c>
      <c r="F6" s="60">
        <v>1523437748</v>
      </c>
      <c r="G6" s="60">
        <v>1548752096</v>
      </c>
      <c r="H6" s="60">
        <v>1603155985</v>
      </c>
      <c r="I6" s="60">
        <v>4675345829</v>
      </c>
      <c r="J6" s="60">
        <v>1511596640</v>
      </c>
      <c r="K6" s="60">
        <v>1509123149</v>
      </c>
      <c r="L6" s="60">
        <v>1514003410</v>
      </c>
      <c r="M6" s="60">
        <v>4534723199</v>
      </c>
      <c r="N6" s="60">
        <v>1671412324</v>
      </c>
      <c r="O6" s="60">
        <v>1587272751</v>
      </c>
      <c r="P6" s="60">
        <v>1599006515</v>
      </c>
      <c r="Q6" s="60">
        <v>4857691590</v>
      </c>
      <c r="R6" s="60">
        <v>1398781749</v>
      </c>
      <c r="S6" s="60">
        <v>1617640318</v>
      </c>
      <c r="T6" s="60">
        <v>1522115364</v>
      </c>
      <c r="U6" s="60">
        <v>4538537431</v>
      </c>
      <c r="V6" s="60">
        <v>18606298049</v>
      </c>
      <c r="W6" s="60">
        <v>18353075126</v>
      </c>
      <c r="X6" s="60">
        <v>253222923</v>
      </c>
      <c r="Y6" s="61">
        <v>1.38</v>
      </c>
      <c r="Z6" s="62">
        <v>18593298111</v>
      </c>
    </row>
    <row r="7" spans="1:26" ht="12.75">
      <c r="A7" s="58" t="s">
        <v>33</v>
      </c>
      <c r="B7" s="19">
        <v>830187841</v>
      </c>
      <c r="C7" s="19">
        <v>0</v>
      </c>
      <c r="D7" s="59">
        <v>610777763</v>
      </c>
      <c r="E7" s="60">
        <v>619314491</v>
      </c>
      <c r="F7" s="60">
        <v>66878454</v>
      </c>
      <c r="G7" s="60">
        <v>55730134</v>
      </c>
      <c r="H7" s="60">
        <v>60211678</v>
      </c>
      <c r="I7" s="60">
        <v>182820266</v>
      </c>
      <c r="J7" s="60">
        <v>59102846</v>
      </c>
      <c r="K7" s="60">
        <v>60128225</v>
      </c>
      <c r="L7" s="60">
        <v>65400433</v>
      </c>
      <c r="M7" s="60">
        <v>184631504</v>
      </c>
      <c r="N7" s="60">
        <v>66536818</v>
      </c>
      <c r="O7" s="60">
        <v>66543023</v>
      </c>
      <c r="P7" s="60">
        <v>74723537</v>
      </c>
      <c r="Q7" s="60">
        <v>207803378</v>
      </c>
      <c r="R7" s="60">
        <v>74140759</v>
      </c>
      <c r="S7" s="60">
        <v>71956226</v>
      </c>
      <c r="T7" s="60">
        <v>20384446</v>
      </c>
      <c r="U7" s="60">
        <v>166481431</v>
      </c>
      <c r="V7" s="60">
        <v>741736579</v>
      </c>
      <c r="W7" s="60">
        <v>610777760</v>
      </c>
      <c r="X7" s="60">
        <v>130958819</v>
      </c>
      <c r="Y7" s="61">
        <v>21.44</v>
      </c>
      <c r="Z7" s="62">
        <v>619314491</v>
      </c>
    </row>
    <row r="8" spans="1:26" ht="12.75">
      <c r="A8" s="58" t="s">
        <v>34</v>
      </c>
      <c r="B8" s="19">
        <v>3589930868</v>
      </c>
      <c r="C8" s="19">
        <v>0</v>
      </c>
      <c r="D8" s="59">
        <v>3802940090</v>
      </c>
      <c r="E8" s="60">
        <v>4308544088</v>
      </c>
      <c r="F8" s="60">
        <v>853048005</v>
      </c>
      <c r="G8" s="60">
        <v>118302139</v>
      </c>
      <c r="H8" s="60">
        <v>106344733</v>
      </c>
      <c r="I8" s="60">
        <v>1077694877</v>
      </c>
      <c r="J8" s="60">
        <v>100481851</v>
      </c>
      <c r="K8" s="60">
        <v>132592128</v>
      </c>
      <c r="L8" s="60">
        <v>796732612</v>
      </c>
      <c r="M8" s="60">
        <v>1029806591</v>
      </c>
      <c r="N8" s="60">
        <v>107156856</v>
      </c>
      <c r="O8" s="60">
        <v>142413714</v>
      </c>
      <c r="P8" s="60">
        <v>651396241</v>
      </c>
      <c r="Q8" s="60">
        <v>900966811</v>
      </c>
      <c r="R8" s="60">
        <v>165782763</v>
      </c>
      <c r="S8" s="60">
        <v>85226702</v>
      </c>
      <c r="T8" s="60">
        <v>44003490</v>
      </c>
      <c r="U8" s="60">
        <v>295012955</v>
      </c>
      <c r="V8" s="60">
        <v>3303481234</v>
      </c>
      <c r="W8" s="60">
        <v>3802940092</v>
      </c>
      <c r="X8" s="60">
        <v>-499458858</v>
      </c>
      <c r="Y8" s="61">
        <v>-13.13</v>
      </c>
      <c r="Z8" s="62">
        <v>4308544088</v>
      </c>
    </row>
    <row r="9" spans="1:26" ht="12.75">
      <c r="A9" s="58" t="s">
        <v>35</v>
      </c>
      <c r="B9" s="19">
        <v>4286154508</v>
      </c>
      <c r="C9" s="19">
        <v>0</v>
      </c>
      <c r="D9" s="59">
        <v>4795086728</v>
      </c>
      <c r="E9" s="60">
        <v>4723269445</v>
      </c>
      <c r="F9" s="60">
        <v>135063823</v>
      </c>
      <c r="G9" s="60">
        <v>934209054</v>
      </c>
      <c r="H9" s="60">
        <v>201183919</v>
      </c>
      <c r="I9" s="60">
        <v>1270456796</v>
      </c>
      <c r="J9" s="60">
        <v>181934627</v>
      </c>
      <c r="K9" s="60">
        <v>193884498</v>
      </c>
      <c r="L9" s="60">
        <v>879202856</v>
      </c>
      <c r="M9" s="60">
        <v>1255021981</v>
      </c>
      <c r="N9" s="60">
        <v>131861077</v>
      </c>
      <c r="O9" s="60">
        <v>185828101</v>
      </c>
      <c r="P9" s="60">
        <v>933770572</v>
      </c>
      <c r="Q9" s="60">
        <v>1251459750</v>
      </c>
      <c r="R9" s="60">
        <v>205440760</v>
      </c>
      <c r="S9" s="60">
        <v>217746634</v>
      </c>
      <c r="T9" s="60">
        <v>183021990</v>
      </c>
      <c r="U9" s="60">
        <v>606209384</v>
      </c>
      <c r="V9" s="60">
        <v>4383147911</v>
      </c>
      <c r="W9" s="60">
        <v>4707286730</v>
      </c>
      <c r="X9" s="60">
        <v>-324138819</v>
      </c>
      <c r="Y9" s="61">
        <v>-6.89</v>
      </c>
      <c r="Z9" s="62">
        <v>4723269445</v>
      </c>
    </row>
    <row r="10" spans="1:26" ht="22.5">
      <c r="A10" s="63" t="s">
        <v>278</v>
      </c>
      <c r="B10" s="64">
        <f>SUM(B5:B9)</f>
        <v>32998129665</v>
      </c>
      <c r="C10" s="64">
        <f>SUM(C5:C9)</f>
        <v>0</v>
      </c>
      <c r="D10" s="65">
        <f aca="true" t="shared" si="0" ref="D10:Z10">SUM(D5:D9)</f>
        <v>34520879326</v>
      </c>
      <c r="E10" s="66">
        <f t="shared" si="0"/>
        <v>35822027132</v>
      </c>
      <c r="F10" s="66">
        <f t="shared" si="0"/>
        <v>3165367995</v>
      </c>
      <c r="G10" s="66">
        <f t="shared" si="0"/>
        <v>3358138060</v>
      </c>
      <c r="H10" s="66">
        <f t="shared" si="0"/>
        <v>2663551809</v>
      </c>
      <c r="I10" s="66">
        <f t="shared" si="0"/>
        <v>9187057864</v>
      </c>
      <c r="J10" s="66">
        <f t="shared" si="0"/>
        <v>2548123493</v>
      </c>
      <c r="K10" s="66">
        <f t="shared" si="0"/>
        <v>2534981077</v>
      </c>
      <c r="L10" s="66">
        <f t="shared" si="0"/>
        <v>3964188514</v>
      </c>
      <c r="M10" s="66">
        <f t="shared" si="0"/>
        <v>9047293084</v>
      </c>
      <c r="N10" s="66">
        <f t="shared" si="0"/>
        <v>2684034750</v>
      </c>
      <c r="O10" s="66">
        <f t="shared" si="0"/>
        <v>2634565786</v>
      </c>
      <c r="P10" s="66">
        <f t="shared" si="0"/>
        <v>3890351198</v>
      </c>
      <c r="Q10" s="66">
        <f t="shared" si="0"/>
        <v>9208951734</v>
      </c>
      <c r="R10" s="66">
        <f t="shared" si="0"/>
        <v>2515968795</v>
      </c>
      <c r="S10" s="66">
        <f t="shared" si="0"/>
        <v>2568415757</v>
      </c>
      <c r="T10" s="66">
        <f t="shared" si="0"/>
        <v>2555543266</v>
      </c>
      <c r="U10" s="66">
        <f t="shared" si="0"/>
        <v>7639927818</v>
      </c>
      <c r="V10" s="66">
        <f t="shared" si="0"/>
        <v>35083230500</v>
      </c>
      <c r="W10" s="66">
        <f t="shared" si="0"/>
        <v>34433079328</v>
      </c>
      <c r="X10" s="66">
        <f t="shared" si="0"/>
        <v>650151172</v>
      </c>
      <c r="Y10" s="67">
        <f>+IF(W10&lt;&gt;0,(X10/W10)*100,0)</f>
        <v>1.8881586680262883</v>
      </c>
      <c r="Z10" s="68">
        <f t="shared" si="0"/>
        <v>35822027132</v>
      </c>
    </row>
    <row r="11" spans="1:26" ht="12.75">
      <c r="A11" s="58" t="s">
        <v>37</v>
      </c>
      <c r="B11" s="19">
        <v>9415889105</v>
      </c>
      <c r="C11" s="19">
        <v>0</v>
      </c>
      <c r="D11" s="59">
        <v>10677473777</v>
      </c>
      <c r="E11" s="60">
        <v>10428887201</v>
      </c>
      <c r="F11" s="60">
        <v>763399496</v>
      </c>
      <c r="G11" s="60">
        <v>824672302</v>
      </c>
      <c r="H11" s="60">
        <v>861689745</v>
      </c>
      <c r="I11" s="60">
        <v>2449761543</v>
      </c>
      <c r="J11" s="60">
        <v>683640267</v>
      </c>
      <c r="K11" s="60">
        <v>1302180530</v>
      </c>
      <c r="L11" s="60">
        <v>767999381</v>
      </c>
      <c r="M11" s="60">
        <v>2753820178</v>
      </c>
      <c r="N11" s="60">
        <v>762651051</v>
      </c>
      <c r="O11" s="60">
        <v>847826836</v>
      </c>
      <c r="P11" s="60">
        <v>832555424</v>
      </c>
      <c r="Q11" s="60">
        <v>2443033311</v>
      </c>
      <c r="R11" s="60">
        <v>875578115</v>
      </c>
      <c r="S11" s="60">
        <v>846694440</v>
      </c>
      <c r="T11" s="60">
        <v>784114730</v>
      </c>
      <c r="U11" s="60">
        <v>2506387285</v>
      </c>
      <c r="V11" s="60">
        <v>10153002317</v>
      </c>
      <c r="W11" s="60">
        <v>10670839961</v>
      </c>
      <c r="X11" s="60">
        <v>-517837644</v>
      </c>
      <c r="Y11" s="61">
        <v>-4.85</v>
      </c>
      <c r="Z11" s="62">
        <v>10428887201</v>
      </c>
    </row>
    <row r="12" spans="1:26" ht="12.75">
      <c r="A12" s="58" t="s">
        <v>38</v>
      </c>
      <c r="B12" s="19">
        <v>135094548</v>
      </c>
      <c r="C12" s="19">
        <v>0</v>
      </c>
      <c r="D12" s="59">
        <v>152116988</v>
      </c>
      <c r="E12" s="60">
        <v>146940986</v>
      </c>
      <c r="F12" s="60">
        <v>10975215</v>
      </c>
      <c r="G12" s="60">
        <v>9892877</v>
      </c>
      <c r="H12" s="60">
        <v>10416509</v>
      </c>
      <c r="I12" s="60">
        <v>31284601</v>
      </c>
      <c r="J12" s="60">
        <v>10997997</v>
      </c>
      <c r="K12" s="60">
        <v>11279917</v>
      </c>
      <c r="L12" s="60">
        <v>11575412</v>
      </c>
      <c r="M12" s="60">
        <v>33853326</v>
      </c>
      <c r="N12" s="60">
        <v>11243450</v>
      </c>
      <c r="O12" s="60">
        <v>11638436</v>
      </c>
      <c r="P12" s="60">
        <v>11665802</v>
      </c>
      <c r="Q12" s="60">
        <v>34547688</v>
      </c>
      <c r="R12" s="60">
        <v>11673269</v>
      </c>
      <c r="S12" s="60">
        <v>15486350</v>
      </c>
      <c r="T12" s="60">
        <v>12114641</v>
      </c>
      <c r="U12" s="60">
        <v>39274260</v>
      </c>
      <c r="V12" s="60">
        <v>138959875</v>
      </c>
      <c r="W12" s="60">
        <v>152116991</v>
      </c>
      <c r="X12" s="60">
        <v>-13157116</v>
      </c>
      <c r="Y12" s="61">
        <v>-8.65</v>
      </c>
      <c r="Z12" s="62">
        <v>146940986</v>
      </c>
    </row>
    <row r="13" spans="1:26" ht="12.75">
      <c r="A13" s="58" t="s">
        <v>279</v>
      </c>
      <c r="B13" s="19">
        <v>2148102365</v>
      </c>
      <c r="C13" s="19">
        <v>0</v>
      </c>
      <c r="D13" s="59">
        <v>2347797253</v>
      </c>
      <c r="E13" s="60">
        <v>2464404361</v>
      </c>
      <c r="F13" s="60">
        <v>192011211</v>
      </c>
      <c r="G13" s="60">
        <v>191691344</v>
      </c>
      <c r="H13" s="60">
        <v>153842329</v>
      </c>
      <c r="I13" s="60">
        <v>537544884</v>
      </c>
      <c r="J13" s="60">
        <v>164291874</v>
      </c>
      <c r="K13" s="60">
        <v>191636965</v>
      </c>
      <c r="L13" s="60">
        <v>192062407</v>
      </c>
      <c r="M13" s="60">
        <v>547991246</v>
      </c>
      <c r="N13" s="60">
        <v>193641475</v>
      </c>
      <c r="O13" s="60">
        <v>192914229</v>
      </c>
      <c r="P13" s="60">
        <v>197240842</v>
      </c>
      <c r="Q13" s="60">
        <v>583796546</v>
      </c>
      <c r="R13" s="60">
        <v>199046614</v>
      </c>
      <c r="S13" s="60">
        <v>166421107</v>
      </c>
      <c r="T13" s="60">
        <v>208014177</v>
      </c>
      <c r="U13" s="60">
        <v>573481898</v>
      </c>
      <c r="V13" s="60">
        <v>2242814574</v>
      </c>
      <c r="W13" s="60">
        <v>2347797255</v>
      </c>
      <c r="X13" s="60">
        <v>-104982681</v>
      </c>
      <c r="Y13" s="61">
        <v>-4.47</v>
      </c>
      <c r="Z13" s="62">
        <v>2464404361</v>
      </c>
    </row>
    <row r="14" spans="1:26" ht="12.75">
      <c r="A14" s="58" t="s">
        <v>40</v>
      </c>
      <c r="B14" s="19">
        <v>748478963</v>
      </c>
      <c r="C14" s="19">
        <v>0</v>
      </c>
      <c r="D14" s="59">
        <v>895847605</v>
      </c>
      <c r="E14" s="60">
        <v>896797809</v>
      </c>
      <c r="F14" s="60">
        <v>57332607</v>
      </c>
      <c r="G14" s="60">
        <v>57699223</v>
      </c>
      <c r="H14" s="60">
        <v>57654459</v>
      </c>
      <c r="I14" s="60">
        <v>172686289</v>
      </c>
      <c r="J14" s="60">
        <v>57578515</v>
      </c>
      <c r="K14" s="60">
        <v>57704912</v>
      </c>
      <c r="L14" s="60">
        <v>58109419</v>
      </c>
      <c r="M14" s="60">
        <v>173392846</v>
      </c>
      <c r="N14" s="60">
        <v>57619751</v>
      </c>
      <c r="O14" s="60">
        <v>57780891</v>
      </c>
      <c r="P14" s="60">
        <v>57801359</v>
      </c>
      <c r="Q14" s="60">
        <v>173202001</v>
      </c>
      <c r="R14" s="60">
        <v>57943157</v>
      </c>
      <c r="S14" s="60">
        <v>57908311</v>
      </c>
      <c r="T14" s="60">
        <v>57810246</v>
      </c>
      <c r="U14" s="60">
        <v>173661714</v>
      </c>
      <c r="V14" s="60">
        <v>692942850</v>
      </c>
      <c r="W14" s="60">
        <v>895847601</v>
      </c>
      <c r="X14" s="60">
        <v>-202904751</v>
      </c>
      <c r="Y14" s="61">
        <v>-22.65</v>
      </c>
      <c r="Z14" s="62">
        <v>896797809</v>
      </c>
    </row>
    <row r="15" spans="1:26" ht="12.75">
      <c r="A15" s="58" t="s">
        <v>41</v>
      </c>
      <c r="B15" s="19">
        <v>8260734351</v>
      </c>
      <c r="C15" s="19">
        <v>0</v>
      </c>
      <c r="D15" s="59">
        <v>8853352747</v>
      </c>
      <c r="E15" s="60">
        <v>9034387755</v>
      </c>
      <c r="F15" s="60">
        <v>60539151</v>
      </c>
      <c r="G15" s="60">
        <v>1074947907</v>
      </c>
      <c r="H15" s="60">
        <v>1055620631</v>
      </c>
      <c r="I15" s="60">
        <v>2191107689</v>
      </c>
      <c r="J15" s="60">
        <v>653714543</v>
      </c>
      <c r="K15" s="60">
        <v>667007442</v>
      </c>
      <c r="L15" s="60">
        <v>637067397</v>
      </c>
      <c r="M15" s="60">
        <v>1957789382</v>
      </c>
      <c r="N15" s="60">
        <v>573902447</v>
      </c>
      <c r="O15" s="60">
        <v>630498868</v>
      </c>
      <c r="P15" s="60">
        <v>641183040</v>
      </c>
      <c r="Q15" s="60">
        <v>1845584355</v>
      </c>
      <c r="R15" s="60">
        <v>655809485</v>
      </c>
      <c r="S15" s="60">
        <v>632206843</v>
      </c>
      <c r="T15" s="60">
        <v>701192817</v>
      </c>
      <c r="U15" s="60">
        <v>1989209145</v>
      </c>
      <c r="V15" s="60">
        <v>7983690571</v>
      </c>
      <c r="W15" s="60">
        <v>8853352743</v>
      </c>
      <c r="X15" s="60">
        <v>-869662172</v>
      </c>
      <c r="Y15" s="61">
        <v>-9.82</v>
      </c>
      <c r="Z15" s="62">
        <v>9034387755</v>
      </c>
    </row>
    <row r="16" spans="1:26" ht="12.75">
      <c r="A16" s="69" t="s">
        <v>42</v>
      </c>
      <c r="B16" s="19">
        <v>148245917</v>
      </c>
      <c r="C16" s="19">
        <v>0</v>
      </c>
      <c r="D16" s="59">
        <v>174832699</v>
      </c>
      <c r="E16" s="60">
        <v>121353430</v>
      </c>
      <c r="F16" s="60">
        <v>1118996</v>
      </c>
      <c r="G16" s="60">
        <v>11648952</v>
      </c>
      <c r="H16" s="60">
        <v>22853677</v>
      </c>
      <c r="I16" s="60">
        <v>35621625</v>
      </c>
      <c r="J16" s="60">
        <v>1470818</v>
      </c>
      <c r="K16" s="60">
        <v>14566193</v>
      </c>
      <c r="L16" s="60">
        <v>12642204</v>
      </c>
      <c r="M16" s="60">
        <v>28679215</v>
      </c>
      <c r="N16" s="60">
        <v>686656</v>
      </c>
      <c r="O16" s="60">
        <v>17899255</v>
      </c>
      <c r="P16" s="60">
        <v>5401258</v>
      </c>
      <c r="Q16" s="60">
        <v>23987169</v>
      </c>
      <c r="R16" s="60">
        <v>5326625</v>
      </c>
      <c r="S16" s="60">
        <v>14283573</v>
      </c>
      <c r="T16" s="60">
        <v>2438548</v>
      </c>
      <c r="U16" s="60">
        <v>22048746</v>
      </c>
      <c r="V16" s="60">
        <v>110336755</v>
      </c>
      <c r="W16" s="60">
        <v>174832699</v>
      </c>
      <c r="X16" s="60">
        <v>-64495944</v>
      </c>
      <c r="Y16" s="61">
        <v>-36.89</v>
      </c>
      <c r="Z16" s="62">
        <v>121353430</v>
      </c>
    </row>
    <row r="17" spans="1:26" ht="12.75">
      <c r="A17" s="58" t="s">
        <v>43</v>
      </c>
      <c r="B17" s="19">
        <v>9993240468</v>
      </c>
      <c r="C17" s="19">
        <v>0</v>
      </c>
      <c r="D17" s="59">
        <v>11695002200</v>
      </c>
      <c r="E17" s="60">
        <v>12635826696</v>
      </c>
      <c r="F17" s="60">
        <v>339583874</v>
      </c>
      <c r="G17" s="60">
        <v>755689459</v>
      </c>
      <c r="H17" s="60">
        <v>774864225</v>
      </c>
      <c r="I17" s="60">
        <v>1870137558</v>
      </c>
      <c r="J17" s="60">
        <v>763389410</v>
      </c>
      <c r="K17" s="60">
        <v>881004802</v>
      </c>
      <c r="L17" s="60">
        <v>836566876</v>
      </c>
      <c r="M17" s="60">
        <v>2480961088</v>
      </c>
      <c r="N17" s="60">
        <v>685407595</v>
      </c>
      <c r="O17" s="60">
        <v>884890336</v>
      </c>
      <c r="P17" s="60">
        <v>806869915</v>
      </c>
      <c r="Q17" s="60">
        <v>2377167846</v>
      </c>
      <c r="R17" s="60">
        <v>834341165</v>
      </c>
      <c r="S17" s="60">
        <v>954803682</v>
      </c>
      <c r="T17" s="60">
        <v>1291831152</v>
      </c>
      <c r="U17" s="60">
        <v>3080975999</v>
      </c>
      <c r="V17" s="60">
        <v>9809242491</v>
      </c>
      <c r="W17" s="60">
        <v>11701643507</v>
      </c>
      <c r="X17" s="60">
        <v>-1892401016</v>
      </c>
      <c r="Y17" s="61">
        <v>-16.17</v>
      </c>
      <c r="Z17" s="62">
        <v>12635826696</v>
      </c>
    </row>
    <row r="18" spans="1:26" ht="12.75">
      <c r="A18" s="70" t="s">
        <v>44</v>
      </c>
      <c r="B18" s="71">
        <f>SUM(B11:B17)</f>
        <v>30849785717</v>
      </c>
      <c r="C18" s="71">
        <f>SUM(C11:C17)</f>
        <v>0</v>
      </c>
      <c r="D18" s="72">
        <f aca="true" t="shared" si="1" ref="D18:Z18">SUM(D11:D17)</f>
        <v>34796423269</v>
      </c>
      <c r="E18" s="73">
        <f t="shared" si="1"/>
        <v>35728598238</v>
      </c>
      <c r="F18" s="73">
        <f t="shared" si="1"/>
        <v>1424960550</v>
      </c>
      <c r="G18" s="73">
        <f t="shared" si="1"/>
        <v>2926242064</v>
      </c>
      <c r="H18" s="73">
        <f t="shared" si="1"/>
        <v>2936941575</v>
      </c>
      <c r="I18" s="73">
        <f t="shared" si="1"/>
        <v>7288144189</v>
      </c>
      <c r="J18" s="73">
        <f t="shared" si="1"/>
        <v>2335083424</v>
      </c>
      <c r="K18" s="73">
        <f t="shared" si="1"/>
        <v>3125380761</v>
      </c>
      <c r="L18" s="73">
        <f t="shared" si="1"/>
        <v>2516023096</v>
      </c>
      <c r="M18" s="73">
        <f t="shared" si="1"/>
        <v>7976487281</v>
      </c>
      <c r="N18" s="73">
        <f t="shared" si="1"/>
        <v>2285152425</v>
      </c>
      <c r="O18" s="73">
        <f t="shared" si="1"/>
        <v>2643448851</v>
      </c>
      <c r="P18" s="73">
        <f t="shared" si="1"/>
        <v>2552717640</v>
      </c>
      <c r="Q18" s="73">
        <f t="shared" si="1"/>
        <v>7481318916</v>
      </c>
      <c r="R18" s="73">
        <f t="shared" si="1"/>
        <v>2639718430</v>
      </c>
      <c r="S18" s="73">
        <f t="shared" si="1"/>
        <v>2687804306</v>
      </c>
      <c r="T18" s="73">
        <f t="shared" si="1"/>
        <v>3057516311</v>
      </c>
      <c r="U18" s="73">
        <f t="shared" si="1"/>
        <v>8385039047</v>
      </c>
      <c r="V18" s="73">
        <f t="shared" si="1"/>
        <v>31130989433</v>
      </c>
      <c r="W18" s="73">
        <f t="shared" si="1"/>
        <v>34796430757</v>
      </c>
      <c r="X18" s="73">
        <f t="shared" si="1"/>
        <v>-3665441324</v>
      </c>
      <c r="Y18" s="67">
        <f>+IF(W18&lt;&gt;0,(X18/W18)*100,0)</f>
        <v>-10.533957777444236</v>
      </c>
      <c r="Z18" s="74">
        <f t="shared" si="1"/>
        <v>35728598238</v>
      </c>
    </row>
    <row r="19" spans="1:26" ht="12.75">
      <c r="A19" s="70" t="s">
        <v>45</v>
      </c>
      <c r="B19" s="75">
        <f>+B10-B18</f>
        <v>2148343948</v>
      </c>
      <c r="C19" s="75">
        <f>+C10-C18</f>
        <v>0</v>
      </c>
      <c r="D19" s="76">
        <f aca="true" t="shared" si="2" ref="D19:Z19">+D10-D18</f>
        <v>-275543943</v>
      </c>
      <c r="E19" s="77">
        <f t="shared" si="2"/>
        <v>93428894</v>
      </c>
      <c r="F19" s="77">
        <f t="shared" si="2"/>
        <v>1740407445</v>
      </c>
      <c r="G19" s="77">
        <f t="shared" si="2"/>
        <v>431895996</v>
      </c>
      <c r="H19" s="77">
        <f t="shared" si="2"/>
        <v>-273389766</v>
      </c>
      <c r="I19" s="77">
        <f t="shared" si="2"/>
        <v>1898913675</v>
      </c>
      <c r="J19" s="77">
        <f t="shared" si="2"/>
        <v>213040069</v>
      </c>
      <c r="K19" s="77">
        <f t="shared" si="2"/>
        <v>-590399684</v>
      </c>
      <c r="L19" s="77">
        <f t="shared" si="2"/>
        <v>1448165418</v>
      </c>
      <c r="M19" s="77">
        <f t="shared" si="2"/>
        <v>1070805803</v>
      </c>
      <c r="N19" s="77">
        <f t="shared" si="2"/>
        <v>398882325</v>
      </c>
      <c r="O19" s="77">
        <f t="shared" si="2"/>
        <v>-8883065</v>
      </c>
      <c r="P19" s="77">
        <f t="shared" si="2"/>
        <v>1337633558</v>
      </c>
      <c r="Q19" s="77">
        <f t="shared" si="2"/>
        <v>1727632818</v>
      </c>
      <c r="R19" s="77">
        <f t="shared" si="2"/>
        <v>-123749635</v>
      </c>
      <c r="S19" s="77">
        <f t="shared" si="2"/>
        <v>-119388549</v>
      </c>
      <c r="T19" s="77">
        <f t="shared" si="2"/>
        <v>-501973045</v>
      </c>
      <c r="U19" s="77">
        <f t="shared" si="2"/>
        <v>-745111229</v>
      </c>
      <c r="V19" s="77">
        <f t="shared" si="2"/>
        <v>3952241067</v>
      </c>
      <c r="W19" s="77">
        <f>IF(E10=E18,0,W10-W18)</f>
        <v>-363351429</v>
      </c>
      <c r="X19" s="77">
        <f t="shared" si="2"/>
        <v>4315592496</v>
      </c>
      <c r="Y19" s="78">
        <f>+IF(W19&lt;&gt;0,(X19/W19)*100,0)</f>
        <v>-1187.7185973582616</v>
      </c>
      <c r="Z19" s="79">
        <f t="shared" si="2"/>
        <v>93428894</v>
      </c>
    </row>
    <row r="20" spans="1:26" ht="12.75">
      <c r="A20" s="58" t="s">
        <v>46</v>
      </c>
      <c r="B20" s="19">
        <v>2222351247</v>
      </c>
      <c r="C20" s="19">
        <v>0</v>
      </c>
      <c r="D20" s="59">
        <v>2177040098</v>
      </c>
      <c r="E20" s="60">
        <v>2205071020</v>
      </c>
      <c r="F20" s="60">
        <v>6395712</v>
      </c>
      <c r="G20" s="60">
        <v>127756262</v>
      </c>
      <c r="H20" s="60">
        <v>193280565</v>
      </c>
      <c r="I20" s="60">
        <v>327432539</v>
      </c>
      <c r="J20" s="60">
        <v>151560957</v>
      </c>
      <c r="K20" s="60">
        <v>168778492</v>
      </c>
      <c r="L20" s="60">
        <v>187453332</v>
      </c>
      <c r="M20" s="60">
        <v>507792781</v>
      </c>
      <c r="N20" s="60">
        <v>51956091</v>
      </c>
      <c r="O20" s="60">
        <v>86170996</v>
      </c>
      <c r="P20" s="60">
        <v>298493050</v>
      </c>
      <c r="Q20" s="60">
        <v>436620137</v>
      </c>
      <c r="R20" s="60">
        <v>139157651</v>
      </c>
      <c r="S20" s="60">
        <v>191199738</v>
      </c>
      <c r="T20" s="60">
        <v>0</v>
      </c>
      <c r="U20" s="60">
        <v>330357389</v>
      </c>
      <c r="V20" s="60">
        <v>1602202846</v>
      </c>
      <c r="W20" s="60">
        <v>2177040098</v>
      </c>
      <c r="X20" s="60">
        <v>-574837252</v>
      </c>
      <c r="Y20" s="61">
        <v>-26.4</v>
      </c>
      <c r="Z20" s="62">
        <v>2205071020</v>
      </c>
    </row>
    <row r="21" spans="1:26" ht="12.75">
      <c r="A21" s="58" t="s">
        <v>280</v>
      </c>
      <c r="B21" s="80">
        <v>-100499</v>
      </c>
      <c r="C21" s="80">
        <v>0</v>
      </c>
      <c r="D21" s="81">
        <v>0</v>
      </c>
      <c r="E21" s="82">
        <v>-6599515</v>
      </c>
      <c r="F21" s="82">
        <v>0</v>
      </c>
      <c r="G21" s="82">
        <v>-6384000</v>
      </c>
      <c r="H21" s="82">
        <v>-10056125</v>
      </c>
      <c r="I21" s="82">
        <v>-16440125</v>
      </c>
      <c r="J21" s="82">
        <v>0</v>
      </c>
      <c r="K21" s="82">
        <v>-72000</v>
      </c>
      <c r="L21" s="82">
        <v>0</v>
      </c>
      <c r="M21" s="82">
        <v>-72000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-16512125</v>
      </c>
      <c r="W21" s="82">
        <v>87800000</v>
      </c>
      <c r="X21" s="82">
        <v>-104312125</v>
      </c>
      <c r="Y21" s="83">
        <v>-118.81</v>
      </c>
      <c r="Z21" s="84">
        <v>-6599515</v>
      </c>
    </row>
    <row r="22" spans="1:26" ht="22.5">
      <c r="A22" s="85" t="s">
        <v>281</v>
      </c>
      <c r="B22" s="86">
        <f>SUM(B19:B21)</f>
        <v>4370594696</v>
      </c>
      <c r="C22" s="86">
        <f>SUM(C19:C21)</f>
        <v>0</v>
      </c>
      <c r="D22" s="87">
        <f aca="true" t="shared" si="3" ref="D22:Z22">SUM(D19:D21)</f>
        <v>1901496155</v>
      </c>
      <c r="E22" s="88">
        <f t="shared" si="3"/>
        <v>2291900399</v>
      </c>
      <c r="F22" s="88">
        <f t="shared" si="3"/>
        <v>1746803157</v>
      </c>
      <c r="G22" s="88">
        <f t="shared" si="3"/>
        <v>553268258</v>
      </c>
      <c r="H22" s="88">
        <f t="shared" si="3"/>
        <v>-90165326</v>
      </c>
      <c r="I22" s="88">
        <f t="shared" si="3"/>
        <v>2209906089</v>
      </c>
      <c r="J22" s="88">
        <f t="shared" si="3"/>
        <v>364601026</v>
      </c>
      <c r="K22" s="88">
        <f t="shared" si="3"/>
        <v>-421693192</v>
      </c>
      <c r="L22" s="88">
        <f t="shared" si="3"/>
        <v>1635618750</v>
      </c>
      <c r="M22" s="88">
        <f t="shared" si="3"/>
        <v>1578526584</v>
      </c>
      <c r="N22" s="88">
        <f t="shared" si="3"/>
        <v>450838416</v>
      </c>
      <c r="O22" s="88">
        <f t="shared" si="3"/>
        <v>77287931</v>
      </c>
      <c r="P22" s="88">
        <f t="shared" si="3"/>
        <v>1636126608</v>
      </c>
      <c r="Q22" s="88">
        <f t="shared" si="3"/>
        <v>2164252955</v>
      </c>
      <c r="R22" s="88">
        <f t="shared" si="3"/>
        <v>15408016</v>
      </c>
      <c r="S22" s="88">
        <f t="shared" si="3"/>
        <v>71811189</v>
      </c>
      <c r="T22" s="88">
        <f t="shared" si="3"/>
        <v>-501973045</v>
      </c>
      <c r="U22" s="88">
        <f t="shared" si="3"/>
        <v>-414753840</v>
      </c>
      <c r="V22" s="88">
        <f t="shared" si="3"/>
        <v>5537931788</v>
      </c>
      <c r="W22" s="88">
        <f t="shared" si="3"/>
        <v>1901488669</v>
      </c>
      <c r="X22" s="88">
        <f t="shared" si="3"/>
        <v>3636443119</v>
      </c>
      <c r="Y22" s="89">
        <f>+IF(W22&lt;&gt;0,(X22/W22)*100,0)</f>
        <v>191.24190316171692</v>
      </c>
      <c r="Z22" s="90">
        <f t="shared" si="3"/>
        <v>2291900399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1</v>
      </c>
      <c r="G23" s="60">
        <v>1</v>
      </c>
      <c r="H23" s="60">
        <v>1</v>
      </c>
      <c r="I23" s="60">
        <v>3</v>
      </c>
      <c r="J23" s="60">
        <v>1</v>
      </c>
      <c r="K23" s="60">
        <v>1</v>
      </c>
      <c r="L23" s="60">
        <v>1</v>
      </c>
      <c r="M23" s="60">
        <v>3</v>
      </c>
      <c r="N23" s="60">
        <v>1</v>
      </c>
      <c r="O23" s="60">
        <v>0</v>
      </c>
      <c r="P23" s="60">
        <v>1</v>
      </c>
      <c r="Q23" s="60">
        <v>2</v>
      </c>
      <c r="R23" s="60">
        <v>1</v>
      </c>
      <c r="S23" s="60">
        <v>1</v>
      </c>
      <c r="T23" s="60">
        <v>1</v>
      </c>
      <c r="U23" s="60">
        <v>3</v>
      </c>
      <c r="V23" s="60">
        <v>11</v>
      </c>
      <c r="W23" s="60">
        <v>5279978</v>
      </c>
      <c r="X23" s="60">
        <v>-5279967</v>
      </c>
      <c r="Y23" s="61">
        <v>-100</v>
      </c>
      <c r="Z23" s="62">
        <v>0</v>
      </c>
    </row>
    <row r="24" spans="1:26" ht="12.75">
      <c r="A24" s="92" t="s">
        <v>49</v>
      </c>
      <c r="B24" s="75">
        <f>SUM(B22:B23)</f>
        <v>4370594696</v>
      </c>
      <c r="C24" s="75">
        <f>SUM(C22:C23)</f>
        <v>0</v>
      </c>
      <c r="D24" s="76">
        <f aca="true" t="shared" si="4" ref="D24:Z24">SUM(D22:D23)</f>
        <v>1901496155</v>
      </c>
      <c r="E24" s="77">
        <f t="shared" si="4"/>
        <v>2291900399</v>
      </c>
      <c r="F24" s="77">
        <f t="shared" si="4"/>
        <v>1746803158</v>
      </c>
      <c r="G24" s="77">
        <f t="shared" si="4"/>
        <v>553268259</v>
      </c>
      <c r="H24" s="77">
        <f t="shared" si="4"/>
        <v>-90165325</v>
      </c>
      <c r="I24" s="77">
        <f t="shared" si="4"/>
        <v>2209906092</v>
      </c>
      <c r="J24" s="77">
        <f t="shared" si="4"/>
        <v>364601027</v>
      </c>
      <c r="K24" s="77">
        <f t="shared" si="4"/>
        <v>-421693191</v>
      </c>
      <c r="L24" s="77">
        <f t="shared" si="4"/>
        <v>1635618751</v>
      </c>
      <c r="M24" s="77">
        <f t="shared" si="4"/>
        <v>1578526587</v>
      </c>
      <c r="N24" s="77">
        <f t="shared" si="4"/>
        <v>450838417</v>
      </c>
      <c r="O24" s="77">
        <f t="shared" si="4"/>
        <v>77287931</v>
      </c>
      <c r="P24" s="77">
        <f t="shared" si="4"/>
        <v>1636126609</v>
      </c>
      <c r="Q24" s="77">
        <f t="shared" si="4"/>
        <v>2164252957</v>
      </c>
      <c r="R24" s="77">
        <f t="shared" si="4"/>
        <v>15408017</v>
      </c>
      <c r="S24" s="77">
        <f t="shared" si="4"/>
        <v>71811190</v>
      </c>
      <c r="T24" s="77">
        <f t="shared" si="4"/>
        <v>-501973044</v>
      </c>
      <c r="U24" s="77">
        <f t="shared" si="4"/>
        <v>-414753837</v>
      </c>
      <c r="V24" s="77">
        <f t="shared" si="4"/>
        <v>5537931799</v>
      </c>
      <c r="W24" s="77">
        <f t="shared" si="4"/>
        <v>1906768647</v>
      </c>
      <c r="X24" s="77">
        <f t="shared" si="4"/>
        <v>3631163152</v>
      </c>
      <c r="Y24" s="78">
        <f>+IF(W24&lt;&gt;0,(X24/W24)*100,0)</f>
        <v>190.43543419455017</v>
      </c>
      <c r="Z24" s="79">
        <f t="shared" si="4"/>
        <v>2291900399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5934347119</v>
      </c>
      <c r="C27" s="22">
        <v>0</v>
      </c>
      <c r="D27" s="99">
        <v>6774256156</v>
      </c>
      <c r="E27" s="100">
        <v>6771354712</v>
      </c>
      <c r="F27" s="100">
        <v>63676112</v>
      </c>
      <c r="G27" s="100">
        <v>324697367</v>
      </c>
      <c r="H27" s="100">
        <v>454219857</v>
      </c>
      <c r="I27" s="100">
        <v>842593336</v>
      </c>
      <c r="J27" s="100">
        <v>489234784</v>
      </c>
      <c r="K27" s="100">
        <v>511356866</v>
      </c>
      <c r="L27" s="100">
        <v>518077017</v>
      </c>
      <c r="M27" s="100">
        <v>1518668667</v>
      </c>
      <c r="N27" s="100">
        <v>269092513</v>
      </c>
      <c r="O27" s="100">
        <v>361939191</v>
      </c>
      <c r="P27" s="100">
        <v>710725910</v>
      </c>
      <c r="Q27" s="100">
        <v>1341757614</v>
      </c>
      <c r="R27" s="100">
        <v>479783136</v>
      </c>
      <c r="S27" s="100">
        <v>736145819</v>
      </c>
      <c r="T27" s="100">
        <v>1046719298</v>
      </c>
      <c r="U27" s="100">
        <v>2262648253</v>
      </c>
      <c r="V27" s="100">
        <v>5965667870</v>
      </c>
      <c r="W27" s="100">
        <v>6771354712</v>
      </c>
      <c r="X27" s="100">
        <v>-805686842</v>
      </c>
      <c r="Y27" s="101">
        <v>-11.9</v>
      </c>
      <c r="Z27" s="102">
        <v>6771354712</v>
      </c>
    </row>
    <row r="28" spans="1:26" ht="12.75">
      <c r="A28" s="103" t="s">
        <v>46</v>
      </c>
      <c r="B28" s="19">
        <v>2187424650</v>
      </c>
      <c r="C28" s="19">
        <v>0</v>
      </c>
      <c r="D28" s="59">
        <v>2177040098</v>
      </c>
      <c r="E28" s="60">
        <v>2205071020</v>
      </c>
      <c r="F28" s="60">
        <v>6395712</v>
      </c>
      <c r="G28" s="60">
        <v>127756261</v>
      </c>
      <c r="H28" s="60">
        <v>193280564</v>
      </c>
      <c r="I28" s="60">
        <v>327432537</v>
      </c>
      <c r="J28" s="60">
        <v>151560956</v>
      </c>
      <c r="K28" s="60">
        <v>168778493</v>
      </c>
      <c r="L28" s="60">
        <v>187453331</v>
      </c>
      <c r="M28" s="60">
        <v>507792780</v>
      </c>
      <c r="N28" s="60">
        <v>51956092</v>
      </c>
      <c r="O28" s="60">
        <v>122601530</v>
      </c>
      <c r="P28" s="60">
        <v>298493050</v>
      </c>
      <c r="Q28" s="60">
        <v>473050672</v>
      </c>
      <c r="R28" s="60">
        <v>139157652</v>
      </c>
      <c r="S28" s="60">
        <v>191199736</v>
      </c>
      <c r="T28" s="60">
        <v>245572854</v>
      </c>
      <c r="U28" s="60">
        <v>575930242</v>
      </c>
      <c r="V28" s="60">
        <v>1884206231</v>
      </c>
      <c r="W28" s="60">
        <v>2205071020</v>
      </c>
      <c r="X28" s="60">
        <v>-320864789</v>
      </c>
      <c r="Y28" s="61">
        <v>-14.55</v>
      </c>
      <c r="Z28" s="62">
        <v>2205071020</v>
      </c>
    </row>
    <row r="29" spans="1:26" ht="12.75">
      <c r="A29" s="58" t="s">
        <v>283</v>
      </c>
      <c r="B29" s="19">
        <v>125699227</v>
      </c>
      <c r="C29" s="19">
        <v>0</v>
      </c>
      <c r="D29" s="59">
        <v>87800000</v>
      </c>
      <c r="E29" s="60">
        <v>81341330</v>
      </c>
      <c r="F29" s="60">
        <v>3204375</v>
      </c>
      <c r="G29" s="60">
        <v>6101037</v>
      </c>
      <c r="H29" s="60">
        <v>7959794</v>
      </c>
      <c r="I29" s="60">
        <v>17265206</v>
      </c>
      <c r="J29" s="60">
        <v>5820566</v>
      </c>
      <c r="K29" s="60">
        <v>6904610</v>
      </c>
      <c r="L29" s="60">
        <v>4921790</v>
      </c>
      <c r="M29" s="60">
        <v>17646966</v>
      </c>
      <c r="N29" s="60">
        <v>-705907</v>
      </c>
      <c r="O29" s="60">
        <v>4932415</v>
      </c>
      <c r="P29" s="60">
        <v>6545771</v>
      </c>
      <c r="Q29" s="60">
        <v>10772279</v>
      </c>
      <c r="R29" s="60">
        <v>14564946</v>
      </c>
      <c r="S29" s="60">
        <v>3680385</v>
      </c>
      <c r="T29" s="60">
        <v>9631993</v>
      </c>
      <c r="U29" s="60">
        <v>27877324</v>
      </c>
      <c r="V29" s="60">
        <v>73561775</v>
      </c>
      <c r="W29" s="60">
        <v>81341330</v>
      </c>
      <c r="X29" s="60">
        <v>-7779555</v>
      </c>
      <c r="Y29" s="61">
        <v>-9.56</v>
      </c>
      <c r="Z29" s="62">
        <v>81341330</v>
      </c>
    </row>
    <row r="30" spans="1:26" ht="12.75">
      <c r="A30" s="58" t="s">
        <v>52</v>
      </c>
      <c r="B30" s="19">
        <v>2441422621</v>
      </c>
      <c r="C30" s="19">
        <v>0</v>
      </c>
      <c r="D30" s="59">
        <v>2988696192</v>
      </c>
      <c r="E30" s="60">
        <v>2957149850</v>
      </c>
      <c r="F30" s="60">
        <v>44097004</v>
      </c>
      <c r="G30" s="60">
        <v>133689435</v>
      </c>
      <c r="H30" s="60">
        <v>166350262</v>
      </c>
      <c r="I30" s="60">
        <v>344136701</v>
      </c>
      <c r="J30" s="60">
        <v>237427428</v>
      </c>
      <c r="K30" s="60">
        <v>246618634</v>
      </c>
      <c r="L30" s="60">
        <v>240302723</v>
      </c>
      <c r="M30" s="60">
        <v>724348785</v>
      </c>
      <c r="N30" s="60">
        <v>128145720</v>
      </c>
      <c r="O30" s="60">
        <v>175785144</v>
      </c>
      <c r="P30" s="60">
        <v>268073697</v>
      </c>
      <c r="Q30" s="60">
        <v>572004561</v>
      </c>
      <c r="R30" s="60">
        <v>106778682</v>
      </c>
      <c r="S30" s="60">
        <v>355724049</v>
      </c>
      <c r="T30" s="60">
        <v>555747461</v>
      </c>
      <c r="U30" s="60">
        <v>1018250192</v>
      </c>
      <c r="V30" s="60">
        <v>2658740239</v>
      </c>
      <c r="W30" s="60">
        <v>2957149850</v>
      </c>
      <c r="X30" s="60">
        <v>-298409611</v>
      </c>
      <c r="Y30" s="61">
        <v>-10.09</v>
      </c>
      <c r="Z30" s="62">
        <v>2957149850</v>
      </c>
    </row>
    <row r="31" spans="1:26" ht="12.75">
      <c r="A31" s="58" t="s">
        <v>53</v>
      </c>
      <c r="B31" s="19">
        <v>1179800607</v>
      </c>
      <c r="C31" s="19">
        <v>0</v>
      </c>
      <c r="D31" s="59">
        <v>1520719867</v>
      </c>
      <c r="E31" s="60">
        <v>1527792513</v>
      </c>
      <c r="F31" s="60">
        <v>9979022</v>
      </c>
      <c r="G31" s="60">
        <v>57150635</v>
      </c>
      <c r="H31" s="60">
        <v>86629237</v>
      </c>
      <c r="I31" s="60">
        <v>153758894</v>
      </c>
      <c r="J31" s="60">
        <v>94425834</v>
      </c>
      <c r="K31" s="60">
        <v>89055129</v>
      </c>
      <c r="L31" s="60">
        <v>85399178</v>
      </c>
      <c r="M31" s="60">
        <v>268880141</v>
      </c>
      <c r="N31" s="60">
        <v>89696608</v>
      </c>
      <c r="O31" s="60">
        <v>58620101</v>
      </c>
      <c r="P31" s="60">
        <v>137613386</v>
      </c>
      <c r="Q31" s="60">
        <v>285930095</v>
      </c>
      <c r="R31" s="60">
        <v>219281853</v>
      </c>
      <c r="S31" s="60">
        <v>185541653</v>
      </c>
      <c r="T31" s="60">
        <v>235766986</v>
      </c>
      <c r="U31" s="60">
        <v>640590492</v>
      </c>
      <c r="V31" s="60">
        <v>1349159622</v>
      </c>
      <c r="W31" s="60">
        <v>1527792513</v>
      </c>
      <c r="X31" s="60">
        <v>-178632891</v>
      </c>
      <c r="Y31" s="61">
        <v>-11.69</v>
      </c>
      <c r="Z31" s="62">
        <v>1527792513</v>
      </c>
    </row>
    <row r="32" spans="1:26" ht="12.75">
      <c r="A32" s="70" t="s">
        <v>54</v>
      </c>
      <c r="B32" s="22">
        <f>SUM(B28:B31)</f>
        <v>5934347105</v>
      </c>
      <c r="C32" s="22">
        <f>SUM(C28:C31)</f>
        <v>0</v>
      </c>
      <c r="D32" s="99">
        <f aca="true" t="shared" si="5" ref="D32:Z32">SUM(D28:D31)</f>
        <v>6774256157</v>
      </c>
      <c r="E32" s="100">
        <f t="shared" si="5"/>
        <v>6771354713</v>
      </c>
      <c r="F32" s="100">
        <f t="shared" si="5"/>
        <v>63676113</v>
      </c>
      <c r="G32" s="100">
        <f t="shared" si="5"/>
        <v>324697368</v>
      </c>
      <c r="H32" s="100">
        <f t="shared" si="5"/>
        <v>454219857</v>
      </c>
      <c r="I32" s="100">
        <f t="shared" si="5"/>
        <v>842593338</v>
      </c>
      <c r="J32" s="100">
        <f t="shared" si="5"/>
        <v>489234784</v>
      </c>
      <c r="K32" s="100">
        <f t="shared" si="5"/>
        <v>511356866</v>
      </c>
      <c r="L32" s="100">
        <f t="shared" si="5"/>
        <v>518077022</v>
      </c>
      <c r="M32" s="100">
        <f t="shared" si="5"/>
        <v>1518668672</v>
      </c>
      <c r="N32" s="100">
        <f t="shared" si="5"/>
        <v>269092513</v>
      </c>
      <c r="O32" s="100">
        <f t="shared" si="5"/>
        <v>361939190</v>
      </c>
      <c r="P32" s="100">
        <f t="shared" si="5"/>
        <v>710725904</v>
      </c>
      <c r="Q32" s="100">
        <f t="shared" si="5"/>
        <v>1341757607</v>
      </c>
      <c r="R32" s="100">
        <f t="shared" si="5"/>
        <v>479783133</v>
      </c>
      <c r="S32" s="100">
        <f t="shared" si="5"/>
        <v>736145823</v>
      </c>
      <c r="T32" s="100">
        <f t="shared" si="5"/>
        <v>1046719294</v>
      </c>
      <c r="U32" s="100">
        <f t="shared" si="5"/>
        <v>2262648250</v>
      </c>
      <c r="V32" s="100">
        <f t="shared" si="5"/>
        <v>5965667867</v>
      </c>
      <c r="W32" s="100">
        <f t="shared" si="5"/>
        <v>6771354713</v>
      </c>
      <c r="X32" s="100">
        <f t="shared" si="5"/>
        <v>-805686846</v>
      </c>
      <c r="Y32" s="101">
        <f>+IF(W32&lt;&gt;0,(X32/W32)*100,0)</f>
        <v>-11.898458730174042</v>
      </c>
      <c r="Z32" s="102">
        <f t="shared" si="5"/>
        <v>6771354713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12216493070</v>
      </c>
      <c r="C35" s="19">
        <v>0</v>
      </c>
      <c r="D35" s="59">
        <v>9408863834</v>
      </c>
      <c r="E35" s="60">
        <v>12839192642</v>
      </c>
      <c r="F35" s="60">
        <v>14948476236</v>
      </c>
      <c r="G35" s="60">
        <v>14804711741</v>
      </c>
      <c r="H35" s="60">
        <v>10567647206</v>
      </c>
      <c r="I35" s="60">
        <v>10567647206</v>
      </c>
      <c r="J35" s="60">
        <v>10305804866</v>
      </c>
      <c r="K35" s="60">
        <v>10989726727</v>
      </c>
      <c r="L35" s="60">
        <v>11146250447</v>
      </c>
      <c r="M35" s="60">
        <v>11146250447</v>
      </c>
      <c r="N35" s="60">
        <v>11277182715</v>
      </c>
      <c r="O35" s="60">
        <v>11341928242</v>
      </c>
      <c r="P35" s="60">
        <v>11459374879</v>
      </c>
      <c r="Q35" s="60">
        <v>11459374879</v>
      </c>
      <c r="R35" s="60">
        <v>11788950377</v>
      </c>
      <c r="S35" s="60">
        <v>11602893358</v>
      </c>
      <c r="T35" s="60">
        <v>11677848367</v>
      </c>
      <c r="U35" s="60">
        <v>11677848367</v>
      </c>
      <c r="V35" s="60">
        <v>11677848367</v>
      </c>
      <c r="W35" s="60">
        <v>12839192642</v>
      </c>
      <c r="X35" s="60">
        <v>-1161344275</v>
      </c>
      <c r="Y35" s="61">
        <v>-9.05</v>
      </c>
      <c r="Z35" s="62">
        <v>12839192642</v>
      </c>
    </row>
    <row r="36" spans="1:26" ht="12.75">
      <c r="A36" s="58" t="s">
        <v>57</v>
      </c>
      <c r="B36" s="19">
        <v>42342065971</v>
      </c>
      <c r="C36" s="19">
        <v>0</v>
      </c>
      <c r="D36" s="59">
        <v>46715475576</v>
      </c>
      <c r="E36" s="60">
        <v>45504359599</v>
      </c>
      <c r="F36" s="60">
        <v>38657993957</v>
      </c>
      <c r="G36" s="60">
        <v>38227497354</v>
      </c>
      <c r="H36" s="60">
        <v>42655077799</v>
      </c>
      <c r="I36" s="60">
        <v>42655077799</v>
      </c>
      <c r="J36" s="60">
        <v>43310536225</v>
      </c>
      <c r="K36" s="60">
        <v>42835732629</v>
      </c>
      <c r="L36" s="60">
        <v>43571439139</v>
      </c>
      <c r="M36" s="60">
        <v>43571439139</v>
      </c>
      <c r="N36" s="60">
        <v>43996747042</v>
      </c>
      <c r="O36" s="60">
        <v>45003325632</v>
      </c>
      <c r="P36" s="60">
        <v>46375894116</v>
      </c>
      <c r="Q36" s="60">
        <v>46375894116</v>
      </c>
      <c r="R36" s="60">
        <v>45860489044</v>
      </c>
      <c r="S36" s="60">
        <v>46255716493</v>
      </c>
      <c r="T36" s="60">
        <v>45901336096</v>
      </c>
      <c r="U36" s="60">
        <v>45901336096</v>
      </c>
      <c r="V36" s="60">
        <v>45901336096</v>
      </c>
      <c r="W36" s="60">
        <v>45504359599</v>
      </c>
      <c r="X36" s="60">
        <v>396976497</v>
      </c>
      <c r="Y36" s="61">
        <v>0.87</v>
      </c>
      <c r="Z36" s="62">
        <v>45504359599</v>
      </c>
    </row>
    <row r="37" spans="1:26" ht="12.75">
      <c r="A37" s="58" t="s">
        <v>58</v>
      </c>
      <c r="B37" s="19">
        <v>9005967657</v>
      </c>
      <c r="C37" s="19">
        <v>0</v>
      </c>
      <c r="D37" s="59">
        <v>8592590480</v>
      </c>
      <c r="E37" s="60">
        <v>8902830567</v>
      </c>
      <c r="F37" s="60">
        <v>5475963578</v>
      </c>
      <c r="G37" s="60">
        <v>5538941215</v>
      </c>
      <c r="H37" s="60">
        <v>5454862750</v>
      </c>
      <c r="I37" s="60">
        <v>5454862750</v>
      </c>
      <c r="J37" s="60">
        <v>5472633193</v>
      </c>
      <c r="K37" s="60">
        <v>5851522721</v>
      </c>
      <c r="L37" s="60">
        <v>5333366180</v>
      </c>
      <c r="M37" s="60">
        <v>5333366180</v>
      </c>
      <c r="N37" s="60">
        <v>5417844505</v>
      </c>
      <c r="O37" s="60">
        <v>6273700750</v>
      </c>
      <c r="P37" s="60">
        <v>6498469961</v>
      </c>
      <c r="Q37" s="60">
        <v>6498469961</v>
      </c>
      <c r="R37" s="60">
        <v>6090578125</v>
      </c>
      <c r="S37" s="60">
        <v>6031715204</v>
      </c>
      <c r="T37" s="60">
        <v>7758731213</v>
      </c>
      <c r="U37" s="60">
        <v>7758731213</v>
      </c>
      <c r="V37" s="60">
        <v>7758731213</v>
      </c>
      <c r="W37" s="60">
        <v>8902830567</v>
      </c>
      <c r="X37" s="60">
        <v>-1144099354</v>
      </c>
      <c r="Y37" s="61">
        <v>-12.85</v>
      </c>
      <c r="Z37" s="62">
        <v>8902830567</v>
      </c>
    </row>
    <row r="38" spans="1:26" ht="12.75">
      <c r="A38" s="58" t="s">
        <v>59</v>
      </c>
      <c r="B38" s="19">
        <v>12165084549</v>
      </c>
      <c r="C38" s="19">
        <v>0</v>
      </c>
      <c r="D38" s="59">
        <v>14385943010</v>
      </c>
      <c r="E38" s="60">
        <v>14498609810</v>
      </c>
      <c r="F38" s="60">
        <v>12271680461</v>
      </c>
      <c r="G38" s="60">
        <v>12413907266</v>
      </c>
      <c r="H38" s="60">
        <v>12296957339</v>
      </c>
      <c r="I38" s="60">
        <v>12296957339</v>
      </c>
      <c r="J38" s="60">
        <v>12278949346</v>
      </c>
      <c r="K38" s="60">
        <v>12447523652</v>
      </c>
      <c r="L38" s="60">
        <v>12308801536</v>
      </c>
      <c r="M38" s="60">
        <v>12308801536</v>
      </c>
      <c r="N38" s="60">
        <v>12327686165</v>
      </c>
      <c r="O38" s="60">
        <v>12422161677</v>
      </c>
      <c r="P38" s="60">
        <v>12268675202</v>
      </c>
      <c r="Q38" s="60">
        <v>12268675202</v>
      </c>
      <c r="R38" s="60">
        <v>12423249507</v>
      </c>
      <c r="S38" s="60">
        <v>12541823813</v>
      </c>
      <c r="T38" s="60">
        <v>12455230684</v>
      </c>
      <c r="U38" s="60">
        <v>12455230684</v>
      </c>
      <c r="V38" s="60">
        <v>12455230684</v>
      </c>
      <c r="W38" s="60">
        <v>14498609810</v>
      </c>
      <c r="X38" s="60">
        <v>-2043379126</v>
      </c>
      <c r="Y38" s="61">
        <v>-14.09</v>
      </c>
      <c r="Z38" s="62">
        <v>14498609810</v>
      </c>
    </row>
    <row r="39" spans="1:26" ht="12.75">
      <c r="A39" s="58" t="s">
        <v>60</v>
      </c>
      <c r="B39" s="19">
        <v>33387506835</v>
      </c>
      <c r="C39" s="19">
        <v>0</v>
      </c>
      <c r="D39" s="59">
        <v>33145805920</v>
      </c>
      <c r="E39" s="60">
        <v>34942111864</v>
      </c>
      <c r="F39" s="60">
        <v>35858826154</v>
      </c>
      <c r="G39" s="60">
        <v>35079360614</v>
      </c>
      <c r="H39" s="60">
        <v>35470904916</v>
      </c>
      <c r="I39" s="60">
        <v>35470904916</v>
      </c>
      <c r="J39" s="60">
        <v>35864758552</v>
      </c>
      <c r="K39" s="60">
        <v>35526412983</v>
      </c>
      <c r="L39" s="60">
        <v>37075521870</v>
      </c>
      <c r="M39" s="60">
        <v>37075521870</v>
      </c>
      <c r="N39" s="60">
        <v>37528399087</v>
      </c>
      <c r="O39" s="60">
        <v>37649391447</v>
      </c>
      <c r="P39" s="60">
        <v>39068123832</v>
      </c>
      <c r="Q39" s="60">
        <v>39068123832</v>
      </c>
      <c r="R39" s="60">
        <v>39135611789</v>
      </c>
      <c r="S39" s="60">
        <v>39285070834</v>
      </c>
      <c r="T39" s="60">
        <v>37365222566</v>
      </c>
      <c r="U39" s="60">
        <v>37365222566</v>
      </c>
      <c r="V39" s="60">
        <v>37365222566</v>
      </c>
      <c r="W39" s="60">
        <v>34942111864</v>
      </c>
      <c r="X39" s="60">
        <v>2423110702</v>
      </c>
      <c r="Y39" s="61">
        <v>6.93</v>
      </c>
      <c r="Z39" s="62">
        <v>34942111864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6458242000</v>
      </c>
      <c r="C42" s="19">
        <v>0</v>
      </c>
      <c r="D42" s="59">
        <v>4180507494</v>
      </c>
      <c r="E42" s="60">
        <v>4265069674</v>
      </c>
      <c r="F42" s="60">
        <v>100057057</v>
      </c>
      <c r="G42" s="60">
        <v>777636940</v>
      </c>
      <c r="H42" s="60">
        <v>-444141792</v>
      </c>
      <c r="I42" s="60">
        <v>433552205</v>
      </c>
      <c r="J42" s="60">
        <v>224793690</v>
      </c>
      <c r="K42" s="60">
        <v>136497424</v>
      </c>
      <c r="L42" s="60">
        <v>1000233147</v>
      </c>
      <c r="M42" s="60">
        <v>1361524261</v>
      </c>
      <c r="N42" s="60">
        <v>620658977</v>
      </c>
      <c r="O42" s="60">
        <v>1030114194</v>
      </c>
      <c r="P42" s="60">
        <v>1502310943</v>
      </c>
      <c r="Q42" s="60">
        <v>3153084114</v>
      </c>
      <c r="R42" s="60">
        <v>-474050518</v>
      </c>
      <c r="S42" s="60">
        <v>223351000</v>
      </c>
      <c r="T42" s="60">
        <v>-61103167</v>
      </c>
      <c r="U42" s="60">
        <v>-311802685</v>
      </c>
      <c r="V42" s="60">
        <v>4636357895</v>
      </c>
      <c r="W42" s="60">
        <v>4265069674</v>
      </c>
      <c r="X42" s="60">
        <v>371288221</v>
      </c>
      <c r="Y42" s="61">
        <v>8.71</v>
      </c>
      <c r="Z42" s="62">
        <v>4265069674</v>
      </c>
    </row>
    <row r="43" spans="1:26" ht="12.75">
      <c r="A43" s="58" t="s">
        <v>63</v>
      </c>
      <c r="B43" s="19">
        <v>-6272662000</v>
      </c>
      <c r="C43" s="19">
        <v>0</v>
      </c>
      <c r="D43" s="59">
        <v>-6130360542</v>
      </c>
      <c r="E43" s="60">
        <v>-6181639198</v>
      </c>
      <c r="F43" s="60">
        <v>-594798794</v>
      </c>
      <c r="G43" s="60">
        <v>-120578597</v>
      </c>
      <c r="H43" s="60">
        <v>-137238474</v>
      </c>
      <c r="I43" s="60">
        <v>-852615865</v>
      </c>
      <c r="J43" s="60">
        <v>-164993433</v>
      </c>
      <c r="K43" s="60">
        <v>-286162148</v>
      </c>
      <c r="L43" s="60">
        <v>-537976850</v>
      </c>
      <c r="M43" s="60">
        <v>-989132431</v>
      </c>
      <c r="N43" s="60">
        <v>-266759649</v>
      </c>
      <c r="O43" s="60">
        <v>-172749735</v>
      </c>
      <c r="P43" s="60">
        <v>-423914027</v>
      </c>
      <c r="Q43" s="60">
        <v>-863423411</v>
      </c>
      <c r="R43" s="60">
        <v>-435449356</v>
      </c>
      <c r="S43" s="60">
        <v>-473165203</v>
      </c>
      <c r="T43" s="60">
        <v>-597591117</v>
      </c>
      <c r="U43" s="60">
        <v>-1506205676</v>
      </c>
      <c r="V43" s="60">
        <v>-4211377383</v>
      </c>
      <c r="W43" s="60">
        <v>-6181639198</v>
      </c>
      <c r="X43" s="60">
        <v>1970261815</v>
      </c>
      <c r="Y43" s="61">
        <v>-31.87</v>
      </c>
      <c r="Z43" s="62">
        <v>-6181639198</v>
      </c>
    </row>
    <row r="44" spans="1:26" ht="12.75">
      <c r="A44" s="58" t="s">
        <v>64</v>
      </c>
      <c r="B44" s="19">
        <v>-174391000</v>
      </c>
      <c r="C44" s="19">
        <v>0</v>
      </c>
      <c r="D44" s="59">
        <v>2375149707</v>
      </c>
      <c r="E44" s="60">
        <v>2281853945</v>
      </c>
      <c r="F44" s="60">
        <v>60000000</v>
      </c>
      <c r="G44" s="60">
        <v>90500000</v>
      </c>
      <c r="H44" s="60">
        <v>-88055140</v>
      </c>
      <c r="I44" s="60">
        <v>62444860</v>
      </c>
      <c r="J44" s="60">
        <v>37500000</v>
      </c>
      <c r="K44" s="60">
        <v>0</v>
      </c>
      <c r="L44" s="60">
        <v>-15000000</v>
      </c>
      <c r="M44" s="60">
        <v>22500000</v>
      </c>
      <c r="N44" s="60">
        <v>-34020991</v>
      </c>
      <c r="O44" s="60">
        <v>0</v>
      </c>
      <c r="P44" s="60">
        <v>-88055140</v>
      </c>
      <c r="Q44" s="60">
        <v>-122076131</v>
      </c>
      <c r="R44" s="60">
        <v>0</v>
      </c>
      <c r="S44" s="60">
        <v>0</v>
      </c>
      <c r="T44" s="60">
        <v>-54727863</v>
      </c>
      <c r="U44" s="60">
        <v>-54727863</v>
      </c>
      <c r="V44" s="60">
        <v>-91859134</v>
      </c>
      <c r="W44" s="60">
        <v>2281853945</v>
      </c>
      <c r="X44" s="60">
        <v>-2373713079</v>
      </c>
      <c r="Y44" s="61">
        <v>-104.03</v>
      </c>
      <c r="Z44" s="62">
        <v>2281853945</v>
      </c>
    </row>
    <row r="45" spans="1:26" ht="12.75">
      <c r="A45" s="70" t="s">
        <v>65</v>
      </c>
      <c r="B45" s="22">
        <v>3210337000</v>
      </c>
      <c r="C45" s="22">
        <v>0</v>
      </c>
      <c r="D45" s="99">
        <v>1772658306</v>
      </c>
      <c r="E45" s="100">
        <v>3847192227</v>
      </c>
      <c r="F45" s="100">
        <v>763180568</v>
      </c>
      <c r="G45" s="100">
        <v>1510738911</v>
      </c>
      <c r="H45" s="100">
        <v>841303505</v>
      </c>
      <c r="I45" s="100">
        <v>841303505</v>
      </c>
      <c r="J45" s="100">
        <v>938603762</v>
      </c>
      <c r="K45" s="100">
        <v>788939038</v>
      </c>
      <c r="L45" s="100">
        <v>1236195335</v>
      </c>
      <c r="M45" s="100">
        <v>1236195335</v>
      </c>
      <c r="N45" s="100">
        <v>1556073672</v>
      </c>
      <c r="O45" s="100">
        <v>2413438131</v>
      </c>
      <c r="P45" s="100">
        <v>3403779907</v>
      </c>
      <c r="Q45" s="100">
        <v>1556073672</v>
      </c>
      <c r="R45" s="100">
        <v>2494280033</v>
      </c>
      <c r="S45" s="100">
        <v>2244465830</v>
      </c>
      <c r="T45" s="100">
        <v>1531043683</v>
      </c>
      <c r="U45" s="100">
        <v>1531043683</v>
      </c>
      <c r="V45" s="100">
        <v>1531043683</v>
      </c>
      <c r="W45" s="100">
        <v>3847192227</v>
      </c>
      <c r="X45" s="100">
        <v>-2316148544</v>
      </c>
      <c r="Y45" s="101">
        <v>-60.2</v>
      </c>
      <c r="Z45" s="102">
        <v>3847192227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1905304272</v>
      </c>
      <c r="C49" s="52">
        <v>0</v>
      </c>
      <c r="D49" s="129">
        <v>407435493</v>
      </c>
      <c r="E49" s="54">
        <v>242979435</v>
      </c>
      <c r="F49" s="54">
        <v>0</v>
      </c>
      <c r="G49" s="54">
        <v>0</v>
      </c>
      <c r="H49" s="54">
        <v>0</v>
      </c>
      <c r="I49" s="54">
        <v>305829012</v>
      </c>
      <c r="J49" s="54">
        <v>0</v>
      </c>
      <c r="K49" s="54">
        <v>0</v>
      </c>
      <c r="L49" s="54">
        <v>0</v>
      </c>
      <c r="M49" s="54">
        <v>291252466</v>
      </c>
      <c r="N49" s="54">
        <v>0</v>
      </c>
      <c r="O49" s="54">
        <v>0</v>
      </c>
      <c r="P49" s="54">
        <v>0</v>
      </c>
      <c r="Q49" s="54">
        <v>212020299</v>
      </c>
      <c r="R49" s="54">
        <v>0</v>
      </c>
      <c r="S49" s="54">
        <v>0</v>
      </c>
      <c r="T49" s="54">
        <v>0</v>
      </c>
      <c r="U49" s="54">
        <v>882533550</v>
      </c>
      <c r="V49" s="54">
        <v>3898770180</v>
      </c>
      <c r="W49" s="54">
        <v>8146124707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617096269</v>
      </c>
      <c r="C51" s="52">
        <v>0</v>
      </c>
      <c r="D51" s="129">
        <v>285061</v>
      </c>
      <c r="E51" s="54">
        <v>57696</v>
      </c>
      <c r="F51" s="54">
        <v>0</v>
      </c>
      <c r="G51" s="54">
        <v>0</v>
      </c>
      <c r="H51" s="54">
        <v>0</v>
      </c>
      <c r="I51" s="54">
        <v>57312</v>
      </c>
      <c r="J51" s="54">
        <v>0</v>
      </c>
      <c r="K51" s="54">
        <v>0</v>
      </c>
      <c r="L51" s="54">
        <v>0</v>
      </c>
      <c r="M51" s="54">
        <v>376305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1958</v>
      </c>
      <c r="V51" s="54">
        <v>-7210845</v>
      </c>
      <c r="W51" s="54">
        <v>610663756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99.99999845670318</v>
      </c>
      <c r="C58" s="5">
        <f>IF(C67=0,0,+(C76/C67)*100)</f>
        <v>0</v>
      </c>
      <c r="D58" s="6">
        <f aca="true" t="shared" si="6" ref="D58:Z58">IF(D67=0,0,+(D76/D67)*100)</f>
        <v>92.88136646147869</v>
      </c>
      <c r="E58" s="7">
        <f t="shared" si="6"/>
        <v>92.23065847049617</v>
      </c>
      <c r="F58" s="7">
        <f t="shared" si="6"/>
        <v>92.10867573583612</v>
      </c>
      <c r="G58" s="7">
        <f t="shared" si="6"/>
        <v>99.75457013247582</v>
      </c>
      <c r="H58" s="7">
        <f t="shared" si="6"/>
        <v>100.50205171946453</v>
      </c>
      <c r="I58" s="7">
        <f t="shared" si="6"/>
        <v>97.58729516660345</v>
      </c>
      <c r="J58" s="7">
        <f t="shared" si="6"/>
        <v>95.87651474242813</v>
      </c>
      <c r="K58" s="7">
        <f t="shared" si="6"/>
        <v>103.37601973088599</v>
      </c>
      <c r="L58" s="7">
        <f t="shared" si="6"/>
        <v>88.99478807221838</v>
      </c>
      <c r="M58" s="7">
        <f t="shared" si="6"/>
        <v>95.99722616669368</v>
      </c>
      <c r="N58" s="7">
        <f t="shared" si="6"/>
        <v>93.67218525727439</v>
      </c>
      <c r="O58" s="7">
        <f t="shared" si="6"/>
        <v>93.81200871740606</v>
      </c>
      <c r="P58" s="7">
        <f t="shared" si="6"/>
        <v>101.52601482957347</v>
      </c>
      <c r="Q58" s="7">
        <f t="shared" si="6"/>
        <v>96.27547171948945</v>
      </c>
      <c r="R58" s="7">
        <f t="shared" si="6"/>
        <v>85.9456450747113</v>
      </c>
      <c r="S58" s="7">
        <f t="shared" si="6"/>
        <v>96.3255023124741</v>
      </c>
      <c r="T58" s="7">
        <f t="shared" si="6"/>
        <v>92.38576480304852</v>
      </c>
      <c r="U58" s="7">
        <f t="shared" si="6"/>
        <v>91.67090484817774</v>
      </c>
      <c r="V58" s="7">
        <f t="shared" si="6"/>
        <v>95.39719476057874</v>
      </c>
      <c r="W58" s="7">
        <f t="shared" si="6"/>
        <v>95.18105677795712</v>
      </c>
      <c r="X58" s="7">
        <f t="shared" si="6"/>
        <v>0</v>
      </c>
      <c r="Y58" s="7">
        <f t="shared" si="6"/>
        <v>0</v>
      </c>
      <c r="Z58" s="8">
        <f t="shared" si="6"/>
        <v>92.23065847049617</v>
      </c>
    </row>
    <row r="59" spans="1:26" ht="12.75">
      <c r="A59" s="37" t="s">
        <v>31</v>
      </c>
      <c r="B59" s="9">
        <f aca="true" t="shared" si="7" ref="B59:Z66">IF(B68=0,0,+(B77/B68)*100)</f>
        <v>100.00000084572407</v>
      </c>
      <c r="C59" s="9">
        <f t="shared" si="7"/>
        <v>0</v>
      </c>
      <c r="D59" s="2">
        <f t="shared" si="7"/>
        <v>98.64411553204134</v>
      </c>
      <c r="E59" s="10">
        <f t="shared" si="7"/>
        <v>97.49043053236392</v>
      </c>
      <c r="F59" s="10">
        <f t="shared" si="7"/>
        <v>100.46235699761901</v>
      </c>
      <c r="G59" s="10">
        <f t="shared" si="7"/>
        <v>103.85589999171599</v>
      </c>
      <c r="H59" s="10">
        <f t="shared" si="7"/>
        <v>119.29486478598552</v>
      </c>
      <c r="I59" s="10">
        <f t="shared" si="7"/>
        <v>108.24924659878243</v>
      </c>
      <c r="J59" s="10">
        <f t="shared" si="7"/>
        <v>89.74401527670356</v>
      </c>
      <c r="K59" s="10">
        <f t="shared" si="7"/>
        <v>117.15287449449383</v>
      </c>
      <c r="L59" s="10">
        <f t="shared" si="7"/>
        <v>83.60999835955236</v>
      </c>
      <c r="M59" s="10">
        <f t="shared" si="7"/>
        <v>96.19159069878461</v>
      </c>
      <c r="N59" s="10">
        <f t="shared" si="7"/>
        <v>103.49925627698933</v>
      </c>
      <c r="O59" s="10">
        <f t="shared" si="7"/>
        <v>107.96531602805291</v>
      </c>
      <c r="P59" s="10">
        <f t="shared" si="7"/>
        <v>115.34512219429176</v>
      </c>
      <c r="Q59" s="10">
        <f t="shared" si="7"/>
        <v>108.71980186759649</v>
      </c>
      <c r="R59" s="10">
        <f t="shared" si="7"/>
        <v>84.31457928388983</v>
      </c>
      <c r="S59" s="10">
        <f t="shared" si="7"/>
        <v>113.68342956808215</v>
      </c>
      <c r="T59" s="10">
        <f t="shared" si="7"/>
        <v>94.51428131205996</v>
      </c>
      <c r="U59" s="10">
        <f t="shared" si="7"/>
        <v>96.57265301264457</v>
      </c>
      <c r="V59" s="10">
        <f t="shared" si="7"/>
        <v>102.35443836682501</v>
      </c>
      <c r="W59" s="10">
        <f t="shared" si="7"/>
        <v>106.1565776605115</v>
      </c>
      <c r="X59" s="10">
        <f t="shared" si="7"/>
        <v>0</v>
      </c>
      <c r="Y59" s="10">
        <f t="shared" si="7"/>
        <v>0</v>
      </c>
      <c r="Z59" s="11">
        <f t="shared" si="7"/>
        <v>97.49043053236392</v>
      </c>
    </row>
    <row r="60" spans="1:26" ht="12.75">
      <c r="A60" s="38" t="s">
        <v>32</v>
      </c>
      <c r="B60" s="12">
        <f t="shared" si="7"/>
        <v>99.9999971228464</v>
      </c>
      <c r="C60" s="12">
        <f t="shared" si="7"/>
        <v>0</v>
      </c>
      <c r="D60" s="3">
        <f t="shared" si="7"/>
        <v>92.13714700490958</v>
      </c>
      <c r="E60" s="13">
        <f t="shared" si="7"/>
        <v>91.30093151659253</v>
      </c>
      <c r="F60" s="13">
        <f t="shared" si="7"/>
        <v>90.12143442043686</v>
      </c>
      <c r="G60" s="13">
        <f t="shared" si="7"/>
        <v>99.14486165770458</v>
      </c>
      <c r="H60" s="13">
        <f t="shared" si="7"/>
        <v>93.75218974715052</v>
      </c>
      <c r="I60" s="13">
        <f t="shared" si="7"/>
        <v>94.35549960041256</v>
      </c>
      <c r="J60" s="13">
        <f t="shared" si="7"/>
        <v>100.0700668400533</v>
      </c>
      <c r="K60" s="13">
        <f t="shared" si="7"/>
        <v>99.01691515302574</v>
      </c>
      <c r="L60" s="13">
        <f t="shared" si="7"/>
        <v>93.00276642045344</v>
      </c>
      <c r="M60" s="13">
        <f t="shared" si="7"/>
        <v>97.36003317630502</v>
      </c>
      <c r="N60" s="13">
        <f t="shared" si="7"/>
        <v>90.88120807705616</v>
      </c>
      <c r="O60" s="13">
        <f t="shared" si="7"/>
        <v>89.38739634420902</v>
      </c>
      <c r="P60" s="13">
        <f t="shared" si="7"/>
        <v>97.51873437488777</v>
      </c>
      <c r="Q60" s="13">
        <f t="shared" si="7"/>
        <v>92.57797309030069</v>
      </c>
      <c r="R60" s="13">
        <f t="shared" si="7"/>
        <v>88.43012370473816</v>
      </c>
      <c r="S60" s="13">
        <f t="shared" si="7"/>
        <v>91.93123814066558</v>
      </c>
      <c r="T60" s="13">
        <f t="shared" si="7"/>
        <v>92.47162273568641</v>
      </c>
      <c r="U60" s="13">
        <f t="shared" si="7"/>
        <v>91.03342307545243</v>
      </c>
      <c r="V60" s="13">
        <f t="shared" si="7"/>
        <v>93.81335434932546</v>
      </c>
      <c r="W60" s="13">
        <f t="shared" si="7"/>
        <v>92.49596734310235</v>
      </c>
      <c r="X60" s="13">
        <f t="shared" si="7"/>
        <v>0</v>
      </c>
      <c r="Y60" s="13">
        <f t="shared" si="7"/>
        <v>0</v>
      </c>
      <c r="Z60" s="14">
        <f t="shared" si="7"/>
        <v>91.30093151659253</v>
      </c>
    </row>
    <row r="61" spans="1:26" ht="12.75">
      <c r="A61" s="39" t="s">
        <v>103</v>
      </c>
      <c r="B61" s="12">
        <f t="shared" si="7"/>
        <v>99.99999815862222</v>
      </c>
      <c r="C61" s="12">
        <f t="shared" si="7"/>
        <v>0</v>
      </c>
      <c r="D61" s="3">
        <f t="shared" si="7"/>
        <v>99.5092511991194</v>
      </c>
      <c r="E61" s="13">
        <f t="shared" si="7"/>
        <v>99.40140161226667</v>
      </c>
      <c r="F61" s="13">
        <f t="shared" si="7"/>
        <v>95.54213662832153</v>
      </c>
      <c r="G61" s="13">
        <f t="shared" si="7"/>
        <v>107.1460129174618</v>
      </c>
      <c r="H61" s="13">
        <f t="shared" si="7"/>
        <v>99.27761021865638</v>
      </c>
      <c r="I61" s="13">
        <f t="shared" si="7"/>
        <v>100.65779181366554</v>
      </c>
      <c r="J61" s="13">
        <f t="shared" si="7"/>
        <v>111.40474648989402</v>
      </c>
      <c r="K61" s="13">
        <f t="shared" si="7"/>
        <v>105.91190773154082</v>
      </c>
      <c r="L61" s="13">
        <f t="shared" si="7"/>
        <v>104.50355615824114</v>
      </c>
      <c r="M61" s="13">
        <f t="shared" si="7"/>
        <v>107.34340850781925</v>
      </c>
      <c r="N61" s="13">
        <f t="shared" si="7"/>
        <v>100.88818710452445</v>
      </c>
      <c r="O61" s="13">
        <f t="shared" si="7"/>
        <v>100.34268805820497</v>
      </c>
      <c r="P61" s="13">
        <f t="shared" si="7"/>
        <v>102.16615157741803</v>
      </c>
      <c r="Q61" s="13">
        <f t="shared" si="7"/>
        <v>101.16218831287853</v>
      </c>
      <c r="R61" s="13">
        <f t="shared" si="7"/>
        <v>101.21278031915047</v>
      </c>
      <c r="S61" s="13">
        <f t="shared" si="7"/>
        <v>101.54959488965535</v>
      </c>
      <c r="T61" s="13">
        <f t="shared" si="7"/>
        <v>99.44619651934823</v>
      </c>
      <c r="U61" s="13">
        <f t="shared" si="7"/>
        <v>100.73175038532902</v>
      </c>
      <c r="V61" s="13">
        <f t="shared" si="7"/>
        <v>102.41105030323664</v>
      </c>
      <c r="W61" s="13">
        <f t="shared" si="7"/>
        <v>99.40140159543027</v>
      </c>
      <c r="X61" s="13">
        <f t="shared" si="7"/>
        <v>0</v>
      </c>
      <c r="Y61" s="13">
        <f t="shared" si="7"/>
        <v>0</v>
      </c>
      <c r="Z61" s="14">
        <f t="shared" si="7"/>
        <v>99.40140161226667</v>
      </c>
    </row>
    <row r="62" spans="1:26" ht="12.75">
      <c r="A62" s="39" t="s">
        <v>104</v>
      </c>
      <c r="B62" s="12">
        <f t="shared" si="7"/>
        <v>99.99999500631776</v>
      </c>
      <c r="C62" s="12">
        <f t="shared" si="7"/>
        <v>0</v>
      </c>
      <c r="D62" s="3">
        <f t="shared" si="7"/>
        <v>76.45252156741006</v>
      </c>
      <c r="E62" s="13">
        <f t="shared" si="7"/>
        <v>73.82087746278128</v>
      </c>
      <c r="F62" s="13">
        <f t="shared" si="7"/>
        <v>76.91658582274576</v>
      </c>
      <c r="G62" s="13">
        <f t="shared" si="7"/>
        <v>81.9338785848477</v>
      </c>
      <c r="H62" s="13">
        <f t="shared" si="7"/>
        <v>81.55239456533252</v>
      </c>
      <c r="I62" s="13">
        <f t="shared" si="7"/>
        <v>80.1836821414785</v>
      </c>
      <c r="J62" s="13">
        <f t="shared" si="7"/>
        <v>82.52044787472035</v>
      </c>
      <c r="K62" s="13">
        <f t="shared" si="7"/>
        <v>89.70220904391468</v>
      </c>
      <c r="L62" s="13">
        <f t="shared" si="7"/>
        <v>69.43473520273228</v>
      </c>
      <c r="M62" s="13">
        <f t="shared" si="7"/>
        <v>80.05782875987575</v>
      </c>
      <c r="N62" s="13">
        <f t="shared" si="7"/>
        <v>78.2902855532573</v>
      </c>
      <c r="O62" s="13">
        <f t="shared" si="7"/>
        <v>70.42240551877829</v>
      </c>
      <c r="P62" s="13">
        <f t="shared" si="7"/>
        <v>86.27230885508637</v>
      </c>
      <c r="Q62" s="13">
        <f t="shared" si="7"/>
        <v>77.89398746517782</v>
      </c>
      <c r="R62" s="13">
        <f t="shared" si="7"/>
        <v>61.81533499638087</v>
      </c>
      <c r="S62" s="13">
        <f t="shared" si="7"/>
        <v>70.06785174285551</v>
      </c>
      <c r="T62" s="13">
        <f t="shared" si="7"/>
        <v>79.02349520585291</v>
      </c>
      <c r="U62" s="13">
        <f t="shared" si="7"/>
        <v>70.28873896782657</v>
      </c>
      <c r="V62" s="13">
        <f t="shared" si="7"/>
        <v>77.0806330880062</v>
      </c>
      <c r="W62" s="13">
        <f t="shared" si="7"/>
        <v>78.27498574998761</v>
      </c>
      <c r="X62" s="13">
        <f t="shared" si="7"/>
        <v>0</v>
      </c>
      <c r="Y62" s="13">
        <f t="shared" si="7"/>
        <v>0</v>
      </c>
      <c r="Z62" s="14">
        <f t="shared" si="7"/>
        <v>73.82087746278128</v>
      </c>
    </row>
    <row r="63" spans="1:26" ht="12.75">
      <c r="A63" s="39" t="s">
        <v>105</v>
      </c>
      <c r="B63" s="12">
        <f t="shared" si="7"/>
        <v>100.00000605870729</v>
      </c>
      <c r="C63" s="12">
        <f t="shared" si="7"/>
        <v>0</v>
      </c>
      <c r="D63" s="3">
        <f t="shared" si="7"/>
        <v>89.32358241257477</v>
      </c>
      <c r="E63" s="13">
        <f t="shared" si="7"/>
        <v>87.46607697113745</v>
      </c>
      <c r="F63" s="13">
        <f t="shared" si="7"/>
        <v>95.62419041727811</v>
      </c>
      <c r="G63" s="13">
        <f t="shared" si="7"/>
        <v>91.34922776692467</v>
      </c>
      <c r="H63" s="13">
        <f t="shared" si="7"/>
        <v>92.74611577769684</v>
      </c>
      <c r="I63" s="13">
        <f t="shared" si="7"/>
        <v>93.1460903555557</v>
      </c>
      <c r="J63" s="13">
        <f t="shared" si="7"/>
        <v>86.40317066869386</v>
      </c>
      <c r="K63" s="13">
        <f t="shared" si="7"/>
        <v>99.49535156239797</v>
      </c>
      <c r="L63" s="13">
        <f t="shared" si="7"/>
        <v>82.69677920349892</v>
      </c>
      <c r="M63" s="13">
        <f t="shared" si="7"/>
        <v>89.3803070466228</v>
      </c>
      <c r="N63" s="13">
        <f t="shared" si="7"/>
        <v>82.26552013369395</v>
      </c>
      <c r="O63" s="13">
        <f t="shared" si="7"/>
        <v>93.5087280757305</v>
      </c>
      <c r="P63" s="13">
        <f t="shared" si="7"/>
        <v>117.34602036189021</v>
      </c>
      <c r="Q63" s="13">
        <f t="shared" si="7"/>
        <v>96.1778012707822</v>
      </c>
      <c r="R63" s="13">
        <f t="shared" si="7"/>
        <v>80.54332553900619</v>
      </c>
      <c r="S63" s="13">
        <f t="shared" si="7"/>
        <v>95.55802984287783</v>
      </c>
      <c r="T63" s="13">
        <f t="shared" si="7"/>
        <v>101.39464550533124</v>
      </c>
      <c r="U63" s="13">
        <f t="shared" si="7"/>
        <v>92.64262359184343</v>
      </c>
      <c r="V63" s="13">
        <f t="shared" si="7"/>
        <v>92.91998360848211</v>
      </c>
      <c r="W63" s="13">
        <f t="shared" si="7"/>
        <v>90.87710346020799</v>
      </c>
      <c r="X63" s="13">
        <f t="shared" si="7"/>
        <v>0</v>
      </c>
      <c r="Y63" s="13">
        <f t="shared" si="7"/>
        <v>0</v>
      </c>
      <c r="Z63" s="14">
        <f t="shared" si="7"/>
        <v>87.46607697113745</v>
      </c>
    </row>
    <row r="64" spans="1:26" ht="12.75">
      <c r="A64" s="39" t="s">
        <v>106</v>
      </c>
      <c r="B64" s="12">
        <f t="shared" si="7"/>
        <v>99.99995834831033</v>
      </c>
      <c r="C64" s="12">
        <f t="shared" si="7"/>
        <v>0</v>
      </c>
      <c r="D64" s="3">
        <f t="shared" si="7"/>
        <v>64.83637038570153</v>
      </c>
      <c r="E64" s="13">
        <f t="shared" si="7"/>
        <v>64.64224588296992</v>
      </c>
      <c r="F64" s="13">
        <f t="shared" si="7"/>
        <v>60.791151847814795</v>
      </c>
      <c r="G64" s="13">
        <f t="shared" si="7"/>
        <v>65.9593435588039</v>
      </c>
      <c r="H64" s="13">
        <f t="shared" si="7"/>
        <v>68.50571397200294</v>
      </c>
      <c r="I64" s="13">
        <f t="shared" si="7"/>
        <v>65.09076005173029</v>
      </c>
      <c r="J64" s="13">
        <f t="shared" si="7"/>
        <v>63.68311631480598</v>
      </c>
      <c r="K64" s="13">
        <f t="shared" si="7"/>
        <v>75.69338830017026</v>
      </c>
      <c r="L64" s="13">
        <f t="shared" si="7"/>
        <v>64.41986188505113</v>
      </c>
      <c r="M64" s="13">
        <f t="shared" si="7"/>
        <v>67.87042128822853</v>
      </c>
      <c r="N64" s="13">
        <f t="shared" si="7"/>
        <v>67.8001814134732</v>
      </c>
      <c r="O64" s="13">
        <f t="shared" si="7"/>
        <v>62.34554282805587</v>
      </c>
      <c r="P64" s="13">
        <f t="shared" si="7"/>
        <v>75.12533837364484</v>
      </c>
      <c r="Q64" s="13">
        <f t="shared" si="7"/>
        <v>68.44175990295017</v>
      </c>
      <c r="R64" s="13">
        <f t="shared" si="7"/>
        <v>57.35648838878728</v>
      </c>
      <c r="S64" s="13">
        <f t="shared" si="7"/>
        <v>74.95985820757805</v>
      </c>
      <c r="T64" s="13">
        <f t="shared" si="7"/>
        <v>68.05609515991927</v>
      </c>
      <c r="U64" s="13">
        <f t="shared" si="7"/>
        <v>66.78163609111054</v>
      </c>
      <c r="V64" s="13">
        <f t="shared" si="7"/>
        <v>67.0470076049397</v>
      </c>
      <c r="W64" s="13">
        <f t="shared" si="7"/>
        <v>63.803163247951474</v>
      </c>
      <c r="X64" s="13">
        <f t="shared" si="7"/>
        <v>0</v>
      </c>
      <c r="Y64" s="13">
        <f t="shared" si="7"/>
        <v>0</v>
      </c>
      <c r="Z64" s="14">
        <f t="shared" si="7"/>
        <v>64.64224588296992</v>
      </c>
    </row>
    <row r="65" spans="1:26" ht="12.75">
      <c r="A65" s="39" t="s">
        <v>107</v>
      </c>
      <c r="B65" s="12">
        <f t="shared" si="7"/>
        <v>100.00001989498189</v>
      </c>
      <c r="C65" s="12">
        <f t="shared" si="7"/>
        <v>0</v>
      </c>
      <c r="D65" s="3">
        <f t="shared" si="7"/>
        <v>90.98930980388312</v>
      </c>
      <c r="E65" s="13">
        <f t="shared" si="7"/>
        <v>91.49210970214885</v>
      </c>
      <c r="F65" s="13">
        <f t="shared" si="7"/>
        <v>83.77280901623195</v>
      </c>
      <c r="G65" s="13">
        <f t="shared" si="7"/>
        <v>98.45494922403205</v>
      </c>
      <c r="H65" s="13">
        <f t="shared" si="7"/>
        <v>87.96148783825603</v>
      </c>
      <c r="I65" s="13">
        <f t="shared" si="7"/>
        <v>89.7900225373668</v>
      </c>
      <c r="J65" s="13">
        <f t="shared" si="7"/>
        <v>76.87218405368813</v>
      </c>
      <c r="K65" s="13">
        <f t="shared" si="7"/>
        <v>65.20793508732744</v>
      </c>
      <c r="L65" s="13">
        <f t="shared" si="7"/>
        <v>116.06392166242658</v>
      </c>
      <c r="M65" s="13">
        <f t="shared" si="7"/>
        <v>84.53144566220332</v>
      </c>
      <c r="N65" s="13">
        <f t="shared" si="7"/>
        <v>74.65236319803721</v>
      </c>
      <c r="O65" s="13">
        <f t="shared" si="7"/>
        <v>68.97679154687117</v>
      </c>
      <c r="P65" s="13">
        <f t="shared" si="7"/>
        <v>68.62999499831032</v>
      </c>
      <c r="Q65" s="13">
        <f t="shared" si="7"/>
        <v>70.5284836013118</v>
      </c>
      <c r="R65" s="13">
        <f t="shared" si="7"/>
        <v>74.16947994596899</v>
      </c>
      <c r="S65" s="13">
        <f t="shared" si="7"/>
        <v>57.97115837928957</v>
      </c>
      <c r="T65" s="13">
        <f t="shared" si="7"/>
        <v>56.05519201037631</v>
      </c>
      <c r="U65" s="13">
        <f t="shared" si="7"/>
        <v>60.99652495011807</v>
      </c>
      <c r="V65" s="13">
        <f t="shared" si="7"/>
        <v>75.79478618445879</v>
      </c>
      <c r="W65" s="13">
        <f t="shared" si="7"/>
        <v>92.63256371167535</v>
      </c>
      <c r="X65" s="13">
        <f t="shared" si="7"/>
        <v>0</v>
      </c>
      <c r="Y65" s="13">
        <f t="shared" si="7"/>
        <v>0</v>
      </c>
      <c r="Z65" s="14">
        <f t="shared" si="7"/>
        <v>91.49210970214885</v>
      </c>
    </row>
    <row r="66" spans="1:26" ht="12.75">
      <c r="A66" s="40" t="s">
        <v>110</v>
      </c>
      <c r="B66" s="15">
        <f t="shared" si="7"/>
        <v>100.000100599506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24363427376</v>
      </c>
      <c r="C67" s="24"/>
      <c r="D67" s="25">
        <v>25596784736</v>
      </c>
      <c r="E67" s="26">
        <v>26415609099</v>
      </c>
      <c r="F67" s="26">
        <v>2130741386</v>
      </c>
      <c r="G67" s="26">
        <v>2269257632</v>
      </c>
      <c r="H67" s="26">
        <v>2317660422</v>
      </c>
      <c r="I67" s="26">
        <v>6717659440</v>
      </c>
      <c r="J67" s="26">
        <v>2228265636</v>
      </c>
      <c r="K67" s="26">
        <v>2169933171</v>
      </c>
      <c r="L67" s="26">
        <v>2248147229</v>
      </c>
      <c r="M67" s="26">
        <v>6646346036</v>
      </c>
      <c r="N67" s="26">
        <v>2402857893</v>
      </c>
      <c r="O67" s="26">
        <v>2263360897</v>
      </c>
      <c r="P67" s="26">
        <v>2253297041</v>
      </c>
      <c r="Q67" s="26">
        <v>6919515831</v>
      </c>
      <c r="R67" s="26">
        <v>2098290107</v>
      </c>
      <c r="S67" s="26">
        <v>2223459067</v>
      </c>
      <c r="T67" s="26">
        <v>2327657321</v>
      </c>
      <c r="U67" s="26">
        <v>6649406495</v>
      </c>
      <c r="V67" s="26">
        <v>26932927802</v>
      </c>
      <c r="W67" s="26">
        <v>25596784734</v>
      </c>
      <c r="X67" s="26"/>
      <c r="Y67" s="25"/>
      <c r="Z67" s="27">
        <v>26415609099</v>
      </c>
    </row>
    <row r="68" spans="1:26" ht="12.75" hidden="1">
      <c r="A68" s="37" t="s">
        <v>31</v>
      </c>
      <c r="B68" s="19">
        <v>6739786943</v>
      </c>
      <c r="C68" s="19"/>
      <c r="D68" s="20">
        <v>6958999622</v>
      </c>
      <c r="E68" s="21">
        <v>7577600997</v>
      </c>
      <c r="F68" s="21">
        <v>586939965</v>
      </c>
      <c r="G68" s="21">
        <v>701144637</v>
      </c>
      <c r="H68" s="21">
        <v>692655494</v>
      </c>
      <c r="I68" s="21">
        <v>1980740096</v>
      </c>
      <c r="J68" s="21">
        <v>695007529</v>
      </c>
      <c r="K68" s="21">
        <v>639253077</v>
      </c>
      <c r="L68" s="21">
        <v>708849203</v>
      </c>
      <c r="M68" s="21">
        <v>2043109809</v>
      </c>
      <c r="N68" s="21">
        <v>707067675</v>
      </c>
      <c r="O68" s="21">
        <v>652508197</v>
      </c>
      <c r="P68" s="21">
        <v>631454333</v>
      </c>
      <c r="Q68" s="21">
        <v>1991030205</v>
      </c>
      <c r="R68" s="21">
        <v>671822764</v>
      </c>
      <c r="S68" s="21">
        <v>575845877</v>
      </c>
      <c r="T68" s="21">
        <v>786017976</v>
      </c>
      <c r="U68" s="21">
        <v>2033686617</v>
      </c>
      <c r="V68" s="21">
        <v>8048566727</v>
      </c>
      <c r="W68" s="21">
        <v>6958999620</v>
      </c>
      <c r="X68" s="21"/>
      <c r="Y68" s="20"/>
      <c r="Z68" s="23">
        <v>7577600997</v>
      </c>
    </row>
    <row r="69" spans="1:26" ht="12.75" hidden="1">
      <c r="A69" s="38" t="s">
        <v>32</v>
      </c>
      <c r="B69" s="19">
        <v>17552069505</v>
      </c>
      <c r="C69" s="19"/>
      <c r="D69" s="20">
        <v>18353075123</v>
      </c>
      <c r="E69" s="21">
        <v>18593298111</v>
      </c>
      <c r="F69" s="21">
        <v>1523437748</v>
      </c>
      <c r="G69" s="21">
        <v>1548752096</v>
      </c>
      <c r="H69" s="21">
        <v>1603155985</v>
      </c>
      <c r="I69" s="21">
        <v>4675345829</v>
      </c>
      <c r="J69" s="21">
        <v>1511596640</v>
      </c>
      <c r="K69" s="21">
        <v>1509123149</v>
      </c>
      <c r="L69" s="21">
        <v>1514003410</v>
      </c>
      <c r="M69" s="21">
        <v>4534723199</v>
      </c>
      <c r="N69" s="21">
        <v>1671412324</v>
      </c>
      <c r="O69" s="21">
        <v>1587272751</v>
      </c>
      <c r="P69" s="21">
        <v>1599006515</v>
      </c>
      <c r="Q69" s="21">
        <v>4857691590</v>
      </c>
      <c r="R69" s="21">
        <v>1398781749</v>
      </c>
      <c r="S69" s="21">
        <v>1617640318</v>
      </c>
      <c r="T69" s="21">
        <v>1522115364</v>
      </c>
      <c r="U69" s="21">
        <v>4538537431</v>
      </c>
      <c r="V69" s="21">
        <v>18606298049</v>
      </c>
      <c r="W69" s="21">
        <v>18353075126</v>
      </c>
      <c r="X69" s="21"/>
      <c r="Y69" s="20"/>
      <c r="Z69" s="23">
        <v>18593298111</v>
      </c>
    </row>
    <row r="70" spans="1:26" ht="12.75" hidden="1">
      <c r="A70" s="39" t="s">
        <v>103</v>
      </c>
      <c r="B70" s="19">
        <v>11187275206</v>
      </c>
      <c r="C70" s="19"/>
      <c r="D70" s="20">
        <v>11807918205</v>
      </c>
      <c r="E70" s="21">
        <v>11807918205</v>
      </c>
      <c r="F70" s="21">
        <v>1035468433</v>
      </c>
      <c r="G70" s="21">
        <v>1045774488</v>
      </c>
      <c r="H70" s="21">
        <v>1078203513</v>
      </c>
      <c r="I70" s="21">
        <v>3159446434</v>
      </c>
      <c r="J70" s="21">
        <v>974915296</v>
      </c>
      <c r="K70" s="21">
        <v>951146695</v>
      </c>
      <c r="L70" s="21">
        <v>914798718</v>
      </c>
      <c r="M70" s="21">
        <v>2840860709</v>
      </c>
      <c r="N70" s="21">
        <v>954852976</v>
      </c>
      <c r="O70" s="21">
        <v>912482920</v>
      </c>
      <c r="P70" s="21">
        <v>1005426085</v>
      </c>
      <c r="Q70" s="21">
        <v>2872761981</v>
      </c>
      <c r="R70" s="21">
        <v>889445832</v>
      </c>
      <c r="S70" s="21">
        <v>1030919120</v>
      </c>
      <c r="T70" s="21">
        <v>988664606</v>
      </c>
      <c r="U70" s="21">
        <v>2909029558</v>
      </c>
      <c r="V70" s="21">
        <v>11782098682</v>
      </c>
      <c r="W70" s="21">
        <v>11807918207</v>
      </c>
      <c r="X70" s="21"/>
      <c r="Y70" s="20"/>
      <c r="Z70" s="23">
        <v>11807918205</v>
      </c>
    </row>
    <row r="71" spans="1:26" ht="12.75" hidden="1">
      <c r="A71" s="39" t="s">
        <v>104</v>
      </c>
      <c r="B71" s="19">
        <v>2983770149</v>
      </c>
      <c r="C71" s="19"/>
      <c r="D71" s="20">
        <v>3066664000</v>
      </c>
      <c r="E71" s="21">
        <v>3251696392</v>
      </c>
      <c r="F71" s="21">
        <v>230638863</v>
      </c>
      <c r="G71" s="21">
        <v>235769848</v>
      </c>
      <c r="H71" s="21">
        <v>249048540</v>
      </c>
      <c r="I71" s="21">
        <v>715457251</v>
      </c>
      <c r="J71" s="21">
        <v>253840806</v>
      </c>
      <c r="K71" s="21">
        <v>267490427</v>
      </c>
      <c r="L71" s="21">
        <v>301691085</v>
      </c>
      <c r="M71" s="21">
        <v>823022318</v>
      </c>
      <c r="N71" s="21">
        <v>400965624</v>
      </c>
      <c r="O71" s="21">
        <v>364209304</v>
      </c>
      <c r="P71" s="21">
        <v>305827102</v>
      </c>
      <c r="Q71" s="21">
        <v>1071002030</v>
      </c>
      <c r="R71" s="21">
        <v>259145128</v>
      </c>
      <c r="S71" s="21">
        <v>297831259</v>
      </c>
      <c r="T71" s="21">
        <v>258922907</v>
      </c>
      <c r="U71" s="21">
        <v>815899294</v>
      </c>
      <c r="V71" s="21">
        <v>3425380893</v>
      </c>
      <c r="W71" s="21">
        <v>3066664000</v>
      </c>
      <c r="X71" s="21"/>
      <c r="Y71" s="20"/>
      <c r="Z71" s="23">
        <v>3251696392</v>
      </c>
    </row>
    <row r="72" spans="1:26" ht="12.75" hidden="1">
      <c r="A72" s="39" t="s">
        <v>105</v>
      </c>
      <c r="B72" s="19">
        <v>1534980907</v>
      </c>
      <c r="C72" s="19"/>
      <c r="D72" s="20">
        <v>1628277000</v>
      </c>
      <c r="E72" s="21">
        <v>1691777000</v>
      </c>
      <c r="F72" s="21">
        <v>113970750</v>
      </c>
      <c r="G72" s="21">
        <v>128153796</v>
      </c>
      <c r="H72" s="21">
        <v>130398690</v>
      </c>
      <c r="I72" s="21">
        <v>372523236</v>
      </c>
      <c r="J72" s="21">
        <v>133169385</v>
      </c>
      <c r="K72" s="21">
        <v>137835560</v>
      </c>
      <c r="L72" s="21">
        <v>149284843</v>
      </c>
      <c r="M72" s="21">
        <v>420289788</v>
      </c>
      <c r="N72" s="21">
        <v>170381377</v>
      </c>
      <c r="O72" s="21">
        <v>159156158</v>
      </c>
      <c r="P72" s="21">
        <v>132046680</v>
      </c>
      <c r="Q72" s="21">
        <v>461584215</v>
      </c>
      <c r="R72" s="21">
        <v>116377375</v>
      </c>
      <c r="S72" s="21">
        <v>126483110</v>
      </c>
      <c r="T72" s="21">
        <v>118753690</v>
      </c>
      <c r="U72" s="21">
        <v>361614175</v>
      </c>
      <c r="V72" s="21">
        <v>1616011414</v>
      </c>
      <c r="W72" s="21">
        <v>1628276999</v>
      </c>
      <c r="X72" s="21"/>
      <c r="Y72" s="20"/>
      <c r="Z72" s="23">
        <v>1691777000</v>
      </c>
    </row>
    <row r="73" spans="1:26" ht="12.75" hidden="1">
      <c r="A73" s="39" t="s">
        <v>106</v>
      </c>
      <c r="B73" s="19">
        <v>991556413</v>
      </c>
      <c r="C73" s="19"/>
      <c r="D73" s="20">
        <v>1232929020</v>
      </c>
      <c r="E73" s="21">
        <v>1216925101</v>
      </c>
      <c r="F73" s="21">
        <v>99402359</v>
      </c>
      <c r="G73" s="21">
        <v>98923956</v>
      </c>
      <c r="H73" s="21">
        <v>99991827</v>
      </c>
      <c r="I73" s="21">
        <v>298318142</v>
      </c>
      <c r="J73" s="21">
        <v>98830118</v>
      </c>
      <c r="K73" s="21">
        <v>98084111</v>
      </c>
      <c r="L73" s="21">
        <v>102440468</v>
      </c>
      <c r="M73" s="21">
        <v>299354697</v>
      </c>
      <c r="N73" s="21">
        <v>99542772</v>
      </c>
      <c r="O73" s="21">
        <v>98708835</v>
      </c>
      <c r="P73" s="21">
        <v>99589612</v>
      </c>
      <c r="Q73" s="21">
        <v>297841219</v>
      </c>
      <c r="R73" s="21">
        <v>97916990</v>
      </c>
      <c r="S73" s="21">
        <v>97268950</v>
      </c>
      <c r="T73" s="21">
        <v>99960068</v>
      </c>
      <c r="U73" s="21">
        <v>295146008</v>
      </c>
      <c r="V73" s="21">
        <v>1190660066</v>
      </c>
      <c r="W73" s="21">
        <v>1232929021</v>
      </c>
      <c r="X73" s="21"/>
      <c r="Y73" s="20"/>
      <c r="Z73" s="23">
        <v>1216925101</v>
      </c>
    </row>
    <row r="74" spans="1:26" ht="12.75" hidden="1">
      <c r="A74" s="39" t="s">
        <v>107</v>
      </c>
      <c r="B74" s="19">
        <v>854486830</v>
      </c>
      <c r="C74" s="19"/>
      <c r="D74" s="20">
        <v>617286898</v>
      </c>
      <c r="E74" s="21">
        <v>624981413</v>
      </c>
      <c r="F74" s="21">
        <v>43957343</v>
      </c>
      <c r="G74" s="21">
        <v>40130008</v>
      </c>
      <c r="H74" s="21">
        <v>45513415</v>
      </c>
      <c r="I74" s="21">
        <v>129600766</v>
      </c>
      <c r="J74" s="21">
        <v>50841035</v>
      </c>
      <c r="K74" s="21">
        <v>54566356</v>
      </c>
      <c r="L74" s="21">
        <v>45788296</v>
      </c>
      <c r="M74" s="21">
        <v>151195687</v>
      </c>
      <c r="N74" s="21">
        <v>45669575</v>
      </c>
      <c r="O74" s="21">
        <v>52715534</v>
      </c>
      <c r="P74" s="21">
        <v>56117036</v>
      </c>
      <c r="Q74" s="21">
        <v>154502145</v>
      </c>
      <c r="R74" s="21">
        <v>35896424</v>
      </c>
      <c r="S74" s="21">
        <v>65137879</v>
      </c>
      <c r="T74" s="21">
        <v>55814093</v>
      </c>
      <c r="U74" s="21">
        <v>156848396</v>
      </c>
      <c r="V74" s="21">
        <v>592146994</v>
      </c>
      <c r="W74" s="21">
        <v>617286899</v>
      </c>
      <c r="X74" s="21"/>
      <c r="Y74" s="20"/>
      <c r="Z74" s="23">
        <v>624981413</v>
      </c>
    </row>
    <row r="75" spans="1:26" ht="12.75" hidden="1">
      <c r="A75" s="40" t="s">
        <v>110</v>
      </c>
      <c r="B75" s="28">
        <v>71570928</v>
      </c>
      <c r="C75" s="28"/>
      <c r="D75" s="29">
        <v>284709991</v>
      </c>
      <c r="E75" s="30">
        <v>244709991</v>
      </c>
      <c r="F75" s="30">
        <v>20363673</v>
      </c>
      <c r="G75" s="30">
        <v>19360899</v>
      </c>
      <c r="H75" s="30">
        <v>21848943</v>
      </c>
      <c r="I75" s="30">
        <v>61573515</v>
      </c>
      <c r="J75" s="30">
        <v>21661467</v>
      </c>
      <c r="K75" s="30">
        <v>21556945</v>
      </c>
      <c r="L75" s="30">
        <v>25294616</v>
      </c>
      <c r="M75" s="30">
        <v>68513028</v>
      </c>
      <c r="N75" s="30">
        <v>24377894</v>
      </c>
      <c r="O75" s="30">
        <v>23579949</v>
      </c>
      <c r="P75" s="30">
        <v>22836193</v>
      </c>
      <c r="Q75" s="30">
        <v>70794036</v>
      </c>
      <c r="R75" s="30">
        <v>27685594</v>
      </c>
      <c r="S75" s="30">
        <v>29972872</v>
      </c>
      <c r="T75" s="30">
        <v>19523981</v>
      </c>
      <c r="U75" s="30">
        <v>77182447</v>
      </c>
      <c r="V75" s="30">
        <v>278063026</v>
      </c>
      <c r="W75" s="30">
        <v>284709988</v>
      </c>
      <c r="X75" s="30"/>
      <c r="Y75" s="29"/>
      <c r="Z75" s="31">
        <v>244709991</v>
      </c>
    </row>
    <row r="76" spans="1:26" ht="12.75" hidden="1">
      <c r="A76" s="42" t="s">
        <v>287</v>
      </c>
      <c r="B76" s="32">
        <v>24363427000</v>
      </c>
      <c r="C76" s="32"/>
      <c r="D76" s="33">
        <v>23774643433</v>
      </c>
      <c r="E76" s="34">
        <v>24363290211</v>
      </c>
      <c r="F76" s="34">
        <v>1962597674</v>
      </c>
      <c r="G76" s="34">
        <v>2263688196</v>
      </c>
      <c r="H76" s="34">
        <v>2329296276</v>
      </c>
      <c r="I76" s="34">
        <v>6555582146</v>
      </c>
      <c r="J76" s="34">
        <v>2136383431</v>
      </c>
      <c r="K76" s="34">
        <v>2243190543</v>
      </c>
      <c r="L76" s="34">
        <v>2000733862</v>
      </c>
      <c r="M76" s="34">
        <v>6380307836</v>
      </c>
      <c r="N76" s="34">
        <v>2250809497</v>
      </c>
      <c r="O76" s="34">
        <v>2123304322</v>
      </c>
      <c r="P76" s="34">
        <v>2287682688</v>
      </c>
      <c r="Q76" s="34">
        <v>6661796507</v>
      </c>
      <c r="R76" s="34">
        <v>1803388968</v>
      </c>
      <c r="S76" s="34">
        <v>2141758115</v>
      </c>
      <c r="T76" s="34">
        <v>2150424018</v>
      </c>
      <c r="U76" s="34">
        <v>6095571101</v>
      </c>
      <c r="V76" s="34">
        <v>25693257590</v>
      </c>
      <c r="W76" s="34">
        <v>24363290211</v>
      </c>
      <c r="X76" s="34"/>
      <c r="Y76" s="33"/>
      <c r="Z76" s="35">
        <v>24363290211</v>
      </c>
    </row>
    <row r="77" spans="1:26" ht="12.75" hidden="1">
      <c r="A77" s="37" t="s">
        <v>31</v>
      </c>
      <c r="B77" s="19">
        <v>6739787000</v>
      </c>
      <c r="C77" s="19"/>
      <c r="D77" s="20">
        <v>6864643627</v>
      </c>
      <c r="E77" s="21">
        <v>7387435836</v>
      </c>
      <c r="F77" s="21">
        <v>589653723</v>
      </c>
      <c r="G77" s="21">
        <v>728180073</v>
      </c>
      <c r="H77" s="21">
        <v>826302435</v>
      </c>
      <c r="I77" s="21">
        <v>2144136231</v>
      </c>
      <c r="J77" s="21">
        <v>623727663</v>
      </c>
      <c r="K77" s="21">
        <v>748903355</v>
      </c>
      <c r="L77" s="21">
        <v>592668807</v>
      </c>
      <c r="M77" s="21">
        <v>1965299825</v>
      </c>
      <c r="N77" s="21">
        <v>731809785</v>
      </c>
      <c r="O77" s="21">
        <v>704482537</v>
      </c>
      <c r="P77" s="21">
        <v>728351772</v>
      </c>
      <c r="Q77" s="21">
        <v>2164644094</v>
      </c>
      <c r="R77" s="21">
        <v>566444537</v>
      </c>
      <c r="S77" s="21">
        <v>654641342</v>
      </c>
      <c r="T77" s="21">
        <v>742899241</v>
      </c>
      <c r="U77" s="21">
        <v>1963985120</v>
      </c>
      <c r="V77" s="21">
        <v>8238065270</v>
      </c>
      <c r="W77" s="21">
        <v>7387435836</v>
      </c>
      <c r="X77" s="21"/>
      <c r="Y77" s="20"/>
      <c r="Z77" s="23">
        <v>7387435836</v>
      </c>
    </row>
    <row r="78" spans="1:26" ht="12.75" hidden="1">
      <c r="A78" s="38" t="s">
        <v>32</v>
      </c>
      <c r="B78" s="19">
        <v>17552069000</v>
      </c>
      <c r="C78" s="19"/>
      <c r="D78" s="20">
        <v>16909999806</v>
      </c>
      <c r="E78" s="21">
        <v>16975854375</v>
      </c>
      <c r="F78" s="21">
        <v>1372943951</v>
      </c>
      <c r="G78" s="21">
        <v>1535508123</v>
      </c>
      <c r="H78" s="21">
        <v>1502993841</v>
      </c>
      <c r="I78" s="21">
        <v>4411445915</v>
      </c>
      <c r="J78" s="21">
        <v>1512655768</v>
      </c>
      <c r="K78" s="21">
        <v>1494287188</v>
      </c>
      <c r="L78" s="21">
        <v>1408065055</v>
      </c>
      <c r="M78" s="21">
        <v>4415008011</v>
      </c>
      <c r="N78" s="21">
        <v>1518999712</v>
      </c>
      <c r="O78" s="21">
        <v>1418821785</v>
      </c>
      <c r="P78" s="21">
        <v>1559330916</v>
      </c>
      <c r="Q78" s="21">
        <v>4497152413</v>
      </c>
      <c r="R78" s="21">
        <v>1236944431</v>
      </c>
      <c r="S78" s="21">
        <v>1487116773</v>
      </c>
      <c r="T78" s="21">
        <v>1407524777</v>
      </c>
      <c r="U78" s="21">
        <v>4131585981</v>
      </c>
      <c r="V78" s="21">
        <v>17455192320</v>
      </c>
      <c r="W78" s="21">
        <v>16975854375</v>
      </c>
      <c r="X78" s="21"/>
      <c r="Y78" s="20"/>
      <c r="Z78" s="23">
        <v>16975854375</v>
      </c>
    </row>
    <row r="79" spans="1:26" ht="12.75" hidden="1">
      <c r="A79" s="39" t="s">
        <v>103</v>
      </c>
      <c r="B79" s="19">
        <v>11187275000</v>
      </c>
      <c r="C79" s="19"/>
      <c r="D79" s="20">
        <v>11749970988</v>
      </c>
      <c r="E79" s="21">
        <v>11737236197</v>
      </c>
      <c r="F79" s="21">
        <v>989308665</v>
      </c>
      <c r="G79" s="21">
        <v>1120505668</v>
      </c>
      <c r="H79" s="21">
        <v>1070414681</v>
      </c>
      <c r="I79" s="21">
        <v>3180229014</v>
      </c>
      <c r="J79" s="21">
        <v>1086101914</v>
      </c>
      <c r="K79" s="21">
        <v>1007377610</v>
      </c>
      <c r="L79" s="21">
        <v>955997192</v>
      </c>
      <c r="M79" s="21">
        <v>3049476716</v>
      </c>
      <c r="N79" s="21">
        <v>963333857</v>
      </c>
      <c r="O79" s="21">
        <v>915609890</v>
      </c>
      <c r="P79" s="21">
        <v>1027205138</v>
      </c>
      <c r="Q79" s="21">
        <v>2906148885</v>
      </c>
      <c r="R79" s="21">
        <v>900232856</v>
      </c>
      <c r="S79" s="21">
        <v>1046894190</v>
      </c>
      <c r="T79" s="21">
        <v>983189347</v>
      </c>
      <c r="U79" s="21">
        <v>2930316393</v>
      </c>
      <c r="V79" s="21">
        <v>12066171008</v>
      </c>
      <c r="W79" s="21">
        <v>11737236197</v>
      </c>
      <c r="X79" s="21"/>
      <c r="Y79" s="20"/>
      <c r="Z79" s="23">
        <v>11737236197</v>
      </c>
    </row>
    <row r="80" spans="1:26" ht="12.75" hidden="1">
      <c r="A80" s="39" t="s">
        <v>104</v>
      </c>
      <c r="B80" s="19">
        <v>2983770000</v>
      </c>
      <c r="C80" s="19"/>
      <c r="D80" s="20">
        <v>2344541956</v>
      </c>
      <c r="E80" s="21">
        <v>2400430809</v>
      </c>
      <c r="F80" s="21">
        <v>177399539</v>
      </c>
      <c r="G80" s="21">
        <v>193175381</v>
      </c>
      <c r="H80" s="21">
        <v>203105048</v>
      </c>
      <c r="I80" s="21">
        <v>573679968</v>
      </c>
      <c r="J80" s="21">
        <v>209470570</v>
      </c>
      <c r="K80" s="21">
        <v>239944822</v>
      </c>
      <c r="L80" s="21">
        <v>209478406</v>
      </c>
      <c r="M80" s="21">
        <v>658893798</v>
      </c>
      <c r="N80" s="21">
        <v>313917132</v>
      </c>
      <c r="O80" s="21">
        <v>256484953</v>
      </c>
      <c r="P80" s="21">
        <v>263844102</v>
      </c>
      <c r="Q80" s="21">
        <v>834246187</v>
      </c>
      <c r="R80" s="21">
        <v>160191429</v>
      </c>
      <c r="S80" s="21">
        <v>208683965</v>
      </c>
      <c r="T80" s="21">
        <v>204609931</v>
      </c>
      <c r="U80" s="21">
        <v>573485325</v>
      </c>
      <c r="V80" s="21">
        <v>2640305278</v>
      </c>
      <c r="W80" s="21">
        <v>2400430809</v>
      </c>
      <c r="X80" s="21"/>
      <c r="Y80" s="20"/>
      <c r="Z80" s="23">
        <v>2400430809</v>
      </c>
    </row>
    <row r="81" spans="1:26" ht="12.75" hidden="1">
      <c r="A81" s="39" t="s">
        <v>105</v>
      </c>
      <c r="B81" s="19">
        <v>1534981000</v>
      </c>
      <c r="C81" s="19"/>
      <c r="D81" s="20">
        <v>1454435348</v>
      </c>
      <c r="E81" s="21">
        <v>1479730973</v>
      </c>
      <c r="F81" s="21">
        <v>108983607</v>
      </c>
      <c r="G81" s="21">
        <v>117067503</v>
      </c>
      <c r="H81" s="21">
        <v>120939720</v>
      </c>
      <c r="I81" s="21">
        <v>346990830</v>
      </c>
      <c r="J81" s="21">
        <v>115062571</v>
      </c>
      <c r="K81" s="21">
        <v>137139975</v>
      </c>
      <c r="L81" s="21">
        <v>123453757</v>
      </c>
      <c r="M81" s="21">
        <v>375656303</v>
      </c>
      <c r="N81" s="21">
        <v>140165126</v>
      </c>
      <c r="O81" s="21">
        <v>148824899</v>
      </c>
      <c r="P81" s="21">
        <v>154951524</v>
      </c>
      <c r="Q81" s="21">
        <v>443941549</v>
      </c>
      <c r="R81" s="21">
        <v>93734208</v>
      </c>
      <c r="S81" s="21">
        <v>120864768</v>
      </c>
      <c r="T81" s="21">
        <v>120409883</v>
      </c>
      <c r="U81" s="21">
        <v>335008859</v>
      </c>
      <c r="V81" s="21">
        <v>1501597541</v>
      </c>
      <c r="W81" s="21">
        <v>1479730973</v>
      </c>
      <c r="X81" s="21"/>
      <c r="Y81" s="20"/>
      <c r="Z81" s="23">
        <v>1479730973</v>
      </c>
    </row>
    <row r="82" spans="1:26" ht="12.75" hidden="1">
      <c r="A82" s="39" t="s">
        <v>106</v>
      </c>
      <c r="B82" s="19">
        <v>991556000</v>
      </c>
      <c r="C82" s="19"/>
      <c r="D82" s="20">
        <v>799386426</v>
      </c>
      <c r="E82" s="21">
        <v>786647716</v>
      </c>
      <c r="F82" s="21">
        <v>60427839</v>
      </c>
      <c r="G82" s="21">
        <v>65249592</v>
      </c>
      <c r="H82" s="21">
        <v>68500115</v>
      </c>
      <c r="I82" s="21">
        <v>194177546</v>
      </c>
      <c r="J82" s="21">
        <v>62938099</v>
      </c>
      <c r="K82" s="21">
        <v>74243187</v>
      </c>
      <c r="L82" s="21">
        <v>65992008</v>
      </c>
      <c r="M82" s="21">
        <v>203173294</v>
      </c>
      <c r="N82" s="21">
        <v>67490180</v>
      </c>
      <c r="O82" s="21">
        <v>61540559</v>
      </c>
      <c r="P82" s="21">
        <v>74817033</v>
      </c>
      <c r="Q82" s="21">
        <v>203847772</v>
      </c>
      <c r="R82" s="21">
        <v>56161747</v>
      </c>
      <c r="S82" s="21">
        <v>72912667</v>
      </c>
      <c r="T82" s="21">
        <v>68028919</v>
      </c>
      <c r="U82" s="21">
        <v>197103333</v>
      </c>
      <c r="V82" s="21">
        <v>798301945</v>
      </c>
      <c r="W82" s="21">
        <v>786647716</v>
      </c>
      <c r="X82" s="21"/>
      <c r="Y82" s="20"/>
      <c r="Z82" s="23">
        <v>786647716</v>
      </c>
    </row>
    <row r="83" spans="1:26" ht="12.75" hidden="1">
      <c r="A83" s="39" t="s">
        <v>107</v>
      </c>
      <c r="B83" s="19">
        <v>854487000</v>
      </c>
      <c r="C83" s="19"/>
      <c r="D83" s="20">
        <v>561665088</v>
      </c>
      <c r="E83" s="21">
        <v>571808680</v>
      </c>
      <c r="F83" s="21">
        <v>36824301</v>
      </c>
      <c r="G83" s="21">
        <v>39509979</v>
      </c>
      <c r="H83" s="21">
        <v>40034277</v>
      </c>
      <c r="I83" s="21">
        <v>116368557</v>
      </c>
      <c r="J83" s="21">
        <v>39082614</v>
      </c>
      <c r="K83" s="21">
        <v>35581594</v>
      </c>
      <c r="L83" s="21">
        <v>53143692</v>
      </c>
      <c r="M83" s="21">
        <v>127807900</v>
      </c>
      <c r="N83" s="21">
        <v>34093417</v>
      </c>
      <c r="O83" s="21">
        <v>36361484</v>
      </c>
      <c r="P83" s="21">
        <v>38513119</v>
      </c>
      <c r="Q83" s="21">
        <v>108968020</v>
      </c>
      <c r="R83" s="21">
        <v>26624191</v>
      </c>
      <c r="S83" s="21">
        <v>37761183</v>
      </c>
      <c r="T83" s="21">
        <v>31286697</v>
      </c>
      <c r="U83" s="21">
        <v>95672071</v>
      </c>
      <c r="V83" s="21">
        <v>448816548</v>
      </c>
      <c r="W83" s="21">
        <v>571808680</v>
      </c>
      <c r="X83" s="21"/>
      <c r="Y83" s="20"/>
      <c r="Z83" s="23">
        <v>571808680</v>
      </c>
    </row>
    <row r="84" spans="1:26" ht="12.75" hidden="1">
      <c r="A84" s="40" t="s">
        <v>110</v>
      </c>
      <c r="B84" s="28">
        <v>71571000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1049333078</v>
      </c>
      <c r="D5" s="357">
        <f t="shared" si="0"/>
        <v>0</v>
      </c>
      <c r="E5" s="356">
        <f t="shared" si="0"/>
        <v>2533623952</v>
      </c>
      <c r="F5" s="358">
        <f t="shared" si="0"/>
        <v>1160628543</v>
      </c>
      <c r="G5" s="358">
        <f t="shared" si="0"/>
        <v>44531141</v>
      </c>
      <c r="H5" s="356">
        <f t="shared" si="0"/>
        <v>75456334</v>
      </c>
      <c r="I5" s="356">
        <f t="shared" si="0"/>
        <v>193819632</v>
      </c>
      <c r="J5" s="358">
        <f t="shared" si="0"/>
        <v>313807107</v>
      </c>
      <c r="K5" s="358">
        <f t="shared" si="0"/>
        <v>206729060</v>
      </c>
      <c r="L5" s="356">
        <f t="shared" si="0"/>
        <v>217072065</v>
      </c>
      <c r="M5" s="356">
        <f t="shared" si="0"/>
        <v>190217887</v>
      </c>
      <c r="N5" s="358">
        <f t="shared" si="0"/>
        <v>614019012</v>
      </c>
      <c r="O5" s="358">
        <f t="shared" si="0"/>
        <v>130430047</v>
      </c>
      <c r="P5" s="356">
        <f t="shared" si="0"/>
        <v>196535796</v>
      </c>
      <c r="Q5" s="356">
        <f t="shared" si="0"/>
        <v>223631191</v>
      </c>
      <c r="R5" s="358">
        <f t="shared" si="0"/>
        <v>550597034</v>
      </c>
      <c r="S5" s="358">
        <f t="shared" si="0"/>
        <v>191400671</v>
      </c>
      <c r="T5" s="356">
        <f t="shared" si="0"/>
        <v>224639057</v>
      </c>
      <c r="U5" s="356">
        <f t="shared" si="0"/>
        <v>314179823</v>
      </c>
      <c r="V5" s="358">
        <f t="shared" si="0"/>
        <v>730219551</v>
      </c>
      <c r="W5" s="358">
        <f t="shared" si="0"/>
        <v>2208642704</v>
      </c>
      <c r="X5" s="356">
        <f t="shared" si="0"/>
        <v>1160628543</v>
      </c>
      <c r="Y5" s="358">
        <f t="shared" si="0"/>
        <v>1048014161</v>
      </c>
      <c r="Z5" s="359">
        <f>+IF(X5&lt;&gt;0,+(Y5/X5)*100,0)</f>
        <v>90.29712110052768</v>
      </c>
      <c r="AA5" s="360">
        <f>+AA6+AA8+AA11+AA13+AA15</f>
        <v>1160628543</v>
      </c>
    </row>
    <row r="6" spans="1:27" ht="12.75">
      <c r="A6" s="361" t="s">
        <v>205</v>
      </c>
      <c r="B6" s="142"/>
      <c r="C6" s="60">
        <f>+C7</f>
        <v>430595432</v>
      </c>
      <c r="D6" s="340">
        <f aca="true" t="shared" si="1" ref="D6:AA6">+D7</f>
        <v>0</v>
      </c>
      <c r="E6" s="60">
        <f t="shared" si="1"/>
        <v>824572602</v>
      </c>
      <c r="F6" s="59">
        <f t="shared" si="1"/>
        <v>501155033</v>
      </c>
      <c r="G6" s="59">
        <f t="shared" si="1"/>
        <v>13641387</v>
      </c>
      <c r="H6" s="60">
        <f t="shared" si="1"/>
        <v>29903500</v>
      </c>
      <c r="I6" s="60">
        <f t="shared" si="1"/>
        <v>65451179</v>
      </c>
      <c r="J6" s="59">
        <f t="shared" si="1"/>
        <v>108996066</v>
      </c>
      <c r="K6" s="59">
        <f t="shared" si="1"/>
        <v>74439608</v>
      </c>
      <c r="L6" s="60">
        <f t="shared" si="1"/>
        <v>74680045</v>
      </c>
      <c r="M6" s="60">
        <f t="shared" si="1"/>
        <v>80904626</v>
      </c>
      <c r="N6" s="59">
        <f t="shared" si="1"/>
        <v>230024279</v>
      </c>
      <c r="O6" s="59">
        <f t="shared" si="1"/>
        <v>21242653</v>
      </c>
      <c r="P6" s="60">
        <f t="shared" si="1"/>
        <v>62756228</v>
      </c>
      <c r="Q6" s="60">
        <f t="shared" si="1"/>
        <v>76289830</v>
      </c>
      <c r="R6" s="59">
        <f t="shared" si="1"/>
        <v>160288711</v>
      </c>
      <c r="S6" s="59">
        <f t="shared" si="1"/>
        <v>69196634</v>
      </c>
      <c r="T6" s="60">
        <f t="shared" si="1"/>
        <v>68629628</v>
      </c>
      <c r="U6" s="60">
        <f t="shared" si="1"/>
        <v>109632923</v>
      </c>
      <c r="V6" s="59">
        <f t="shared" si="1"/>
        <v>247459185</v>
      </c>
      <c r="W6" s="59">
        <f t="shared" si="1"/>
        <v>746768241</v>
      </c>
      <c r="X6" s="60">
        <f t="shared" si="1"/>
        <v>501155033</v>
      </c>
      <c r="Y6" s="59">
        <f t="shared" si="1"/>
        <v>245613208</v>
      </c>
      <c r="Z6" s="61">
        <f>+IF(X6&lt;&gt;0,+(Y6/X6)*100,0)</f>
        <v>49.00942658995505</v>
      </c>
      <c r="AA6" s="62">
        <f t="shared" si="1"/>
        <v>501155033</v>
      </c>
    </row>
    <row r="7" spans="1:27" ht="12.75">
      <c r="A7" s="291" t="s">
        <v>229</v>
      </c>
      <c r="B7" s="142"/>
      <c r="C7" s="60">
        <v>430595432</v>
      </c>
      <c r="D7" s="340"/>
      <c r="E7" s="60">
        <v>824572602</v>
      </c>
      <c r="F7" s="59">
        <v>501155033</v>
      </c>
      <c r="G7" s="59">
        <v>13641387</v>
      </c>
      <c r="H7" s="60">
        <v>29903500</v>
      </c>
      <c r="I7" s="60">
        <v>65451179</v>
      </c>
      <c r="J7" s="59">
        <v>108996066</v>
      </c>
      <c r="K7" s="59">
        <v>74439608</v>
      </c>
      <c r="L7" s="60">
        <v>74680045</v>
      </c>
      <c r="M7" s="60">
        <v>80904626</v>
      </c>
      <c r="N7" s="59">
        <v>230024279</v>
      </c>
      <c r="O7" s="59">
        <v>21242653</v>
      </c>
      <c r="P7" s="60">
        <v>62756228</v>
      </c>
      <c r="Q7" s="60">
        <v>76289830</v>
      </c>
      <c r="R7" s="59">
        <v>160288711</v>
      </c>
      <c r="S7" s="59">
        <v>69196634</v>
      </c>
      <c r="T7" s="60">
        <v>68629628</v>
      </c>
      <c r="U7" s="60">
        <v>109632923</v>
      </c>
      <c r="V7" s="59">
        <v>247459185</v>
      </c>
      <c r="W7" s="59">
        <v>746768241</v>
      </c>
      <c r="X7" s="60">
        <v>501155033</v>
      </c>
      <c r="Y7" s="59">
        <v>245613208</v>
      </c>
      <c r="Z7" s="61">
        <v>49.01</v>
      </c>
      <c r="AA7" s="62">
        <v>501155033</v>
      </c>
    </row>
    <row r="8" spans="1:27" ht="12.75">
      <c r="A8" s="361" t="s">
        <v>206</v>
      </c>
      <c r="B8" s="142"/>
      <c r="C8" s="60">
        <f aca="true" t="shared" si="2" ref="C8:Y8">SUM(C9:C10)</f>
        <v>394456145</v>
      </c>
      <c r="D8" s="340">
        <f t="shared" si="2"/>
        <v>0</v>
      </c>
      <c r="E8" s="60">
        <f t="shared" si="2"/>
        <v>570090534</v>
      </c>
      <c r="F8" s="59">
        <f t="shared" si="2"/>
        <v>413242403</v>
      </c>
      <c r="G8" s="59">
        <f t="shared" si="2"/>
        <v>19315347</v>
      </c>
      <c r="H8" s="60">
        <f t="shared" si="2"/>
        <v>30845427</v>
      </c>
      <c r="I8" s="60">
        <f t="shared" si="2"/>
        <v>45580719</v>
      </c>
      <c r="J8" s="59">
        <f t="shared" si="2"/>
        <v>95741493</v>
      </c>
      <c r="K8" s="59">
        <f t="shared" si="2"/>
        <v>41902334</v>
      </c>
      <c r="L8" s="60">
        <f t="shared" si="2"/>
        <v>44698902</v>
      </c>
      <c r="M8" s="60">
        <f t="shared" si="2"/>
        <v>35911416</v>
      </c>
      <c r="N8" s="59">
        <f t="shared" si="2"/>
        <v>122512652</v>
      </c>
      <c r="O8" s="59">
        <f t="shared" si="2"/>
        <v>34417271</v>
      </c>
      <c r="P8" s="60">
        <f t="shared" si="2"/>
        <v>41949069</v>
      </c>
      <c r="Q8" s="60">
        <f t="shared" si="2"/>
        <v>47596049</v>
      </c>
      <c r="R8" s="59">
        <f t="shared" si="2"/>
        <v>123962389</v>
      </c>
      <c r="S8" s="59">
        <f t="shared" si="2"/>
        <v>39808259</v>
      </c>
      <c r="T8" s="60">
        <f t="shared" si="2"/>
        <v>48383683</v>
      </c>
      <c r="U8" s="60">
        <f t="shared" si="2"/>
        <v>64740943</v>
      </c>
      <c r="V8" s="59">
        <f t="shared" si="2"/>
        <v>152932885</v>
      </c>
      <c r="W8" s="59">
        <f t="shared" si="2"/>
        <v>495149419</v>
      </c>
      <c r="X8" s="60">
        <f t="shared" si="2"/>
        <v>413242403</v>
      </c>
      <c r="Y8" s="59">
        <f t="shared" si="2"/>
        <v>81907016</v>
      </c>
      <c r="Z8" s="61">
        <f>+IF(X8&lt;&gt;0,+(Y8/X8)*100,0)</f>
        <v>19.820573930792868</v>
      </c>
      <c r="AA8" s="62">
        <f>SUM(AA9:AA10)</f>
        <v>413242403</v>
      </c>
    </row>
    <row r="9" spans="1:27" ht="12.75">
      <c r="A9" s="291" t="s">
        <v>230</v>
      </c>
      <c r="B9" s="142"/>
      <c r="C9" s="60">
        <v>355131767</v>
      </c>
      <c r="D9" s="340"/>
      <c r="E9" s="60">
        <v>449575200</v>
      </c>
      <c r="F9" s="59">
        <v>371608816</v>
      </c>
      <c r="G9" s="59">
        <v>18537253</v>
      </c>
      <c r="H9" s="60">
        <v>27301474</v>
      </c>
      <c r="I9" s="60">
        <v>36390914</v>
      </c>
      <c r="J9" s="59">
        <v>82229641</v>
      </c>
      <c r="K9" s="59">
        <v>32649011</v>
      </c>
      <c r="L9" s="60">
        <v>37108787</v>
      </c>
      <c r="M9" s="60">
        <v>28751557</v>
      </c>
      <c r="N9" s="59">
        <v>98509355</v>
      </c>
      <c r="O9" s="59">
        <v>30188735</v>
      </c>
      <c r="P9" s="60">
        <v>36664878</v>
      </c>
      <c r="Q9" s="60">
        <v>40850104</v>
      </c>
      <c r="R9" s="59">
        <v>107703717</v>
      </c>
      <c r="S9" s="59">
        <v>34937821</v>
      </c>
      <c r="T9" s="60">
        <v>40613514</v>
      </c>
      <c r="U9" s="60">
        <v>56042907</v>
      </c>
      <c r="V9" s="59">
        <v>131594242</v>
      </c>
      <c r="W9" s="59">
        <v>420036955</v>
      </c>
      <c r="X9" s="60">
        <v>371608816</v>
      </c>
      <c r="Y9" s="59">
        <v>48428139</v>
      </c>
      <c r="Z9" s="61">
        <v>13.03</v>
      </c>
      <c r="AA9" s="62">
        <v>371608816</v>
      </c>
    </row>
    <row r="10" spans="1:27" ht="12.75">
      <c r="A10" s="291" t="s">
        <v>231</v>
      </c>
      <c r="B10" s="142"/>
      <c r="C10" s="60">
        <v>39324378</v>
      </c>
      <c r="D10" s="340"/>
      <c r="E10" s="60">
        <v>120515334</v>
      </c>
      <c r="F10" s="59">
        <v>41633587</v>
      </c>
      <c r="G10" s="59">
        <v>778094</v>
      </c>
      <c r="H10" s="60">
        <v>3543953</v>
      </c>
      <c r="I10" s="60">
        <v>9189805</v>
      </c>
      <c r="J10" s="59">
        <v>13511852</v>
      </c>
      <c r="K10" s="59">
        <v>9253323</v>
      </c>
      <c r="L10" s="60">
        <v>7590115</v>
      </c>
      <c r="M10" s="60">
        <v>7159859</v>
      </c>
      <c r="N10" s="59">
        <v>24003297</v>
      </c>
      <c r="O10" s="59">
        <v>4228536</v>
      </c>
      <c r="P10" s="60">
        <v>5284191</v>
      </c>
      <c r="Q10" s="60">
        <v>6745945</v>
      </c>
      <c r="R10" s="59">
        <v>16258672</v>
      </c>
      <c r="S10" s="59">
        <v>4870438</v>
      </c>
      <c r="T10" s="60">
        <v>7770169</v>
      </c>
      <c r="U10" s="60">
        <v>8698036</v>
      </c>
      <c r="V10" s="59">
        <v>21338643</v>
      </c>
      <c r="W10" s="59">
        <v>75112464</v>
      </c>
      <c r="X10" s="60">
        <v>41633587</v>
      </c>
      <c r="Y10" s="59">
        <v>33478877</v>
      </c>
      <c r="Z10" s="61">
        <v>80.41</v>
      </c>
      <c r="AA10" s="62">
        <v>41633587</v>
      </c>
    </row>
    <row r="11" spans="1:27" ht="12.75">
      <c r="A11" s="361" t="s">
        <v>207</v>
      </c>
      <c r="B11" s="142"/>
      <c r="C11" s="362">
        <f>+C12</f>
        <v>51128732</v>
      </c>
      <c r="D11" s="363">
        <f aca="true" t="shared" si="3" ref="D11:AA11">+D12</f>
        <v>0</v>
      </c>
      <c r="E11" s="362">
        <f t="shared" si="3"/>
        <v>87236335</v>
      </c>
      <c r="F11" s="364">
        <f t="shared" si="3"/>
        <v>41736792</v>
      </c>
      <c r="G11" s="364">
        <f t="shared" si="3"/>
        <v>4148109</v>
      </c>
      <c r="H11" s="362">
        <f t="shared" si="3"/>
        <v>3817779</v>
      </c>
      <c r="I11" s="362">
        <f t="shared" si="3"/>
        <v>6052398</v>
      </c>
      <c r="J11" s="364">
        <f t="shared" si="3"/>
        <v>14018286</v>
      </c>
      <c r="K11" s="364">
        <f t="shared" si="3"/>
        <v>6004347</v>
      </c>
      <c r="L11" s="362">
        <f t="shared" si="3"/>
        <v>7424552</v>
      </c>
      <c r="M11" s="362">
        <f t="shared" si="3"/>
        <v>4388790</v>
      </c>
      <c r="N11" s="364">
        <f t="shared" si="3"/>
        <v>17817689</v>
      </c>
      <c r="O11" s="364">
        <f t="shared" si="3"/>
        <v>4598013</v>
      </c>
      <c r="P11" s="362">
        <f t="shared" si="3"/>
        <v>4700749</v>
      </c>
      <c r="Q11" s="362">
        <f t="shared" si="3"/>
        <v>7092574</v>
      </c>
      <c r="R11" s="364">
        <f t="shared" si="3"/>
        <v>16391336</v>
      </c>
      <c r="S11" s="364">
        <f t="shared" si="3"/>
        <v>4960851</v>
      </c>
      <c r="T11" s="362">
        <f t="shared" si="3"/>
        <v>6826465</v>
      </c>
      <c r="U11" s="362">
        <f t="shared" si="3"/>
        <v>11505425</v>
      </c>
      <c r="V11" s="364">
        <f t="shared" si="3"/>
        <v>23292741</v>
      </c>
      <c r="W11" s="364">
        <f t="shared" si="3"/>
        <v>71520052</v>
      </c>
      <c r="X11" s="362">
        <f t="shared" si="3"/>
        <v>41736792</v>
      </c>
      <c r="Y11" s="364">
        <f t="shared" si="3"/>
        <v>29783260</v>
      </c>
      <c r="Z11" s="365">
        <f>+IF(X11&lt;&gt;0,+(Y11/X11)*100,0)</f>
        <v>71.35972501192713</v>
      </c>
      <c r="AA11" s="366">
        <f t="shared" si="3"/>
        <v>41736792</v>
      </c>
    </row>
    <row r="12" spans="1:27" ht="12.75">
      <c r="A12" s="291" t="s">
        <v>232</v>
      </c>
      <c r="B12" s="136"/>
      <c r="C12" s="60">
        <v>51128732</v>
      </c>
      <c r="D12" s="340"/>
      <c r="E12" s="60">
        <v>87236335</v>
      </c>
      <c r="F12" s="59">
        <v>41736792</v>
      </c>
      <c r="G12" s="59">
        <v>4148109</v>
      </c>
      <c r="H12" s="60">
        <v>3817779</v>
      </c>
      <c r="I12" s="60">
        <v>6052398</v>
      </c>
      <c r="J12" s="59">
        <v>14018286</v>
      </c>
      <c r="K12" s="59">
        <v>6004347</v>
      </c>
      <c r="L12" s="60">
        <v>7424552</v>
      </c>
      <c r="M12" s="60">
        <v>4388790</v>
      </c>
      <c r="N12" s="59">
        <v>17817689</v>
      </c>
      <c r="O12" s="59">
        <v>4598013</v>
      </c>
      <c r="P12" s="60">
        <v>4700749</v>
      </c>
      <c r="Q12" s="60">
        <v>7092574</v>
      </c>
      <c r="R12" s="59">
        <v>16391336</v>
      </c>
      <c r="S12" s="59">
        <v>4960851</v>
      </c>
      <c r="T12" s="60">
        <v>6826465</v>
      </c>
      <c r="U12" s="60">
        <v>11505425</v>
      </c>
      <c r="V12" s="59">
        <v>23292741</v>
      </c>
      <c r="W12" s="59">
        <v>71520052</v>
      </c>
      <c r="X12" s="60">
        <v>41736792</v>
      </c>
      <c r="Y12" s="59">
        <v>29783260</v>
      </c>
      <c r="Z12" s="61">
        <v>71.36</v>
      </c>
      <c r="AA12" s="62">
        <v>41736792</v>
      </c>
    </row>
    <row r="13" spans="1:27" ht="12.75">
      <c r="A13" s="361" t="s">
        <v>208</v>
      </c>
      <c r="B13" s="136"/>
      <c r="C13" s="275">
        <f>+C14</f>
        <v>118364961</v>
      </c>
      <c r="D13" s="341">
        <f aca="true" t="shared" si="4" ref="D13:AA13">+D14</f>
        <v>0</v>
      </c>
      <c r="E13" s="275">
        <f t="shared" si="4"/>
        <v>532006650</v>
      </c>
      <c r="F13" s="342">
        <f t="shared" si="4"/>
        <v>130714423</v>
      </c>
      <c r="G13" s="342">
        <f t="shared" si="4"/>
        <v>3739767</v>
      </c>
      <c r="H13" s="275">
        <f t="shared" si="4"/>
        <v>8009904</v>
      </c>
      <c r="I13" s="275">
        <f t="shared" si="4"/>
        <v>41145654</v>
      </c>
      <c r="J13" s="342">
        <f t="shared" si="4"/>
        <v>52895325</v>
      </c>
      <c r="K13" s="342">
        <f t="shared" si="4"/>
        <v>46178210</v>
      </c>
      <c r="L13" s="275">
        <f t="shared" si="4"/>
        <v>47556499</v>
      </c>
      <c r="M13" s="275">
        <f t="shared" si="4"/>
        <v>35805320</v>
      </c>
      <c r="N13" s="342">
        <f t="shared" si="4"/>
        <v>129540029</v>
      </c>
      <c r="O13" s="342">
        <f t="shared" si="4"/>
        <v>31244361</v>
      </c>
      <c r="P13" s="275">
        <f t="shared" si="4"/>
        <v>44634432</v>
      </c>
      <c r="Q13" s="275">
        <f t="shared" si="4"/>
        <v>48993210</v>
      </c>
      <c r="R13" s="342">
        <f t="shared" si="4"/>
        <v>124872003</v>
      </c>
      <c r="S13" s="342">
        <f t="shared" si="4"/>
        <v>39576058</v>
      </c>
      <c r="T13" s="275">
        <f t="shared" si="4"/>
        <v>55227481</v>
      </c>
      <c r="U13" s="275">
        <f t="shared" si="4"/>
        <v>72909298</v>
      </c>
      <c r="V13" s="342">
        <f t="shared" si="4"/>
        <v>167712837</v>
      </c>
      <c r="W13" s="342">
        <f t="shared" si="4"/>
        <v>475020194</v>
      </c>
      <c r="X13" s="275">
        <f t="shared" si="4"/>
        <v>130714423</v>
      </c>
      <c r="Y13" s="342">
        <f t="shared" si="4"/>
        <v>344305771</v>
      </c>
      <c r="Z13" s="335">
        <f>+IF(X13&lt;&gt;0,+(Y13/X13)*100,0)</f>
        <v>263.403045431337</v>
      </c>
      <c r="AA13" s="273">
        <f t="shared" si="4"/>
        <v>130714423</v>
      </c>
    </row>
    <row r="14" spans="1:27" ht="12.75">
      <c r="A14" s="291" t="s">
        <v>233</v>
      </c>
      <c r="B14" s="136"/>
      <c r="C14" s="60">
        <v>118364961</v>
      </c>
      <c r="D14" s="340"/>
      <c r="E14" s="60">
        <v>532006650</v>
      </c>
      <c r="F14" s="59">
        <v>130714423</v>
      </c>
      <c r="G14" s="59">
        <v>3739767</v>
      </c>
      <c r="H14" s="60">
        <v>8009904</v>
      </c>
      <c r="I14" s="60">
        <v>41145654</v>
      </c>
      <c r="J14" s="59">
        <v>52895325</v>
      </c>
      <c r="K14" s="59">
        <v>46178210</v>
      </c>
      <c r="L14" s="60">
        <v>47556499</v>
      </c>
      <c r="M14" s="60">
        <v>35805320</v>
      </c>
      <c r="N14" s="59">
        <v>129540029</v>
      </c>
      <c r="O14" s="59">
        <v>31244361</v>
      </c>
      <c r="P14" s="60">
        <v>44634432</v>
      </c>
      <c r="Q14" s="60">
        <v>48993210</v>
      </c>
      <c r="R14" s="59">
        <v>124872003</v>
      </c>
      <c r="S14" s="59">
        <v>39576058</v>
      </c>
      <c r="T14" s="60">
        <v>55227481</v>
      </c>
      <c r="U14" s="60">
        <v>72909298</v>
      </c>
      <c r="V14" s="59">
        <v>167712837</v>
      </c>
      <c r="W14" s="59">
        <v>475020194</v>
      </c>
      <c r="X14" s="60">
        <v>130714423</v>
      </c>
      <c r="Y14" s="59">
        <v>344305771</v>
      </c>
      <c r="Z14" s="61">
        <v>263.4</v>
      </c>
      <c r="AA14" s="62">
        <v>130714423</v>
      </c>
    </row>
    <row r="15" spans="1:27" ht="12.75">
      <c r="A15" s="361" t="s">
        <v>209</v>
      </c>
      <c r="B15" s="136"/>
      <c r="C15" s="60">
        <f aca="true" t="shared" si="5" ref="C15:Y15">SUM(C16:C20)</f>
        <v>54787808</v>
      </c>
      <c r="D15" s="340">
        <f t="shared" si="5"/>
        <v>0</v>
      </c>
      <c r="E15" s="60">
        <f t="shared" si="5"/>
        <v>519717831</v>
      </c>
      <c r="F15" s="59">
        <f t="shared" si="5"/>
        <v>73779892</v>
      </c>
      <c r="G15" s="59">
        <f t="shared" si="5"/>
        <v>3686531</v>
      </c>
      <c r="H15" s="60">
        <f t="shared" si="5"/>
        <v>2879724</v>
      </c>
      <c r="I15" s="60">
        <f t="shared" si="5"/>
        <v>35589682</v>
      </c>
      <c r="J15" s="59">
        <f t="shared" si="5"/>
        <v>42155937</v>
      </c>
      <c r="K15" s="59">
        <f t="shared" si="5"/>
        <v>38204561</v>
      </c>
      <c r="L15" s="60">
        <f t="shared" si="5"/>
        <v>42712067</v>
      </c>
      <c r="M15" s="60">
        <f t="shared" si="5"/>
        <v>33207735</v>
      </c>
      <c r="N15" s="59">
        <f t="shared" si="5"/>
        <v>114124363</v>
      </c>
      <c r="O15" s="59">
        <f t="shared" si="5"/>
        <v>38927749</v>
      </c>
      <c r="P15" s="60">
        <f t="shared" si="5"/>
        <v>42495318</v>
      </c>
      <c r="Q15" s="60">
        <f t="shared" si="5"/>
        <v>43659528</v>
      </c>
      <c r="R15" s="59">
        <f t="shared" si="5"/>
        <v>125082595</v>
      </c>
      <c r="S15" s="59">
        <f t="shared" si="5"/>
        <v>37858869</v>
      </c>
      <c r="T15" s="60">
        <f t="shared" si="5"/>
        <v>45571800</v>
      </c>
      <c r="U15" s="60">
        <f t="shared" si="5"/>
        <v>55391234</v>
      </c>
      <c r="V15" s="59">
        <f t="shared" si="5"/>
        <v>138821903</v>
      </c>
      <c r="W15" s="59">
        <f t="shared" si="5"/>
        <v>420184798</v>
      </c>
      <c r="X15" s="60">
        <f t="shared" si="5"/>
        <v>73779892</v>
      </c>
      <c r="Y15" s="59">
        <f t="shared" si="5"/>
        <v>346404906</v>
      </c>
      <c r="Z15" s="61">
        <f>+IF(X15&lt;&gt;0,+(Y15/X15)*100,0)</f>
        <v>469.5112673789222</v>
      </c>
      <c r="AA15" s="62">
        <f>SUM(AA16:AA20)</f>
        <v>73779892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54787808</v>
      </c>
      <c r="D20" s="340"/>
      <c r="E20" s="60">
        <v>519717831</v>
      </c>
      <c r="F20" s="59">
        <v>73779892</v>
      </c>
      <c r="G20" s="59">
        <v>3686531</v>
      </c>
      <c r="H20" s="60">
        <v>2879724</v>
      </c>
      <c r="I20" s="60">
        <v>35589682</v>
      </c>
      <c r="J20" s="59">
        <v>42155937</v>
      </c>
      <c r="K20" s="59">
        <v>38204561</v>
      </c>
      <c r="L20" s="60">
        <v>42712067</v>
      </c>
      <c r="M20" s="60">
        <v>33207735</v>
      </c>
      <c r="N20" s="59">
        <v>114124363</v>
      </c>
      <c r="O20" s="59">
        <v>38927749</v>
      </c>
      <c r="P20" s="60">
        <v>42495318</v>
      </c>
      <c r="Q20" s="60">
        <v>43659528</v>
      </c>
      <c r="R20" s="59">
        <v>125082595</v>
      </c>
      <c r="S20" s="59">
        <v>37858869</v>
      </c>
      <c r="T20" s="60">
        <v>45571800</v>
      </c>
      <c r="U20" s="60">
        <v>55391234</v>
      </c>
      <c r="V20" s="59">
        <v>138821903</v>
      </c>
      <c r="W20" s="59">
        <v>420184798</v>
      </c>
      <c r="X20" s="60">
        <v>73779892</v>
      </c>
      <c r="Y20" s="59">
        <v>346404906</v>
      </c>
      <c r="Z20" s="61">
        <v>469.51</v>
      </c>
      <c r="AA20" s="62">
        <v>73779892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103415185</v>
      </c>
      <c r="D22" s="344">
        <f t="shared" si="6"/>
        <v>0</v>
      </c>
      <c r="E22" s="343">
        <f t="shared" si="6"/>
        <v>540573774</v>
      </c>
      <c r="F22" s="345">
        <f t="shared" si="6"/>
        <v>100835728</v>
      </c>
      <c r="G22" s="345">
        <f t="shared" si="6"/>
        <v>1180575</v>
      </c>
      <c r="H22" s="343">
        <f t="shared" si="6"/>
        <v>2790946</v>
      </c>
      <c r="I22" s="343">
        <f t="shared" si="6"/>
        <v>28698727</v>
      </c>
      <c r="J22" s="345">
        <f t="shared" si="6"/>
        <v>32670248</v>
      </c>
      <c r="K22" s="345">
        <f t="shared" si="6"/>
        <v>30040399</v>
      </c>
      <c r="L22" s="343">
        <f t="shared" si="6"/>
        <v>42040319</v>
      </c>
      <c r="M22" s="343">
        <f t="shared" si="6"/>
        <v>55740667</v>
      </c>
      <c r="N22" s="345">
        <f t="shared" si="6"/>
        <v>127821385</v>
      </c>
      <c r="O22" s="345">
        <f t="shared" si="6"/>
        <v>14545618</v>
      </c>
      <c r="P22" s="343">
        <f t="shared" si="6"/>
        <v>43179465</v>
      </c>
      <c r="Q22" s="343">
        <f t="shared" si="6"/>
        <v>49474160</v>
      </c>
      <c r="R22" s="345">
        <f t="shared" si="6"/>
        <v>107199243</v>
      </c>
      <c r="S22" s="345">
        <f t="shared" si="6"/>
        <v>44058517</v>
      </c>
      <c r="T22" s="343">
        <f t="shared" si="6"/>
        <v>63709672</v>
      </c>
      <c r="U22" s="343">
        <f t="shared" si="6"/>
        <v>98221741</v>
      </c>
      <c r="V22" s="345">
        <f t="shared" si="6"/>
        <v>205989930</v>
      </c>
      <c r="W22" s="345">
        <f t="shared" si="6"/>
        <v>473680806</v>
      </c>
      <c r="X22" s="343">
        <f t="shared" si="6"/>
        <v>100835728</v>
      </c>
      <c r="Y22" s="345">
        <f t="shared" si="6"/>
        <v>372845078</v>
      </c>
      <c r="Z22" s="336">
        <f>+IF(X22&lt;&gt;0,+(Y22/X22)*100,0)</f>
        <v>369.75493249773535</v>
      </c>
      <c r="AA22" s="350">
        <f>SUM(AA23:AA32)</f>
        <v>100835728</v>
      </c>
    </row>
    <row r="23" spans="1:27" ht="12.75">
      <c r="A23" s="361" t="s">
        <v>237</v>
      </c>
      <c r="B23" s="142"/>
      <c r="C23" s="60">
        <v>16638564</v>
      </c>
      <c r="D23" s="340"/>
      <c r="E23" s="60">
        <v>316048783</v>
      </c>
      <c r="F23" s="59">
        <v>21176451</v>
      </c>
      <c r="G23" s="59">
        <v>427242</v>
      </c>
      <c r="H23" s="60">
        <v>788432</v>
      </c>
      <c r="I23" s="60">
        <v>13058086</v>
      </c>
      <c r="J23" s="59">
        <v>14273760</v>
      </c>
      <c r="K23" s="59">
        <v>13179973</v>
      </c>
      <c r="L23" s="60">
        <v>21576424</v>
      </c>
      <c r="M23" s="60">
        <v>34662737</v>
      </c>
      <c r="N23" s="59">
        <v>69419134</v>
      </c>
      <c r="O23" s="59">
        <v>-394180</v>
      </c>
      <c r="P23" s="60">
        <v>21343929</v>
      </c>
      <c r="Q23" s="60">
        <v>23671066</v>
      </c>
      <c r="R23" s="59">
        <v>44620815</v>
      </c>
      <c r="S23" s="59">
        <v>22939028</v>
      </c>
      <c r="T23" s="60">
        <v>35885840</v>
      </c>
      <c r="U23" s="60">
        <v>47524154</v>
      </c>
      <c r="V23" s="59">
        <v>106349022</v>
      </c>
      <c r="W23" s="59">
        <v>234662731</v>
      </c>
      <c r="X23" s="60">
        <v>21176451</v>
      </c>
      <c r="Y23" s="59">
        <v>213486280</v>
      </c>
      <c r="Z23" s="61">
        <v>1008.13</v>
      </c>
      <c r="AA23" s="62">
        <v>21176451</v>
      </c>
    </row>
    <row r="24" spans="1:27" ht="12.75">
      <c r="A24" s="361" t="s">
        <v>238</v>
      </c>
      <c r="B24" s="142"/>
      <c r="C24" s="60">
        <v>2022851</v>
      </c>
      <c r="D24" s="340"/>
      <c r="E24" s="60">
        <v>25059412</v>
      </c>
      <c r="F24" s="59">
        <v>1379335</v>
      </c>
      <c r="G24" s="59">
        <v>3069</v>
      </c>
      <c r="H24" s="60">
        <v>20872</v>
      </c>
      <c r="I24" s="60">
        <v>6875095</v>
      </c>
      <c r="J24" s="59">
        <v>6899036</v>
      </c>
      <c r="K24" s="59">
        <v>6048048</v>
      </c>
      <c r="L24" s="60">
        <v>5841065</v>
      </c>
      <c r="M24" s="60">
        <v>7178870</v>
      </c>
      <c r="N24" s="59">
        <v>19067983</v>
      </c>
      <c r="O24" s="59">
        <v>5420317</v>
      </c>
      <c r="P24" s="60">
        <v>7468765</v>
      </c>
      <c r="Q24" s="60">
        <v>9958321</v>
      </c>
      <c r="R24" s="59">
        <v>22847403</v>
      </c>
      <c r="S24" s="59">
        <v>5246515</v>
      </c>
      <c r="T24" s="60">
        <v>9500405</v>
      </c>
      <c r="U24" s="60">
        <v>12430140</v>
      </c>
      <c r="V24" s="59">
        <v>27177060</v>
      </c>
      <c r="W24" s="59">
        <v>75991482</v>
      </c>
      <c r="X24" s="60">
        <v>1379335</v>
      </c>
      <c r="Y24" s="59">
        <v>74612147</v>
      </c>
      <c r="Z24" s="61">
        <v>5409.28</v>
      </c>
      <c r="AA24" s="62">
        <v>1379335</v>
      </c>
    </row>
    <row r="25" spans="1:27" ht="12.75">
      <c r="A25" s="361" t="s">
        <v>239</v>
      </c>
      <c r="B25" s="142"/>
      <c r="C25" s="60">
        <v>10157820</v>
      </c>
      <c r="D25" s="340"/>
      <c r="E25" s="60">
        <v>21036579</v>
      </c>
      <c r="F25" s="59">
        <v>6594830</v>
      </c>
      <c r="G25" s="59">
        <v>13944</v>
      </c>
      <c r="H25" s="60">
        <v>195275</v>
      </c>
      <c r="I25" s="60">
        <v>1396042</v>
      </c>
      <c r="J25" s="59">
        <v>1605261</v>
      </c>
      <c r="K25" s="59">
        <v>1649593</v>
      </c>
      <c r="L25" s="60">
        <v>2958813</v>
      </c>
      <c r="M25" s="60">
        <v>2061192</v>
      </c>
      <c r="N25" s="59">
        <v>6669598</v>
      </c>
      <c r="O25" s="59">
        <v>1018888</v>
      </c>
      <c r="P25" s="60">
        <v>2021617</v>
      </c>
      <c r="Q25" s="60">
        <v>4723627</v>
      </c>
      <c r="R25" s="59">
        <v>7764132</v>
      </c>
      <c r="S25" s="59">
        <v>3955384</v>
      </c>
      <c r="T25" s="60">
        <v>3629127</v>
      </c>
      <c r="U25" s="60">
        <v>11778229</v>
      </c>
      <c r="V25" s="59">
        <v>19362740</v>
      </c>
      <c r="W25" s="59">
        <v>35401731</v>
      </c>
      <c r="X25" s="60">
        <v>6594830</v>
      </c>
      <c r="Y25" s="59">
        <v>28806901</v>
      </c>
      <c r="Z25" s="61">
        <v>436.81</v>
      </c>
      <c r="AA25" s="62">
        <v>6594830</v>
      </c>
    </row>
    <row r="26" spans="1:27" ht="12.75">
      <c r="A26" s="361" t="s">
        <v>240</v>
      </c>
      <c r="B26" s="302"/>
      <c r="C26" s="362">
        <v>108619</v>
      </c>
      <c r="D26" s="363"/>
      <c r="E26" s="362">
        <v>31400654</v>
      </c>
      <c r="F26" s="364">
        <v>278693</v>
      </c>
      <c r="G26" s="364"/>
      <c r="H26" s="362">
        <v>15433</v>
      </c>
      <c r="I26" s="362">
        <v>937949</v>
      </c>
      <c r="J26" s="364">
        <v>953382</v>
      </c>
      <c r="K26" s="364">
        <v>721994</v>
      </c>
      <c r="L26" s="362">
        <v>1091031</v>
      </c>
      <c r="M26" s="362">
        <v>544526</v>
      </c>
      <c r="N26" s="364">
        <v>2357551</v>
      </c>
      <c r="O26" s="364">
        <v>1089169</v>
      </c>
      <c r="P26" s="362">
        <v>1205400</v>
      </c>
      <c r="Q26" s="362">
        <v>1511908</v>
      </c>
      <c r="R26" s="364">
        <v>3806477</v>
      </c>
      <c r="S26" s="364">
        <v>1768022</v>
      </c>
      <c r="T26" s="362">
        <v>3690471</v>
      </c>
      <c r="U26" s="362">
        <v>2997173</v>
      </c>
      <c r="V26" s="364">
        <v>8455666</v>
      </c>
      <c r="W26" s="364">
        <v>15573076</v>
      </c>
      <c r="X26" s="362">
        <v>278693</v>
      </c>
      <c r="Y26" s="364">
        <v>15294383</v>
      </c>
      <c r="Z26" s="365">
        <v>5487.9</v>
      </c>
      <c r="AA26" s="366">
        <v>278693</v>
      </c>
    </row>
    <row r="27" spans="1:27" ht="12.75">
      <c r="A27" s="361" t="s">
        <v>241</v>
      </c>
      <c r="B27" s="147"/>
      <c r="C27" s="60">
        <v>66824907</v>
      </c>
      <c r="D27" s="340"/>
      <c r="E27" s="60">
        <v>89016287</v>
      </c>
      <c r="F27" s="59">
        <v>58746053</v>
      </c>
      <c r="G27" s="59">
        <v>242998</v>
      </c>
      <c r="H27" s="60">
        <v>1211754</v>
      </c>
      <c r="I27" s="60">
        <v>3341028</v>
      </c>
      <c r="J27" s="59">
        <v>4795780</v>
      </c>
      <c r="K27" s="59">
        <v>3970645</v>
      </c>
      <c r="L27" s="60">
        <v>5981652</v>
      </c>
      <c r="M27" s="60">
        <v>4868963</v>
      </c>
      <c r="N27" s="59">
        <v>14821260</v>
      </c>
      <c r="O27" s="59">
        <v>4038151</v>
      </c>
      <c r="P27" s="60">
        <v>6393516</v>
      </c>
      <c r="Q27" s="60">
        <v>5365414</v>
      </c>
      <c r="R27" s="59">
        <v>15797081</v>
      </c>
      <c r="S27" s="59">
        <v>3429295</v>
      </c>
      <c r="T27" s="60">
        <v>4707608</v>
      </c>
      <c r="U27" s="60">
        <v>13853017</v>
      </c>
      <c r="V27" s="59">
        <v>21989920</v>
      </c>
      <c r="W27" s="59">
        <v>57404041</v>
      </c>
      <c r="X27" s="60">
        <v>58746053</v>
      </c>
      <c r="Y27" s="59">
        <v>-1342012</v>
      </c>
      <c r="Z27" s="61">
        <v>-2.28</v>
      </c>
      <c r="AA27" s="62">
        <v>58746053</v>
      </c>
    </row>
    <row r="28" spans="1:27" ht="12.75">
      <c r="A28" s="361" t="s">
        <v>242</v>
      </c>
      <c r="B28" s="147"/>
      <c r="C28" s="275">
        <v>235492</v>
      </c>
      <c r="D28" s="341"/>
      <c r="E28" s="275">
        <v>30136752</v>
      </c>
      <c r="F28" s="342">
        <v>595916</v>
      </c>
      <c r="G28" s="342"/>
      <c r="H28" s="275"/>
      <c r="I28" s="275">
        <v>1546417</v>
      </c>
      <c r="J28" s="342">
        <v>1546417</v>
      </c>
      <c r="K28" s="342">
        <v>2504017</v>
      </c>
      <c r="L28" s="275">
        <v>2662133</v>
      </c>
      <c r="M28" s="275">
        <v>3533389</v>
      </c>
      <c r="N28" s="342">
        <v>8699539</v>
      </c>
      <c r="O28" s="342">
        <v>1638891</v>
      </c>
      <c r="P28" s="275">
        <v>2692320</v>
      </c>
      <c r="Q28" s="275">
        <v>1705852</v>
      </c>
      <c r="R28" s="342">
        <v>6037063</v>
      </c>
      <c r="S28" s="342">
        <v>2602207</v>
      </c>
      <c r="T28" s="275">
        <v>3559301</v>
      </c>
      <c r="U28" s="275">
        <v>5094715</v>
      </c>
      <c r="V28" s="342">
        <v>11256223</v>
      </c>
      <c r="W28" s="342">
        <v>27539242</v>
      </c>
      <c r="X28" s="275">
        <v>595916</v>
      </c>
      <c r="Y28" s="342">
        <v>26943326</v>
      </c>
      <c r="Z28" s="335">
        <v>4521.33</v>
      </c>
      <c r="AA28" s="273">
        <v>595916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1484861</v>
      </c>
      <c r="D30" s="340"/>
      <c r="E30" s="60">
        <v>7873619</v>
      </c>
      <c r="F30" s="59">
        <v>1702076</v>
      </c>
      <c r="G30" s="59">
        <v>32471</v>
      </c>
      <c r="H30" s="60">
        <v>115418</v>
      </c>
      <c r="I30" s="60">
        <v>958917</v>
      </c>
      <c r="J30" s="59">
        <v>1106806</v>
      </c>
      <c r="K30" s="59">
        <v>1024171</v>
      </c>
      <c r="L30" s="60">
        <v>871362</v>
      </c>
      <c r="M30" s="60">
        <v>841479</v>
      </c>
      <c r="N30" s="59">
        <v>2737012</v>
      </c>
      <c r="O30" s="59">
        <v>851783</v>
      </c>
      <c r="P30" s="60">
        <v>971829</v>
      </c>
      <c r="Q30" s="60">
        <v>1371962</v>
      </c>
      <c r="R30" s="59">
        <v>3195574</v>
      </c>
      <c r="S30" s="59">
        <v>712774</v>
      </c>
      <c r="T30" s="60">
        <v>1090676</v>
      </c>
      <c r="U30" s="60">
        <v>1928025</v>
      </c>
      <c r="V30" s="59">
        <v>3731475</v>
      </c>
      <c r="W30" s="59">
        <v>10770867</v>
      </c>
      <c r="X30" s="60">
        <v>1702076</v>
      </c>
      <c r="Y30" s="59">
        <v>9068791</v>
      </c>
      <c r="Z30" s="61">
        <v>532.81</v>
      </c>
      <c r="AA30" s="62">
        <v>1702076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5942071</v>
      </c>
      <c r="D32" s="340"/>
      <c r="E32" s="60">
        <v>20001688</v>
      </c>
      <c r="F32" s="59">
        <v>10362374</v>
      </c>
      <c r="G32" s="59">
        <v>460851</v>
      </c>
      <c r="H32" s="60">
        <v>443762</v>
      </c>
      <c r="I32" s="60">
        <v>585193</v>
      </c>
      <c r="J32" s="59">
        <v>1489806</v>
      </c>
      <c r="K32" s="59">
        <v>941958</v>
      </c>
      <c r="L32" s="60">
        <v>1057839</v>
      </c>
      <c r="M32" s="60">
        <v>2049511</v>
      </c>
      <c r="N32" s="59">
        <v>4049308</v>
      </c>
      <c r="O32" s="59">
        <v>882599</v>
      </c>
      <c r="P32" s="60">
        <v>1082089</v>
      </c>
      <c r="Q32" s="60">
        <v>1166010</v>
      </c>
      <c r="R32" s="59">
        <v>3130698</v>
      </c>
      <c r="S32" s="59">
        <v>3405292</v>
      </c>
      <c r="T32" s="60">
        <v>1646244</v>
      </c>
      <c r="U32" s="60">
        <v>2616288</v>
      </c>
      <c r="V32" s="59">
        <v>7667824</v>
      </c>
      <c r="W32" s="59">
        <v>16337636</v>
      </c>
      <c r="X32" s="60">
        <v>10362374</v>
      </c>
      <c r="Y32" s="59">
        <v>5975262</v>
      </c>
      <c r="Z32" s="61">
        <v>57.66</v>
      </c>
      <c r="AA32" s="62">
        <v>10362374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21530031</v>
      </c>
      <c r="D34" s="344">
        <f aca="true" t="shared" si="7" ref="D34:AA34">+D35</f>
        <v>0</v>
      </c>
      <c r="E34" s="343">
        <f t="shared" si="7"/>
        <v>10840</v>
      </c>
      <c r="F34" s="345">
        <f t="shared" si="7"/>
        <v>15159542</v>
      </c>
      <c r="G34" s="345">
        <f t="shared" si="7"/>
        <v>887814</v>
      </c>
      <c r="H34" s="343">
        <f t="shared" si="7"/>
        <v>1449654</v>
      </c>
      <c r="I34" s="343">
        <f t="shared" si="7"/>
        <v>0</v>
      </c>
      <c r="J34" s="345">
        <f t="shared" si="7"/>
        <v>2337468</v>
      </c>
      <c r="K34" s="345">
        <f t="shared" si="7"/>
        <v>6515</v>
      </c>
      <c r="L34" s="343">
        <f t="shared" si="7"/>
        <v>9608</v>
      </c>
      <c r="M34" s="343">
        <f t="shared" si="7"/>
        <v>30071</v>
      </c>
      <c r="N34" s="345">
        <f t="shared" si="7"/>
        <v>46194</v>
      </c>
      <c r="O34" s="345">
        <f t="shared" si="7"/>
        <v>0</v>
      </c>
      <c r="P34" s="343">
        <f t="shared" si="7"/>
        <v>5491</v>
      </c>
      <c r="Q34" s="343">
        <f t="shared" si="7"/>
        <v>145309</v>
      </c>
      <c r="R34" s="345">
        <f t="shared" si="7"/>
        <v>150800</v>
      </c>
      <c r="S34" s="345">
        <f t="shared" si="7"/>
        <v>59940</v>
      </c>
      <c r="T34" s="343">
        <f t="shared" si="7"/>
        <v>59304</v>
      </c>
      <c r="U34" s="343">
        <f t="shared" si="7"/>
        <v>1008231</v>
      </c>
      <c r="V34" s="345">
        <f t="shared" si="7"/>
        <v>1127475</v>
      </c>
      <c r="W34" s="345">
        <f t="shared" si="7"/>
        <v>3661937</v>
      </c>
      <c r="X34" s="343">
        <f t="shared" si="7"/>
        <v>15159542</v>
      </c>
      <c r="Y34" s="345">
        <f t="shared" si="7"/>
        <v>-11497605</v>
      </c>
      <c r="Z34" s="336">
        <f>+IF(X34&lt;&gt;0,+(Y34/X34)*100,0)</f>
        <v>-75.84401296556321</v>
      </c>
      <c r="AA34" s="350">
        <f t="shared" si="7"/>
        <v>15159542</v>
      </c>
    </row>
    <row r="35" spans="1:27" ht="12.75">
      <c r="A35" s="361" t="s">
        <v>246</v>
      </c>
      <c r="B35" s="136"/>
      <c r="C35" s="54">
        <v>21530031</v>
      </c>
      <c r="D35" s="368"/>
      <c r="E35" s="54">
        <v>10840</v>
      </c>
      <c r="F35" s="53">
        <v>15159542</v>
      </c>
      <c r="G35" s="53">
        <v>887814</v>
      </c>
      <c r="H35" s="54">
        <v>1449654</v>
      </c>
      <c r="I35" s="54"/>
      <c r="J35" s="53">
        <v>2337468</v>
      </c>
      <c r="K35" s="53">
        <v>6515</v>
      </c>
      <c r="L35" s="54">
        <v>9608</v>
      </c>
      <c r="M35" s="54">
        <v>30071</v>
      </c>
      <c r="N35" s="53">
        <v>46194</v>
      </c>
      <c r="O35" s="53"/>
      <c r="P35" s="54">
        <v>5491</v>
      </c>
      <c r="Q35" s="54">
        <v>145309</v>
      </c>
      <c r="R35" s="53">
        <v>150800</v>
      </c>
      <c r="S35" s="53">
        <v>59940</v>
      </c>
      <c r="T35" s="54">
        <v>59304</v>
      </c>
      <c r="U35" s="54">
        <v>1008231</v>
      </c>
      <c r="V35" s="53">
        <v>1127475</v>
      </c>
      <c r="W35" s="53">
        <v>3661937</v>
      </c>
      <c r="X35" s="54">
        <v>15159542</v>
      </c>
      <c r="Y35" s="53">
        <v>-11497605</v>
      </c>
      <c r="Z35" s="94">
        <v>-75.84</v>
      </c>
      <c r="AA35" s="95">
        <v>15159542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2164716516</v>
      </c>
      <c r="D40" s="344">
        <f t="shared" si="9"/>
        <v>0</v>
      </c>
      <c r="E40" s="343">
        <f t="shared" si="9"/>
        <v>737830814</v>
      </c>
      <c r="F40" s="345">
        <f t="shared" si="9"/>
        <v>2436212572</v>
      </c>
      <c r="G40" s="345">
        <f t="shared" si="9"/>
        <v>81666955</v>
      </c>
      <c r="H40" s="343">
        <f t="shared" si="9"/>
        <v>163642603</v>
      </c>
      <c r="I40" s="343">
        <f t="shared" si="9"/>
        <v>58625798</v>
      </c>
      <c r="J40" s="345">
        <f t="shared" si="9"/>
        <v>303935356</v>
      </c>
      <c r="K40" s="345">
        <f t="shared" si="9"/>
        <v>51077220</v>
      </c>
      <c r="L40" s="343">
        <f t="shared" si="9"/>
        <v>57645683</v>
      </c>
      <c r="M40" s="343">
        <f t="shared" si="9"/>
        <v>51661614</v>
      </c>
      <c r="N40" s="345">
        <f t="shared" si="9"/>
        <v>160384517</v>
      </c>
      <c r="O40" s="345">
        <f t="shared" si="9"/>
        <v>58137852</v>
      </c>
      <c r="P40" s="343">
        <f t="shared" si="9"/>
        <v>53574955</v>
      </c>
      <c r="Q40" s="343">
        <f t="shared" si="9"/>
        <v>70882254</v>
      </c>
      <c r="R40" s="345">
        <f t="shared" si="9"/>
        <v>182595061</v>
      </c>
      <c r="S40" s="345">
        <f t="shared" si="9"/>
        <v>63130955</v>
      </c>
      <c r="T40" s="343">
        <f t="shared" si="9"/>
        <v>67551738</v>
      </c>
      <c r="U40" s="343">
        <f t="shared" si="9"/>
        <v>127671837</v>
      </c>
      <c r="V40" s="345">
        <f t="shared" si="9"/>
        <v>258354530</v>
      </c>
      <c r="W40" s="345">
        <f t="shared" si="9"/>
        <v>905269464</v>
      </c>
      <c r="X40" s="343">
        <f t="shared" si="9"/>
        <v>2436212572</v>
      </c>
      <c r="Y40" s="345">
        <f t="shared" si="9"/>
        <v>-1530943108</v>
      </c>
      <c r="Z40" s="336">
        <f>+IF(X40&lt;&gt;0,+(Y40/X40)*100,0)</f>
        <v>-62.841113521681635</v>
      </c>
      <c r="AA40" s="350">
        <f>SUM(AA41:AA49)</f>
        <v>2436212572</v>
      </c>
    </row>
    <row r="41" spans="1:27" ht="12.75">
      <c r="A41" s="361" t="s">
        <v>248</v>
      </c>
      <c r="B41" s="142"/>
      <c r="C41" s="362">
        <v>148517016</v>
      </c>
      <c r="D41" s="363"/>
      <c r="E41" s="362">
        <v>318492440</v>
      </c>
      <c r="F41" s="364">
        <v>154315135</v>
      </c>
      <c r="G41" s="364">
        <v>6980981</v>
      </c>
      <c r="H41" s="362">
        <v>11645998</v>
      </c>
      <c r="I41" s="362">
        <v>31506271</v>
      </c>
      <c r="J41" s="364">
        <v>50133250</v>
      </c>
      <c r="K41" s="364">
        <v>29292651</v>
      </c>
      <c r="L41" s="362">
        <v>35767989</v>
      </c>
      <c r="M41" s="362">
        <v>27901065</v>
      </c>
      <c r="N41" s="364">
        <v>92961705</v>
      </c>
      <c r="O41" s="364">
        <v>34736054</v>
      </c>
      <c r="P41" s="362">
        <v>29810654</v>
      </c>
      <c r="Q41" s="362">
        <v>35717966</v>
      </c>
      <c r="R41" s="364">
        <v>100264674</v>
      </c>
      <c r="S41" s="364">
        <v>25909158</v>
      </c>
      <c r="T41" s="362">
        <v>31189247</v>
      </c>
      <c r="U41" s="362">
        <v>43353024</v>
      </c>
      <c r="V41" s="364">
        <v>100451429</v>
      </c>
      <c r="W41" s="364">
        <v>343811058</v>
      </c>
      <c r="X41" s="362">
        <v>154315135</v>
      </c>
      <c r="Y41" s="364">
        <v>189495923</v>
      </c>
      <c r="Z41" s="365">
        <v>122.8</v>
      </c>
      <c r="AA41" s="366">
        <v>154315135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11999514</v>
      </c>
      <c r="D43" s="369"/>
      <c r="E43" s="305">
        <v>5289273</v>
      </c>
      <c r="F43" s="370">
        <v>21025436</v>
      </c>
      <c r="G43" s="370">
        <v>122347</v>
      </c>
      <c r="H43" s="305">
        <v>400714</v>
      </c>
      <c r="I43" s="305">
        <v>322627</v>
      </c>
      <c r="J43" s="370">
        <v>845688</v>
      </c>
      <c r="K43" s="370">
        <v>338326</v>
      </c>
      <c r="L43" s="305">
        <v>411019</v>
      </c>
      <c r="M43" s="305">
        <v>363624</v>
      </c>
      <c r="N43" s="370">
        <v>1112969</v>
      </c>
      <c r="O43" s="370">
        <v>342340</v>
      </c>
      <c r="P43" s="305">
        <v>360233</v>
      </c>
      <c r="Q43" s="305">
        <v>96257</v>
      </c>
      <c r="R43" s="370">
        <v>798830</v>
      </c>
      <c r="S43" s="370">
        <v>85000</v>
      </c>
      <c r="T43" s="305">
        <v>928557</v>
      </c>
      <c r="U43" s="305">
        <v>493018</v>
      </c>
      <c r="V43" s="370">
        <v>1506575</v>
      </c>
      <c r="W43" s="370">
        <v>4264062</v>
      </c>
      <c r="X43" s="305">
        <v>21025436</v>
      </c>
      <c r="Y43" s="370">
        <v>-16761374</v>
      </c>
      <c r="Z43" s="371">
        <v>-79.72</v>
      </c>
      <c r="AA43" s="303">
        <v>21025436</v>
      </c>
    </row>
    <row r="44" spans="1:27" ht="12.75">
      <c r="A44" s="361" t="s">
        <v>251</v>
      </c>
      <c r="B44" s="136"/>
      <c r="C44" s="60">
        <v>1478371458</v>
      </c>
      <c r="D44" s="368"/>
      <c r="E44" s="54">
        <v>139487225</v>
      </c>
      <c r="F44" s="53">
        <v>1491810228</v>
      </c>
      <c r="G44" s="53">
        <v>51209814</v>
      </c>
      <c r="H44" s="54">
        <v>112469991</v>
      </c>
      <c r="I44" s="54">
        <v>5798835</v>
      </c>
      <c r="J44" s="53">
        <v>169478640</v>
      </c>
      <c r="K44" s="53">
        <v>4665997</v>
      </c>
      <c r="L44" s="54">
        <v>4375855</v>
      </c>
      <c r="M44" s="54">
        <v>6420684</v>
      </c>
      <c r="N44" s="53">
        <v>15462536</v>
      </c>
      <c r="O44" s="53">
        <v>9510885</v>
      </c>
      <c r="P44" s="54">
        <v>5397508</v>
      </c>
      <c r="Q44" s="54">
        <v>7759915</v>
      </c>
      <c r="R44" s="53">
        <v>22668308</v>
      </c>
      <c r="S44" s="53">
        <v>16738869</v>
      </c>
      <c r="T44" s="54">
        <v>5001391</v>
      </c>
      <c r="U44" s="54">
        <v>30945415</v>
      </c>
      <c r="V44" s="53">
        <v>52685675</v>
      </c>
      <c r="W44" s="53">
        <v>260295159</v>
      </c>
      <c r="X44" s="54">
        <v>1491810228</v>
      </c>
      <c r="Y44" s="53">
        <v>-1231515069</v>
      </c>
      <c r="Z44" s="94">
        <v>-82.55</v>
      </c>
      <c r="AA44" s="95">
        <v>1491810228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74172886</v>
      </c>
      <c r="D47" s="368"/>
      <c r="E47" s="54">
        <v>107108532</v>
      </c>
      <c r="F47" s="53">
        <v>111653154</v>
      </c>
      <c r="G47" s="53">
        <v>4585036</v>
      </c>
      <c r="H47" s="54">
        <v>5515299</v>
      </c>
      <c r="I47" s="54">
        <v>7490008</v>
      </c>
      <c r="J47" s="53">
        <v>17590343</v>
      </c>
      <c r="K47" s="53">
        <v>5576475</v>
      </c>
      <c r="L47" s="54">
        <v>6234349</v>
      </c>
      <c r="M47" s="54">
        <v>5027203</v>
      </c>
      <c r="N47" s="53">
        <v>16838027</v>
      </c>
      <c r="O47" s="53">
        <v>4258941</v>
      </c>
      <c r="P47" s="54">
        <v>8358658</v>
      </c>
      <c r="Q47" s="54">
        <v>10392444</v>
      </c>
      <c r="R47" s="53">
        <v>23010043</v>
      </c>
      <c r="S47" s="53">
        <v>7997765</v>
      </c>
      <c r="T47" s="54">
        <v>11127134</v>
      </c>
      <c r="U47" s="54">
        <v>17965120</v>
      </c>
      <c r="V47" s="53">
        <v>37090019</v>
      </c>
      <c r="W47" s="53">
        <v>94528432</v>
      </c>
      <c r="X47" s="54">
        <v>111653154</v>
      </c>
      <c r="Y47" s="53">
        <v>-17124722</v>
      </c>
      <c r="Z47" s="94">
        <v>-15.34</v>
      </c>
      <c r="AA47" s="95">
        <v>111653154</v>
      </c>
    </row>
    <row r="48" spans="1:27" ht="12.75">
      <c r="A48" s="361" t="s">
        <v>255</v>
      </c>
      <c r="B48" s="136"/>
      <c r="C48" s="60">
        <v>136056459</v>
      </c>
      <c r="D48" s="368"/>
      <c r="E48" s="54">
        <v>114971760</v>
      </c>
      <c r="F48" s="53">
        <v>217321774</v>
      </c>
      <c r="G48" s="53">
        <v>2033939</v>
      </c>
      <c r="H48" s="54">
        <v>5996302</v>
      </c>
      <c r="I48" s="54">
        <v>8221933</v>
      </c>
      <c r="J48" s="53">
        <v>16252174</v>
      </c>
      <c r="K48" s="53">
        <v>7652108</v>
      </c>
      <c r="L48" s="54">
        <v>7880372</v>
      </c>
      <c r="M48" s="54">
        <v>8184330</v>
      </c>
      <c r="N48" s="53">
        <v>23716810</v>
      </c>
      <c r="O48" s="53">
        <v>6311876</v>
      </c>
      <c r="P48" s="54">
        <v>6246683</v>
      </c>
      <c r="Q48" s="54">
        <v>10230432</v>
      </c>
      <c r="R48" s="53">
        <v>22788991</v>
      </c>
      <c r="S48" s="53">
        <v>7645054</v>
      </c>
      <c r="T48" s="54">
        <v>11848458</v>
      </c>
      <c r="U48" s="54">
        <v>20127678</v>
      </c>
      <c r="V48" s="53">
        <v>39621190</v>
      </c>
      <c r="W48" s="53">
        <v>102379165</v>
      </c>
      <c r="X48" s="54">
        <v>217321774</v>
      </c>
      <c r="Y48" s="53">
        <v>-114942609</v>
      </c>
      <c r="Z48" s="94">
        <v>-52.89</v>
      </c>
      <c r="AA48" s="95">
        <v>217321774</v>
      </c>
    </row>
    <row r="49" spans="1:27" ht="12.75">
      <c r="A49" s="361" t="s">
        <v>93</v>
      </c>
      <c r="B49" s="136"/>
      <c r="C49" s="54">
        <v>315599183</v>
      </c>
      <c r="D49" s="368"/>
      <c r="E49" s="54">
        <v>52481584</v>
      </c>
      <c r="F49" s="53">
        <v>440086845</v>
      </c>
      <c r="G49" s="53">
        <v>16734838</v>
      </c>
      <c r="H49" s="54">
        <v>27614299</v>
      </c>
      <c r="I49" s="54">
        <v>5286124</v>
      </c>
      <c r="J49" s="53">
        <v>49635261</v>
      </c>
      <c r="K49" s="53">
        <v>3551663</v>
      </c>
      <c r="L49" s="54">
        <v>2976099</v>
      </c>
      <c r="M49" s="54">
        <v>3764708</v>
      </c>
      <c r="N49" s="53">
        <v>10292470</v>
      </c>
      <c r="O49" s="53">
        <v>2977756</v>
      </c>
      <c r="P49" s="54">
        <v>3401219</v>
      </c>
      <c r="Q49" s="54">
        <v>6685240</v>
      </c>
      <c r="R49" s="53">
        <v>13064215</v>
      </c>
      <c r="S49" s="53">
        <v>4755109</v>
      </c>
      <c r="T49" s="54">
        <v>7456951</v>
      </c>
      <c r="U49" s="54">
        <v>14787582</v>
      </c>
      <c r="V49" s="53">
        <v>26999642</v>
      </c>
      <c r="W49" s="53">
        <v>99991588</v>
      </c>
      <c r="X49" s="54">
        <v>440086845</v>
      </c>
      <c r="Y49" s="53">
        <v>-340095257</v>
      </c>
      <c r="Z49" s="94">
        <v>-77.28</v>
      </c>
      <c r="AA49" s="95">
        <v>440086845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3338994810</v>
      </c>
      <c r="D60" s="346">
        <f t="shared" si="14"/>
        <v>0</v>
      </c>
      <c r="E60" s="219">
        <f t="shared" si="14"/>
        <v>3812039380</v>
      </c>
      <c r="F60" s="264">
        <f t="shared" si="14"/>
        <v>3712836385</v>
      </c>
      <c r="G60" s="264">
        <f t="shared" si="14"/>
        <v>128266485</v>
      </c>
      <c r="H60" s="219">
        <f t="shared" si="14"/>
        <v>243339537</v>
      </c>
      <c r="I60" s="219">
        <f t="shared" si="14"/>
        <v>281144157</v>
      </c>
      <c r="J60" s="264">
        <f t="shared" si="14"/>
        <v>652750179</v>
      </c>
      <c r="K60" s="264">
        <f t="shared" si="14"/>
        <v>287853194</v>
      </c>
      <c r="L60" s="219">
        <f t="shared" si="14"/>
        <v>316767675</v>
      </c>
      <c r="M60" s="219">
        <f t="shared" si="14"/>
        <v>297650239</v>
      </c>
      <c r="N60" s="264">
        <f t="shared" si="14"/>
        <v>902271108</v>
      </c>
      <c r="O60" s="264">
        <f t="shared" si="14"/>
        <v>203113517</v>
      </c>
      <c r="P60" s="219">
        <f t="shared" si="14"/>
        <v>293295707</v>
      </c>
      <c r="Q60" s="219">
        <f t="shared" si="14"/>
        <v>344132914</v>
      </c>
      <c r="R60" s="264">
        <f t="shared" si="14"/>
        <v>840542138</v>
      </c>
      <c r="S60" s="264">
        <f t="shared" si="14"/>
        <v>298650083</v>
      </c>
      <c r="T60" s="219">
        <f t="shared" si="14"/>
        <v>355959771</v>
      </c>
      <c r="U60" s="219">
        <f t="shared" si="14"/>
        <v>541081632</v>
      </c>
      <c r="V60" s="264">
        <f t="shared" si="14"/>
        <v>1195691486</v>
      </c>
      <c r="W60" s="264">
        <f t="shared" si="14"/>
        <v>3591254911</v>
      </c>
      <c r="X60" s="219">
        <f t="shared" si="14"/>
        <v>3712836385</v>
      </c>
      <c r="Y60" s="264">
        <f t="shared" si="14"/>
        <v>-121581474</v>
      </c>
      <c r="Z60" s="337">
        <f>+IF(X60&lt;&gt;0,+(Y60/X60)*100,0)</f>
        <v>-3.274625148880618</v>
      </c>
      <c r="AA60" s="232">
        <f>+AA57+AA54+AA51+AA40+AA37+AA34+AA22+AA5</f>
        <v>3712836385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12310930353</v>
      </c>
      <c r="D5" s="153">
        <f>SUM(D6:D8)</f>
        <v>0</v>
      </c>
      <c r="E5" s="154">
        <f t="shared" si="0"/>
        <v>12656790240</v>
      </c>
      <c r="F5" s="100">
        <f t="shared" si="0"/>
        <v>13365247610</v>
      </c>
      <c r="G5" s="100">
        <f t="shared" si="0"/>
        <v>1536647743</v>
      </c>
      <c r="H5" s="100">
        <f t="shared" si="0"/>
        <v>1515084764</v>
      </c>
      <c r="I5" s="100">
        <f t="shared" si="0"/>
        <v>809237570</v>
      </c>
      <c r="J5" s="100">
        <f t="shared" si="0"/>
        <v>3860970077</v>
      </c>
      <c r="K5" s="100">
        <f t="shared" si="0"/>
        <v>814992482</v>
      </c>
      <c r="L5" s="100">
        <f t="shared" si="0"/>
        <v>748720044</v>
      </c>
      <c r="M5" s="100">
        <f t="shared" si="0"/>
        <v>2237840807</v>
      </c>
      <c r="N5" s="100">
        <f t="shared" si="0"/>
        <v>3801553333</v>
      </c>
      <c r="O5" s="100">
        <f t="shared" si="0"/>
        <v>855343792</v>
      </c>
      <c r="P5" s="100">
        <f t="shared" si="0"/>
        <v>823181707</v>
      </c>
      <c r="Q5" s="100">
        <f t="shared" si="0"/>
        <v>2021758540</v>
      </c>
      <c r="R5" s="100">
        <f t="shared" si="0"/>
        <v>3700284039</v>
      </c>
      <c r="S5" s="100">
        <f t="shared" si="0"/>
        <v>864376020</v>
      </c>
      <c r="T5" s="100">
        <f t="shared" si="0"/>
        <v>729478398</v>
      </c>
      <c r="U5" s="100">
        <f t="shared" si="0"/>
        <v>926195568</v>
      </c>
      <c r="V5" s="100">
        <f t="shared" si="0"/>
        <v>2520049986</v>
      </c>
      <c r="W5" s="100">
        <f t="shared" si="0"/>
        <v>13882857435</v>
      </c>
      <c r="X5" s="100">
        <f t="shared" si="0"/>
        <v>12567408808</v>
      </c>
      <c r="Y5" s="100">
        <f t="shared" si="0"/>
        <v>1315448627</v>
      </c>
      <c r="Z5" s="137">
        <f>+IF(X5&lt;&gt;0,+(Y5/X5)*100,0)</f>
        <v>10.467142806420275</v>
      </c>
      <c r="AA5" s="153">
        <f>SUM(AA6:AA8)</f>
        <v>13365247610</v>
      </c>
    </row>
    <row r="6" spans="1:27" ht="12.75">
      <c r="A6" s="138" t="s">
        <v>75</v>
      </c>
      <c r="B6" s="136"/>
      <c r="C6" s="155">
        <v>301714013</v>
      </c>
      <c r="D6" s="155"/>
      <c r="E6" s="156">
        <v>314011983</v>
      </c>
      <c r="F6" s="60">
        <v>304154527</v>
      </c>
      <c r="G6" s="60">
        <v>47710752</v>
      </c>
      <c r="H6" s="60">
        <v>-5067385</v>
      </c>
      <c r="I6" s="60">
        <v>16152033</v>
      </c>
      <c r="J6" s="60">
        <v>58795400</v>
      </c>
      <c r="K6" s="60">
        <v>15036453</v>
      </c>
      <c r="L6" s="60">
        <v>2314112</v>
      </c>
      <c r="M6" s="60">
        <v>57747262</v>
      </c>
      <c r="N6" s="60">
        <v>75097827</v>
      </c>
      <c r="O6" s="60">
        <v>37972065</v>
      </c>
      <c r="P6" s="60">
        <v>2488407</v>
      </c>
      <c r="Q6" s="60">
        <v>26700044</v>
      </c>
      <c r="R6" s="60">
        <v>67160516</v>
      </c>
      <c r="S6" s="60">
        <v>44825975</v>
      </c>
      <c r="T6" s="60">
        <v>3514901</v>
      </c>
      <c r="U6" s="60">
        <v>29005566</v>
      </c>
      <c r="V6" s="60">
        <v>77346442</v>
      </c>
      <c r="W6" s="60">
        <v>278400185</v>
      </c>
      <c r="X6" s="60">
        <v>314011984</v>
      </c>
      <c r="Y6" s="60">
        <v>-35611799</v>
      </c>
      <c r="Z6" s="140">
        <v>-11.34</v>
      </c>
      <c r="AA6" s="155">
        <v>304154527</v>
      </c>
    </row>
    <row r="7" spans="1:27" ht="12.75">
      <c r="A7" s="138" t="s">
        <v>76</v>
      </c>
      <c r="B7" s="136"/>
      <c r="C7" s="157">
        <v>11726702424</v>
      </c>
      <c r="D7" s="157"/>
      <c r="E7" s="158">
        <v>12061150654</v>
      </c>
      <c r="F7" s="159">
        <v>12818682300</v>
      </c>
      <c r="G7" s="159">
        <v>1474437291</v>
      </c>
      <c r="H7" s="159">
        <v>1508536484</v>
      </c>
      <c r="I7" s="159">
        <v>776066384</v>
      </c>
      <c r="J7" s="159">
        <v>3759040159</v>
      </c>
      <c r="K7" s="159">
        <v>783653425</v>
      </c>
      <c r="L7" s="159">
        <v>732398894</v>
      </c>
      <c r="M7" s="159">
        <v>2167674908</v>
      </c>
      <c r="N7" s="159">
        <v>3683727227</v>
      </c>
      <c r="O7" s="159">
        <v>798754305</v>
      </c>
      <c r="P7" s="159">
        <v>803891555</v>
      </c>
      <c r="Q7" s="159">
        <v>1975826664</v>
      </c>
      <c r="R7" s="159">
        <v>3578472524</v>
      </c>
      <c r="S7" s="159">
        <v>789518007</v>
      </c>
      <c r="T7" s="159">
        <v>697407185</v>
      </c>
      <c r="U7" s="159">
        <v>865432196</v>
      </c>
      <c r="V7" s="159">
        <v>2352357388</v>
      </c>
      <c r="W7" s="159">
        <v>13373597298</v>
      </c>
      <c r="X7" s="159">
        <v>11971769220</v>
      </c>
      <c r="Y7" s="159">
        <v>1401828078</v>
      </c>
      <c r="Z7" s="141">
        <v>11.71</v>
      </c>
      <c r="AA7" s="157">
        <v>12818682300</v>
      </c>
    </row>
    <row r="8" spans="1:27" ht="12.75">
      <c r="A8" s="138" t="s">
        <v>77</v>
      </c>
      <c r="B8" s="136"/>
      <c r="C8" s="155">
        <v>282513916</v>
      </c>
      <c r="D8" s="155"/>
      <c r="E8" s="156">
        <v>281627603</v>
      </c>
      <c r="F8" s="60">
        <v>242410783</v>
      </c>
      <c r="G8" s="60">
        <v>14499700</v>
      </c>
      <c r="H8" s="60">
        <v>11615665</v>
      </c>
      <c r="I8" s="60">
        <v>17019153</v>
      </c>
      <c r="J8" s="60">
        <v>43134518</v>
      </c>
      <c r="K8" s="60">
        <v>16302604</v>
      </c>
      <c r="L8" s="60">
        <v>14007038</v>
      </c>
      <c r="M8" s="60">
        <v>12418637</v>
      </c>
      <c r="N8" s="60">
        <v>42728279</v>
      </c>
      <c r="O8" s="60">
        <v>18617422</v>
      </c>
      <c r="P8" s="60">
        <v>16801745</v>
      </c>
      <c r="Q8" s="60">
        <v>19231832</v>
      </c>
      <c r="R8" s="60">
        <v>54650999</v>
      </c>
      <c r="S8" s="60">
        <v>30032038</v>
      </c>
      <c r="T8" s="60">
        <v>28556312</v>
      </c>
      <c r="U8" s="60">
        <v>31757806</v>
      </c>
      <c r="V8" s="60">
        <v>90346156</v>
      </c>
      <c r="W8" s="60">
        <v>230859952</v>
      </c>
      <c r="X8" s="60">
        <v>281627604</v>
      </c>
      <c r="Y8" s="60">
        <v>-50767652</v>
      </c>
      <c r="Z8" s="140">
        <v>-18.03</v>
      </c>
      <c r="AA8" s="155">
        <v>242410783</v>
      </c>
    </row>
    <row r="9" spans="1:27" ht="12.75">
      <c r="A9" s="135" t="s">
        <v>78</v>
      </c>
      <c r="B9" s="136"/>
      <c r="C9" s="153">
        <f aca="true" t="shared" si="1" ref="C9:Y9">SUM(C10:C14)</f>
        <v>2884042801</v>
      </c>
      <c r="D9" s="153">
        <f>SUM(D10:D14)</f>
        <v>0</v>
      </c>
      <c r="E9" s="154">
        <f t="shared" si="1"/>
        <v>3315492127</v>
      </c>
      <c r="F9" s="100">
        <f t="shared" si="1"/>
        <v>3594626271</v>
      </c>
      <c r="G9" s="100">
        <f t="shared" si="1"/>
        <v>73718169</v>
      </c>
      <c r="H9" s="100">
        <f t="shared" si="1"/>
        <v>202299983</v>
      </c>
      <c r="I9" s="100">
        <f t="shared" si="1"/>
        <v>176411003</v>
      </c>
      <c r="J9" s="100">
        <f t="shared" si="1"/>
        <v>452429155</v>
      </c>
      <c r="K9" s="100">
        <f t="shared" si="1"/>
        <v>157998590</v>
      </c>
      <c r="L9" s="100">
        <f t="shared" si="1"/>
        <v>221422294</v>
      </c>
      <c r="M9" s="100">
        <f t="shared" si="1"/>
        <v>188812804</v>
      </c>
      <c r="N9" s="100">
        <f t="shared" si="1"/>
        <v>568233688</v>
      </c>
      <c r="O9" s="100">
        <f t="shared" si="1"/>
        <v>99757427</v>
      </c>
      <c r="P9" s="100">
        <f t="shared" si="1"/>
        <v>166352134</v>
      </c>
      <c r="Q9" s="100">
        <f t="shared" si="1"/>
        <v>368530673</v>
      </c>
      <c r="R9" s="100">
        <f t="shared" si="1"/>
        <v>634640234</v>
      </c>
      <c r="S9" s="100">
        <f t="shared" si="1"/>
        <v>170091900</v>
      </c>
      <c r="T9" s="100">
        <f t="shared" si="1"/>
        <v>226445176</v>
      </c>
      <c r="U9" s="100">
        <f t="shared" si="1"/>
        <v>80609281</v>
      </c>
      <c r="V9" s="100">
        <f t="shared" si="1"/>
        <v>477146357</v>
      </c>
      <c r="W9" s="100">
        <f t="shared" si="1"/>
        <v>2132449434</v>
      </c>
      <c r="X9" s="100">
        <f t="shared" si="1"/>
        <v>3315492134</v>
      </c>
      <c r="Y9" s="100">
        <f t="shared" si="1"/>
        <v>-1183042700</v>
      </c>
      <c r="Z9" s="137">
        <f>+IF(X9&lt;&gt;0,+(Y9/X9)*100,0)</f>
        <v>-35.682265322485</v>
      </c>
      <c r="AA9" s="153">
        <f>SUM(AA10:AA14)</f>
        <v>3594626271</v>
      </c>
    </row>
    <row r="10" spans="1:27" ht="12.75">
      <c r="A10" s="138" t="s">
        <v>79</v>
      </c>
      <c r="B10" s="136"/>
      <c r="C10" s="155">
        <v>102673486</v>
      </c>
      <c r="D10" s="155"/>
      <c r="E10" s="156">
        <v>96804487</v>
      </c>
      <c r="F10" s="60">
        <v>111745849</v>
      </c>
      <c r="G10" s="60">
        <v>7030560</v>
      </c>
      <c r="H10" s="60">
        <v>4871138</v>
      </c>
      <c r="I10" s="60">
        <v>6782004</v>
      </c>
      <c r="J10" s="60">
        <v>18683702</v>
      </c>
      <c r="K10" s="60">
        <v>4842646</v>
      </c>
      <c r="L10" s="60">
        <v>2723113</v>
      </c>
      <c r="M10" s="60">
        <v>6432236</v>
      </c>
      <c r="N10" s="60">
        <v>13997995</v>
      </c>
      <c r="O10" s="60">
        <v>6143047</v>
      </c>
      <c r="P10" s="60">
        <v>12068816</v>
      </c>
      <c r="Q10" s="60">
        <v>8554678</v>
      </c>
      <c r="R10" s="60">
        <v>26766541</v>
      </c>
      <c r="S10" s="60">
        <v>7632026</v>
      </c>
      <c r="T10" s="60">
        <v>13007850</v>
      </c>
      <c r="U10" s="60">
        <v>1723203</v>
      </c>
      <c r="V10" s="60">
        <v>22363079</v>
      </c>
      <c r="W10" s="60">
        <v>81811317</v>
      </c>
      <c r="X10" s="60">
        <v>96804491</v>
      </c>
      <c r="Y10" s="60">
        <v>-14993174</v>
      </c>
      <c r="Z10" s="140">
        <v>-15.49</v>
      </c>
      <c r="AA10" s="155">
        <v>111745849</v>
      </c>
    </row>
    <row r="11" spans="1:27" ht="12.75">
      <c r="A11" s="138" t="s">
        <v>80</v>
      </c>
      <c r="B11" s="136"/>
      <c r="C11" s="155">
        <v>86704018</v>
      </c>
      <c r="D11" s="155"/>
      <c r="E11" s="156">
        <v>123769544</v>
      </c>
      <c r="F11" s="60">
        <v>137775271</v>
      </c>
      <c r="G11" s="60">
        <v>2123931</v>
      </c>
      <c r="H11" s="60">
        <v>3234775</v>
      </c>
      <c r="I11" s="60">
        <v>6143411</v>
      </c>
      <c r="J11" s="60">
        <v>11502117</v>
      </c>
      <c r="K11" s="60">
        <v>4805363</v>
      </c>
      <c r="L11" s="60">
        <v>8458669</v>
      </c>
      <c r="M11" s="60">
        <v>13023131</v>
      </c>
      <c r="N11" s="60">
        <v>26287163</v>
      </c>
      <c r="O11" s="60">
        <v>5989862</v>
      </c>
      <c r="P11" s="60">
        <v>12875522</v>
      </c>
      <c r="Q11" s="60">
        <v>11192506</v>
      </c>
      <c r="R11" s="60">
        <v>30057890</v>
      </c>
      <c r="S11" s="60">
        <v>8190685</v>
      </c>
      <c r="T11" s="60">
        <v>6457381</v>
      </c>
      <c r="U11" s="60">
        <v>764656</v>
      </c>
      <c r="V11" s="60">
        <v>15412722</v>
      </c>
      <c r="W11" s="60">
        <v>83259892</v>
      </c>
      <c r="X11" s="60">
        <v>123769544</v>
      </c>
      <c r="Y11" s="60">
        <v>-40509652</v>
      </c>
      <c r="Z11" s="140">
        <v>-32.73</v>
      </c>
      <c r="AA11" s="155">
        <v>137775271</v>
      </c>
    </row>
    <row r="12" spans="1:27" ht="12.75">
      <c r="A12" s="138" t="s">
        <v>81</v>
      </c>
      <c r="B12" s="136"/>
      <c r="C12" s="155">
        <v>1225033937</v>
      </c>
      <c r="D12" s="155"/>
      <c r="E12" s="156">
        <v>1194620009</v>
      </c>
      <c r="F12" s="60">
        <v>1197452546</v>
      </c>
      <c r="G12" s="60">
        <v>37238928</v>
      </c>
      <c r="H12" s="60">
        <v>81703962</v>
      </c>
      <c r="I12" s="60">
        <v>68717035</v>
      </c>
      <c r="J12" s="60">
        <v>187659925</v>
      </c>
      <c r="K12" s="60">
        <v>56762020</v>
      </c>
      <c r="L12" s="60">
        <v>74333408</v>
      </c>
      <c r="M12" s="60">
        <v>52162649</v>
      </c>
      <c r="N12" s="60">
        <v>183258077</v>
      </c>
      <c r="O12" s="60">
        <v>21301673</v>
      </c>
      <c r="P12" s="60">
        <v>55875818</v>
      </c>
      <c r="Q12" s="60">
        <v>79656490</v>
      </c>
      <c r="R12" s="60">
        <v>156833981</v>
      </c>
      <c r="S12" s="60">
        <v>60927124</v>
      </c>
      <c r="T12" s="60">
        <v>78994612</v>
      </c>
      <c r="U12" s="60">
        <v>57420921</v>
      </c>
      <c r="V12" s="60">
        <v>197342657</v>
      </c>
      <c r="W12" s="60">
        <v>725094640</v>
      </c>
      <c r="X12" s="60">
        <v>1194620009</v>
      </c>
      <c r="Y12" s="60">
        <v>-469525369</v>
      </c>
      <c r="Z12" s="140">
        <v>-39.3</v>
      </c>
      <c r="AA12" s="155">
        <v>1197452546</v>
      </c>
    </row>
    <row r="13" spans="1:27" ht="12.75">
      <c r="A13" s="138" t="s">
        <v>82</v>
      </c>
      <c r="B13" s="136"/>
      <c r="C13" s="155">
        <v>1203137936</v>
      </c>
      <c r="D13" s="155"/>
      <c r="E13" s="156">
        <v>1605746301</v>
      </c>
      <c r="F13" s="60">
        <v>1845533626</v>
      </c>
      <c r="G13" s="60">
        <v>17355624</v>
      </c>
      <c r="H13" s="60">
        <v>59134097</v>
      </c>
      <c r="I13" s="60">
        <v>67171019</v>
      </c>
      <c r="J13" s="60">
        <v>143660740</v>
      </c>
      <c r="K13" s="60">
        <v>65516566</v>
      </c>
      <c r="L13" s="60">
        <v>100434390</v>
      </c>
      <c r="M13" s="60">
        <v>96388328</v>
      </c>
      <c r="N13" s="60">
        <v>262339284</v>
      </c>
      <c r="O13" s="60">
        <v>43330006</v>
      </c>
      <c r="P13" s="60">
        <v>59714947</v>
      </c>
      <c r="Q13" s="60">
        <v>247069995</v>
      </c>
      <c r="R13" s="60">
        <v>350114948</v>
      </c>
      <c r="S13" s="60">
        <v>79488976</v>
      </c>
      <c r="T13" s="60">
        <v>116290018</v>
      </c>
      <c r="U13" s="60">
        <v>20241980</v>
      </c>
      <c r="V13" s="60">
        <v>216020974</v>
      </c>
      <c r="W13" s="60">
        <v>972135946</v>
      </c>
      <c r="X13" s="60">
        <v>1605746302</v>
      </c>
      <c r="Y13" s="60">
        <v>-633610356</v>
      </c>
      <c r="Z13" s="140">
        <v>-39.46</v>
      </c>
      <c r="AA13" s="155">
        <v>1845533626</v>
      </c>
    </row>
    <row r="14" spans="1:27" ht="12.75">
      <c r="A14" s="138" t="s">
        <v>83</v>
      </c>
      <c r="B14" s="136"/>
      <c r="C14" s="157">
        <v>266493424</v>
      </c>
      <c r="D14" s="157"/>
      <c r="E14" s="158">
        <v>294551786</v>
      </c>
      <c r="F14" s="159">
        <v>302118979</v>
      </c>
      <c r="G14" s="159">
        <v>9969126</v>
      </c>
      <c r="H14" s="159">
        <v>53356011</v>
      </c>
      <c r="I14" s="159">
        <v>27597534</v>
      </c>
      <c r="J14" s="159">
        <v>90922671</v>
      </c>
      <c r="K14" s="159">
        <v>26071995</v>
      </c>
      <c r="L14" s="159">
        <v>35472714</v>
      </c>
      <c r="M14" s="159">
        <v>20806460</v>
      </c>
      <c r="N14" s="159">
        <v>82351169</v>
      </c>
      <c r="O14" s="159">
        <v>22992839</v>
      </c>
      <c r="P14" s="159">
        <v>25817031</v>
      </c>
      <c r="Q14" s="159">
        <v>22057004</v>
      </c>
      <c r="R14" s="159">
        <v>70866874</v>
      </c>
      <c r="S14" s="159">
        <v>13853089</v>
      </c>
      <c r="T14" s="159">
        <v>11695315</v>
      </c>
      <c r="U14" s="159">
        <v>458521</v>
      </c>
      <c r="V14" s="159">
        <v>26006925</v>
      </c>
      <c r="W14" s="159">
        <v>270147639</v>
      </c>
      <c r="X14" s="159">
        <v>294551788</v>
      </c>
      <c r="Y14" s="159">
        <v>-24404149</v>
      </c>
      <c r="Z14" s="141">
        <v>-8.29</v>
      </c>
      <c r="AA14" s="157">
        <v>302118979</v>
      </c>
    </row>
    <row r="15" spans="1:27" ht="12.75">
      <c r="A15" s="135" t="s">
        <v>84</v>
      </c>
      <c r="B15" s="142"/>
      <c r="C15" s="153">
        <f aca="true" t="shared" si="2" ref="C15:Y15">SUM(C16:C18)</f>
        <v>2216340398</v>
      </c>
      <c r="D15" s="153">
        <f>SUM(D16:D18)</f>
        <v>0</v>
      </c>
      <c r="E15" s="154">
        <f t="shared" si="2"/>
        <v>1904755877</v>
      </c>
      <c r="F15" s="100">
        <f t="shared" si="2"/>
        <v>2024451179</v>
      </c>
      <c r="G15" s="100">
        <f t="shared" si="2"/>
        <v>34009727</v>
      </c>
      <c r="H15" s="100">
        <f t="shared" si="2"/>
        <v>167425983</v>
      </c>
      <c r="I15" s="100">
        <f t="shared" si="2"/>
        <v>194422213</v>
      </c>
      <c r="J15" s="100">
        <f t="shared" si="2"/>
        <v>395857923</v>
      </c>
      <c r="K15" s="100">
        <f t="shared" si="2"/>
        <v>183380559</v>
      </c>
      <c r="L15" s="100">
        <f t="shared" si="2"/>
        <v>190442734</v>
      </c>
      <c r="M15" s="100">
        <f t="shared" si="2"/>
        <v>189647200</v>
      </c>
      <c r="N15" s="100">
        <f t="shared" si="2"/>
        <v>563470493</v>
      </c>
      <c r="O15" s="100">
        <f t="shared" si="2"/>
        <v>91276854</v>
      </c>
      <c r="P15" s="100">
        <f t="shared" si="2"/>
        <v>111215490</v>
      </c>
      <c r="Q15" s="100">
        <f t="shared" si="2"/>
        <v>164115459</v>
      </c>
      <c r="R15" s="100">
        <f t="shared" si="2"/>
        <v>366607803</v>
      </c>
      <c r="S15" s="100">
        <f t="shared" si="2"/>
        <v>146929840</v>
      </c>
      <c r="T15" s="100">
        <f t="shared" si="2"/>
        <v>125790047</v>
      </c>
      <c r="U15" s="100">
        <f t="shared" si="2"/>
        <v>48597333</v>
      </c>
      <c r="V15" s="100">
        <f t="shared" si="2"/>
        <v>321317220</v>
      </c>
      <c r="W15" s="100">
        <f t="shared" si="2"/>
        <v>1647253439</v>
      </c>
      <c r="X15" s="100">
        <f t="shared" si="2"/>
        <v>1904755877</v>
      </c>
      <c r="Y15" s="100">
        <f t="shared" si="2"/>
        <v>-257502438</v>
      </c>
      <c r="Z15" s="137">
        <f>+IF(X15&lt;&gt;0,+(Y15/X15)*100,0)</f>
        <v>-13.518920776638716</v>
      </c>
      <c r="AA15" s="153">
        <f>SUM(AA16:AA18)</f>
        <v>2024451179</v>
      </c>
    </row>
    <row r="16" spans="1:27" ht="12.75">
      <c r="A16" s="138" t="s">
        <v>85</v>
      </c>
      <c r="B16" s="136"/>
      <c r="C16" s="155">
        <v>445365980</v>
      </c>
      <c r="D16" s="155"/>
      <c r="E16" s="156">
        <v>305929076</v>
      </c>
      <c r="F16" s="60">
        <v>321020290</v>
      </c>
      <c r="G16" s="60">
        <v>26743351</v>
      </c>
      <c r="H16" s="60">
        <v>25344557</v>
      </c>
      <c r="I16" s="60">
        <v>29010726</v>
      </c>
      <c r="J16" s="60">
        <v>81098634</v>
      </c>
      <c r="K16" s="60">
        <v>26607915</v>
      </c>
      <c r="L16" s="60">
        <v>25496060</v>
      </c>
      <c r="M16" s="60">
        <v>24888703</v>
      </c>
      <c r="N16" s="60">
        <v>76992678</v>
      </c>
      <c r="O16" s="60">
        <v>25447849</v>
      </c>
      <c r="P16" s="60">
        <v>33128839</v>
      </c>
      <c r="Q16" s="60">
        <v>27142930</v>
      </c>
      <c r="R16" s="60">
        <v>85719618</v>
      </c>
      <c r="S16" s="60">
        <v>27052563</v>
      </c>
      <c r="T16" s="60">
        <v>29099140</v>
      </c>
      <c r="U16" s="60">
        <v>26325181</v>
      </c>
      <c r="V16" s="60">
        <v>82476884</v>
      </c>
      <c r="W16" s="60">
        <v>326287814</v>
      </c>
      <c r="X16" s="60">
        <v>305929077</v>
      </c>
      <c r="Y16" s="60">
        <v>20358737</v>
      </c>
      <c r="Z16" s="140">
        <v>6.65</v>
      </c>
      <c r="AA16" s="155">
        <v>321020290</v>
      </c>
    </row>
    <row r="17" spans="1:27" ht="12.75">
      <c r="A17" s="138" t="s">
        <v>86</v>
      </c>
      <c r="B17" s="136"/>
      <c r="C17" s="155">
        <v>1763369033</v>
      </c>
      <c r="D17" s="155"/>
      <c r="E17" s="156">
        <v>1592599391</v>
      </c>
      <c r="F17" s="60">
        <v>1694798774</v>
      </c>
      <c r="G17" s="60">
        <v>7142649</v>
      </c>
      <c r="H17" s="60">
        <v>142913887</v>
      </c>
      <c r="I17" s="60">
        <v>174731144</v>
      </c>
      <c r="J17" s="60">
        <v>324787680</v>
      </c>
      <c r="K17" s="60">
        <v>156465698</v>
      </c>
      <c r="L17" s="60">
        <v>164285391</v>
      </c>
      <c r="M17" s="60">
        <v>164377162</v>
      </c>
      <c r="N17" s="60">
        <v>485128251</v>
      </c>
      <c r="O17" s="60">
        <v>64837730</v>
      </c>
      <c r="P17" s="60">
        <v>75978556</v>
      </c>
      <c r="Q17" s="60">
        <v>135332492</v>
      </c>
      <c r="R17" s="60">
        <v>276148778</v>
      </c>
      <c r="S17" s="60">
        <v>118834492</v>
      </c>
      <c r="T17" s="60">
        <v>96148799</v>
      </c>
      <c r="U17" s="60">
        <v>22160462</v>
      </c>
      <c r="V17" s="60">
        <v>237143753</v>
      </c>
      <c r="W17" s="60">
        <v>1323208462</v>
      </c>
      <c r="X17" s="60">
        <v>1592599390</v>
      </c>
      <c r="Y17" s="60">
        <v>-269390928</v>
      </c>
      <c r="Z17" s="140">
        <v>-16.92</v>
      </c>
      <c r="AA17" s="155">
        <v>1694798774</v>
      </c>
    </row>
    <row r="18" spans="1:27" ht="12.75">
      <c r="A18" s="138" t="s">
        <v>87</v>
      </c>
      <c r="B18" s="136"/>
      <c r="C18" s="155">
        <v>7605385</v>
      </c>
      <c r="D18" s="155"/>
      <c r="E18" s="156">
        <v>6227410</v>
      </c>
      <c r="F18" s="60">
        <v>8632115</v>
      </c>
      <c r="G18" s="60">
        <v>123727</v>
      </c>
      <c r="H18" s="60">
        <v>-832461</v>
      </c>
      <c r="I18" s="60">
        <v>-9319657</v>
      </c>
      <c r="J18" s="60">
        <v>-10028391</v>
      </c>
      <c r="K18" s="60">
        <v>306946</v>
      </c>
      <c r="L18" s="60">
        <v>661283</v>
      </c>
      <c r="M18" s="60">
        <v>381335</v>
      </c>
      <c r="N18" s="60">
        <v>1349564</v>
      </c>
      <c r="O18" s="60">
        <v>991275</v>
      </c>
      <c r="P18" s="60">
        <v>2108095</v>
      </c>
      <c r="Q18" s="60">
        <v>1640037</v>
      </c>
      <c r="R18" s="60">
        <v>4739407</v>
      </c>
      <c r="S18" s="60">
        <v>1042785</v>
      </c>
      <c r="T18" s="60">
        <v>542108</v>
      </c>
      <c r="U18" s="60">
        <v>111690</v>
      </c>
      <c r="V18" s="60">
        <v>1696583</v>
      </c>
      <c r="W18" s="60">
        <v>-2242837</v>
      </c>
      <c r="X18" s="60">
        <v>6227410</v>
      </c>
      <c r="Y18" s="60">
        <v>-8470247</v>
      </c>
      <c r="Z18" s="140">
        <v>-136.02</v>
      </c>
      <c r="AA18" s="155">
        <v>8632115</v>
      </c>
    </row>
    <row r="19" spans="1:27" ht="12.75">
      <c r="A19" s="135" t="s">
        <v>88</v>
      </c>
      <c r="B19" s="142"/>
      <c r="C19" s="153">
        <f aca="true" t="shared" si="3" ref="C19:Y19">SUM(C20:C23)</f>
        <v>17564032592</v>
      </c>
      <c r="D19" s="153">
        <f>SUM(D20:D23)</f>
        <v>0</v>
      </c>
      <c r="E19" s="154">
        <f t="shared" si="3"/>
        <v>18585870376</v>
      </c>
      <c r="F19" s="100">
        <f t="shared" si="3"/>
        <v>18799829809</v>
      </c>
      <c r="G19" s="100">
        <f t="shared" si="3"/>
        <v>1516577871</v>
      </c>
      <c r="H19" s="100">
        <f t="shared" si="3"/>
        <v>1570891128</v>
      </c>
      <c r="I19" s="100">
        <f t="shared" si="3"/>
        <v>1640149781</v>
      </c>
      <c r="J19" s="100">
        <f t="shared" si="3"/>
        <v>4727618780</v>
      </c>
      <c r="K19" s="100">
        <f t="shared" si="3"/>
        <v>1528134817</v>
      </c>
      <c r="L19" s="100">
        <f t="shared" si="3"/>
        <v>1517391721</v>
      </c>
      <c r="M19" s="100">
        <f t="shared" si="3"/>
        <v>1522384571</v>
      </c>
      <c r="N19" s="100">
        <f t="shared" si="3"/>
        <v>4567911109</v>
      </c>
      <c r="O19" s="100">
        <f t="shared" si="3"/>
        <v>1674196371</v>
      </c>
      <c r="P19" s="100">
        <f t="shared" si="3"/>
        <v>1593659390</v>
      </c>
      <c r="Q19" s="100">
        <f t="shared" si="3"/>
        <v>1607993860</v>
      </c>
      <c r="R19" s="100">
        <f t="shared" si="3"/>
        <v>4875849621</v>
      </c>
      <c r="S19" s="100">
        <f t="shared" si="3"/>
        <v>1452185601</v>
      </c>
      <c r="T19" s="100">
        <f t="shared" si="3"/>
        <v>1658279928</v>
      </c>
      <c r="U19" s="100">
        <f t="shared" si="3"/>
        <v>1484135518</v>
      </c>
      <c r="V19" s="100">
        <f t="shared" si="3"/>
        <v>4594601047</v>
      </c>
      <c r="W19" s="100">
        <f t="shared" si="3"/>
        <v>18765980557</v>
      </c>
      <c r="X19" s="100">
        <f t="shared" si="3"/>
        <v>18675251816</v>
      </c>
      <c r="Y19" s="100">
        <f t="shared" si="3"/>
        <v>90728741</v>
      </c>
      <c r="Z19" s="137">
        <f>+IF(X19&lt;&gt;0,+(Y19/X19)*100,0)</f>
        <v>0.4858233875179571</v>
      </c>
      <c r="AA19" s="153">
        <f>SUM(AA20:AA23)</f>
        <v>18799829809</v>
      </c>
    </row>
    <row r="20" spans="1:27" ht="12.75">
      <c r="A20" s="138" t="s">
        <v>89</v>
      </c>
      <c r="B20" s="136"/>
      <c r="C20" s="155">
        <v>11451336058</v>
      </c>
      <c r="D20" s="155"/>
      <c r="E20" s="156">
        <v>12056551029</v>
      </c>
      <c r="F20" s="60">
        <v>12061351029</v>
      </c>
      <c r="G20" s="60">
        <v>1045416612</v>
      </c>
      <c r="H20" s="60">
        <v>1075276350</v>
      </c>
      <c r="I20" s="60">
        <v>1098551606</v>
      </c>
      <c r="J20" s="60">
        <v>3219244568</v>
      </c>
      <c r="K20" s="60">
        <v>998531456</v>
      </c>
      <c r="L20" s="60">
        <v>971315853</v>
      </c>
      <c r="M20" s="60">
        <v>929496768</v>
      </c>
      <c r="N20" s="60">
        <v>2899344077</v>
      </c>
      <c r="O20" s="60">
        <v>968365251</v>
      </c>
      <c r="P20" s="60">
        <v>929935997</v>
      </c>
      <c r="Q20" s="60">
        <v>1024072392</v>
      </c>
      <c r="R20" s="60">
        <v>2922373640</v>
      </c>
      <c r="S20" s="60">
        <v>924974302</v>
      </c>
      <c r="T20" s="60">
        <v>1060479809</v>
      </c>
      <c r="U20" s="60">
        <v>993600582</v>
      </c>
      <c r="V20" s="60">
        <v>2979054693</v>
      </c>
      <c r="W20" s="60">
        <v>12020016978</v>
      </c>
      <c r="X20" s="60">
        <v>12089546659</v>
      </c>
      <c r="Y20" s="60">
        <v>-69529681</v>
      </c>
      <c r="Z20" s="140">
        <v>-0.58</v>
      </c>
      <c r="AA20" s="155">
        <v>12061351029</v>
      </c>
    </row>
    <row r="21" spans="1:27" ht="12.75">
      <c r="A21" s="138" t="s">
        <v>90</v>
      </c>
      <c r="B21" s="136"/>
      <c r="C21" s="155">
        <v>3139367312</v>
      </c>
      <c r="D21" s="155"/>
      <c r="E21" s="156">
        <v>3229391640</v>
      </c>
      <c r="F21" s="60">
        <v>3396542660</v>
      </c>
      <c r="G21" s="60">
        <v>237099279</v>
      </c>
      <c r="H21" s="60">
        <v>245822205</v>
      </c>
      <c r="I21" s="60">
        <v>262022795</v>
      </c>
      <c r="J21" s="60">
        <v>744944279</v>
      </c>
      <c r="K21" s="60">
        <v>264726038</v>
      </c>
      <c r="L21" s="60">
        <v>278665681</v>
      </c>
      <c r="M21" s="60">
        <v>313113887</v>
      </c>
      <c r="N21" s="60">
        <v>856505606</v>
      </c>
      <c r="O21" s="60">
        <v>411401829</v>
      </c>
      <c r="P21" s="60">
        <v>376865723</v>
      </c>
      <c r="Q21" s="60">
        <v>319632266</v>
      </c>
      <c r="R21" s="60">
        <v>1107899818</v>
      </c>
      <c r="S21" s="60">
        <v>286295213</v>
      </c>
      <c r="T21" s="60">
        <v>318247430</v>
      </c>
      <c r="U21" s="60">
        <v>267240317</v>
      </c>
      <c r="V21" s="60">
        <v>871782960</v>
      </c>
      <c r="W21" s="60">
        <v>3581132663</v>
      </c>
      <c r="X21" s="60">
        <v>3258166736</v>
      </c>
      <c r="Y21" s="60">
        <v>322965927</v>
      </c>
      <c r="Z21" s="140">
        <v>9.91</v>
      </c>
      <c r="AA21" s="155">
        <v>3396542660</v>
      </c>
    </row>
    <row r="22" spans="1:27" ht="12.75">
      <c r="A22" s="138" t="s">
        <v>91</v>
      </c>
      <c r="B22" s="136"/>
      <c r="C22" s="157">
        <v>1958315423</v>
      </c>
      <c r="D22" s="157"/>
      <c r="E22" s="158">
        <v>2051964451</v>
      </c>
      <c r="F22" s="159">
        <v>2111170074</v>
      </c>
      <c r="G22" s="159">
        <v>130542165</v>
      </c>
      <c r="H22" s="159">
        <v>148930684</v>
      </c>
      <c r="I22" s="159">
        <v>177755932</v>
      </c>
      <c r="J22" s="159">
        <v>457228781</v>
      </c>
      <c r="K22" s="159">
        <v>163913715</v>
      </c>
      <c r="L22" s="159">
        <v>167573509</v>
      </c>
      <c r="M22" s="159">
        <v>175512263</v>
      </c>
      <c r="N22" s="159">
        <v>506999487</v>
      </c>
      <c r="O22" s="159">
        <v>193031380</v>
      </c>
      <c r="P22" s="159">
        <v>184431887</v>
      </c>
      <c r="Q22" s="159">
        <v>162471064</v>
      </c>
      <c r="R22" s="159">
        <v>539934331</v>
      </c>
      <c r="S22" s="159">
        <v>140763200</v>
      </c>
      <c r="T22" s="159">
        <v>180183070</v>
      </c>
      <c r="U22" s="159">
        <v>121947937</v>
      </c>
      <c r="V22" s="159">
        <v>442894207</v>
      </c>
      <c r="W22" s="159">
        <v>1947056806</v>
      </c>
      <c r="X22" s="159">
        <v>2079483992</v>
      </c>
      <c r="Y22" s="159">
        <v>-132427186</v>
      </c>
      <c r="Z22" s="141">
        <v>-6.37</v>
      </c>
      <c r="AA22" s="157">
        <v>2111170074</v>
      </c>
    </row>
    <row r="23" spans="1:27" ht="12.75">
      <c r="A23" s="138" t="s">
        <v>92</v>
      </c>
      <c r="B23" s="136"/>
      <c r="C23" s="155">
        <v>1015013799</v>
      </c>
      <c r="D23" s="155"/>
      <c r="E23" s="156">
        <v>1247963256</v>
      </c>
      <c r="F23" s="60">
        <v>1230766046</v>
      </c>
      <c r="G23" s="60">
        <v>103519815</v>
      </c>
      <c r="H23" s="60">
        <v>100861889</v>
      </c>
      <c r="I23" s="60">
        <v>101819448</v>
      </c>
      <c r="J23" s="60">
        <v>306201152</v>
      </c>
      <c r="K23" s="60">
        <v>100963608</v>
      </c>
      <c r="L23" s="60">
        <v>99836678</v>
      </c>
      <c r="M23" s="60">
        <v>104261653</v>
      </c>
      <c r="N23" s="60">
        <v>305061939</v>
      </c>
      <c r="O23" s="60">
        <v>101397911</v>
      </c>
      <c r="P23" s="60">
        <v>102425783</v>
      </c>
      <c r="Q23" s="60">
        <v>101818138</v>
      </c>
      <c r="R23" s="60">
        <v>305641832</v>
      </c>
      <c r="S23" s="60">
        <v>100152886</v>
      </c>
      <c r="T23" s="60">
        <v>99369619</v>
      </c>
      <c r="U23" s="60">
        <v>101346682</v>
      </c>
      <c r="V23" s="60">
        <v>300869187</v>
      </c>
      <c r="W23" s="60">
        <v>1217774110</v>
      </c>
      <c r="X23" s="60">
        <v>1248054429</v>
      </c>
      <c r="Y23" s="60">
        <v>-30280319</v>
      </c>
      <c r="Z23" s="140">
        <v>-2.43</v>
      </c>
      <c r="AA23" s="155">
        <v>1230766046</v>
      </c>
    </row>
    <row r="24" spans="1:27" ht="12.75">
      <c r="A24" s="135" t="s">
        <v>93</v>
      </c>
      <c r="B24" s="142" t="s">
        <v>94</v>
      </c>
      <c r="C24" s="153">
        <v>245034269</v>
      </c>
      <c r="D24" s="153"/>
      <c r="E24" s="154">
        <v>235010804</v>
      </c>
      <c r="F24" s="100">
        <v>236343768</v>
      </c>
      <c r="G24" s="100">
        <v>10810197</v>
      </c>
      <c r="H24" s="100">
        <v>23808464</v>
      </c>
      <c r="I24" s="100">
        <v>26555682</v>
      </c>
      <c r="J24" s="100">
        <v>61174343</v>
      </c>
      <c r="K24" s="100">
        <v>15178002</v>
      </c>
      <c r="L24" s="100">
        <v>25710776</v>
      </c>
      <c r="M24" s="100">
        <v>12956464</v>
      </c>
      <c r="N24" s="100">
        <v>53845242</v>
      </c>
      <c r="O24" s="100">
        <v>15416397</v>
      </c>
      <c r="P24" s="100">
        <v>26328061</v>
      </c>
      <c r="Q24" s="100">
        <v>26445716</v>
      </c>
      <c r="R24" s="100">
        <v>68190174</v>
      </c>
      <c r="S24" s="100">
        <v>21543085</v>
      </c>
      <c r="T24" s="100">
        <v>19621946</v>
      </c>
      <c r="U24" s="100">
        <v>16005566</v>
      </c>
      <c r="V24" s="100">
        <v>57170597</v>
      </c>
      <c r="W24" s="100">
        <v>240380356</v>
      </c>
      <c r="X24" s="100">
        <v>235010805</v>
      </c>
      <c r="Y24" s="100">
        <v>5369551</v>
      </c>
      <c r="Z24" s="137">
        <v>2.28</v>
      </c>
      <c r="AA24" s="153">
        <v>236343768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35220380413</v>
      </c>
      <c r="D25" s="168">
        <f>+D5+D9+D15+D19+D24</f>
        <v>0</v>
      </c>
      <c r="E25" s="169">
        <f t="shared" si="4"/>
        <v>36697919424</v>
      </c>
      <c r="F25" s="73">
        <f t="shared" si="4"/>
        <v>38020498637</v>
      </c>
      <c r="G25" s="73">
        <f t="shared" si="4"/>
        <v>3171763707</v>
      </c>
      <c r="H25" s="73">
        <f t="shared" si="4"/>
        <v>3479510322</v>
      </c>
      <c r="I25" s="73">
        <f t="shared" si="4"/>
        <v>2846776249</v>
      </c>
      <c r="J25" s="73">
        <f t="shared" si="4"/>
        <v>9498050278</v>
      </c>
      <c r="K25" s="73">
        <f t="shared" si="4"/>
        <v>2699684450</v>
      </c>
      <c r="L25" s="73">
        <f t="shared" si="4"/>
        <v>2703687569</v>
      </c>
      <c r="M25" s="73">
        <f t="shared" si="4"/>
        <v>4151641846</v>
      </c>
      <c r="N25" s="73">
        <f t="shared" si="4"/>
        <v>9555013865</v>
      </c>
      <c r="O25" s="73">
        <f t="shared" si="4"/>
        <v>2735990841</v>
      </c>
      <c r="P25" s="73">
        <f t="shared" si="4"/>
        <v>2720736782</v>
      </c>
      <c r="Q25" s="73">
        <f t="shared" si="4"/>
        <v>4188844248</v>
      </c>
      <c r="R25" s="73">
        <f t="shared" si="4"/>
        <v>9645571871</v>
      </c>
      <c r="S25" s="73">
        <f t="shared" si="4"/>
        <v>2655126446</v>
      </c>
      <c r="T25" s="73">
        <f t="shared" si="4"/>
        <v>2759615495</v>
      </c>
      <c r="U25" s="73">
        <f t="shared" si="4"/>
        <v>2555543266</v>
      </c>
      <c r="V25" s="73">
        <f t="shared" si="4"/>
        <v>7970285207</v>
      </c>
      <c r="W25" s="73">
        <f t="shared" si="4"/>
        <v>36668921221</v>
      </c>
      <c r="X25" s="73">
        <f t="shared" si="4"/>
        <v>36697919440</v>
      </c>
      <c r="Y25" s="73">
        <f t="shared" si="4"/>
        <v>-28998219</v>
      </c>
      <c r="Z25" s="170">
        <f>+IF(X25&lt;&gt;0,+(Y25/X25)*100,0)</f>
        <v>-0.07901870035823481</v>
      </c>
      <c r="AA25" s="168">
        <f>+AA5+AA9+AA15+AA19+AA24</f>
        <v>38020498637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5247308298</v>
      </c>
      <c r="D28" s="153">
        <f>SUM(D29:D31)</f>
        <v>0</v>
      </c>
      <c r="E28" s="154">
        <f t="shared" si="5"/>
        <v>6359898980</v>
      </c>
      <c r="F28" s="100">
        <f t="shared" si="5"/>
        <v>6691627057</v>
      </c>
      <c r="G28" s="100">
        <f t="shared" si="5"/>
        <v>403245948</v>
      </c>
      <c r="H28" s="100">
        <f t="shared" si="5"/>
        <v>475814877</v>
      </c>
      <c r="I28" s="100">
        <f t="shared" si="5"/>
        <v>495219784</v>
      </c>
      <c r="J28" s="100">
        <f t="shared" si="5"/>
        <v>1374280609</v>
      </c>
      <c r="K28" s="100">
        <f t="shared" si="5"/>
        <v>440278226</v>
      </c>
      <c r="L28" s="100">
        <f t="shared" si="5"/>
        <v>558491449</v>
      </c>
      <c r="M28" s="100">
        <f t="shared" si="5"/>
        <v>443855511</v>
      </c>
      <c r="N28" s="100">
        <f t="shared" si="5"/>
        <v>1442625186</v>
      </c>
      <c r="O28" s="100">
        <f t="shared" si="5"/>
        <v>427947668</v>
      </c>
      <c r="P28" s="100">
        <f t="shared" si="5"/>
        <v>431974719</v>
      </c>
      <c r="Q28" s="100">
        <f t="shared" si="5"/>
        <v>477651118</v>
      </c>
      <c r="R28" s="100">
        <f t="shared" si="5"/>
        <v>1337573505</v>
      </c>
      <c r="S28" s="100">
        <f t="shared" si="5"/>
        <v>492818127</v>
      </c>
      <c r="T28" s="100">
        <f t="shared" si="5"/>
        <v>534655319</v>
      </c>
      <c r="U28" s="100">
        <f t="shared" si="5"/>
        <v>570823289</v>
      </c>
      <c r="V28" s="100">
        <f t="shared" si="5"/>
        <v>1598296735</v>
      </c>
      <c r="W28" s="100">
        <f t="shared" si="5"/>
        <v>5752776035</v>
      </c>
      <c r="X28" s="100">
        <f t="shared" si="5"/>
        <v>6359898976</v>
      </c>
      <c r="Y28" s="100">
        <f t="shared" si="5"/>
        <v>-607122941</v>
      </c>
      <c r="Z28" s="137">
        <f>+IF(X28&lt;&gt;0,+(Y28/X28)*100,0)</f>
        <v>-9.546109824874048</v>
      </c>
      <c r="AA28" s="153">
        <f>SUM(AA29:AA31)</f>
        <v>6691627057</v>
      </c>
    </row>
    <row r="29" spans="1:27" ht="12.75">
      <c r="A29" s="138" t="s">
        <v>75</v>
      </c>
      <c r="B29" s="136"/>
      <c r="C29" s="155">
        <v>866729283</v>
      </c>
      <c r="D29" s="155"/>
      <c r="E29" s="156">
        <v>1119342561</v>
      </c>
      <c r="F29" s="60">
        <v>1108413593</v>
      </c>
      <c r="G29" s="60">
        <v>57628351</v>
      </c>
      <c r="H29" s="60">
        <v>63943671</v>
      </c>
      <c r="I29" s="60">
        <v>79887213</v>
      </c>
      <c r="J29" s="60">
        <v>201459235</v>
      </c>
      <c r="K29" s="60">
        <v>62135200</v>
      </c>
      <c r="L29" s="60">
        <v>90076153</v>
      </c>
      <c r="M29" s="60">
        <v>71391057</v>
      </c>
      <c r="N29" s="60">
        <v>223602410</v>
      </c>
      <c r="O29" s="60">
        <v>73544425</v>
      </c>
      <c r="P29" s="60">
        <v>48550031</v>
      </c>
      <c r="Q29" s="60">
        <v>81413139</v>
      </c>
      <c r="R29" s="60">
        <v>203507595</v>
      </c>
      <c r="S29" s="60">
        <v>106500399</v>
      </c>
      <c r="T29" s="60">
        <v>92950620</v>
      </c>
      <c r="U29" s="60">
        <v>129541969</v>
      </c>
      <c r="V29" s="60">
        <v>328992988</v>
      </c>
      <c r="W29" s="60">
        <v>957562228</v>
      </c>
      <c r="X29" s="60">
        <v>1119342559</v>
      </c>
      <c r="Y29" s="60">
        <v>-161780331</v>
      </c>
      <c r="Z29" s="140">
        <v>-14.45</v>
      </c>
      <c r="AA29" s="155">
        <v>1108413593</v>
      </c>
    </row>
    <row r="30" spans="1:27" ht="12.75">
      <c r="A30" s="138" t="s">
        <v>76</v>
      </c>
      <c r="B30" s="136"/>
      <c r="C30" s="157">
        <v>2278577538</v>
      </c>
      <c r="D30" s="157"/>
      <c r="E30" s="158">
        <v>2816141057</v>
      </c>
      <c r="F30" s="159">
        <v>2996164136</v>
      </c>
      <c r="G30" s="159">
        <v>192412775</v>
      </c>
      <c r="H30" s="159">
        <v>199041255</v>
      </c>
      <c r="I30" s="159">
        <v>218429337</v>
      </c>
      <c r="J30" s="159">
        <v>609883367</v>
      </c>
      <c r="K30" s="159">
        <v>209040816</v>
      </c>
      <c r="L30" s="159">
        <v>235668684</v>
      </c>
      <c r="M30" s="159">
        <v>205366682</v>
      </c>
      <c r="N30" s="159">
        <v>650076182</v>
      </c>
      <c r="O30" s="159">
        <v>206750554</v>
      </c>
      <c r="P30" s="159">
        <v>193161111</v>
      </c>
      <c r="Q30" s="159">
        <v>227774390</v>
      </c>
      <c r="R30" s="159">
        <v>627686055</v>
      </c>
      <c r="S30" s="159">
        <v>204980121</v>
      </c>
      <c r="T30" s="159">
        <v>219590495</v>
      </c>
      <c r="U30" s="159">
        <v>179785275</v>
      </c>
      <c r="V30" s="159">
        <v>604355891</v>
      </c>
      <c r="W30" s="159">
        <v>2492001495</v>
      </c>
      <c r="X30" s="159">
        <v>2816141056</v>
      </c>
      <c r="Y30" s="159">
        <v>-324139561</v>
      </c>
      <c r="Z30" s="141">
        <v>-11.51</v>
      </c>
      <c r="AA30" s="157">
        <v>2996164136</v>
      </c>
    </row>
    <row r="31" spans="1:27" ht="12.75">
      <c r="A31" s="138" t="s">
        <v>77</v>
      </c>
      <c r="B31" s="136"/>
      <c r="C31" s="155">
        <v>2102001477</v>
      </c>
      <c r="D31" s="155"/>
      <c r="E31" s="156">
        <v>2424415362</v>
      </c>
      <c r="F31" s="60">
        <v>2587049328</v>
      </c>
      <c r="G31" s="60">
        <v>153204822</v>
      </c>
      <c r="H31" s="60">
        <v>212829951</v>
      </c>
      <c r="I31" s="60">
        <v>196903234</v>
      </c>
      <c r="J31" s="60">
        <v>562938007</v>
      </c>
      <c r="K31" s="60">
        <v>169102210</v>
      </c>
      <c r="L31" s="60">
        <v>232746612</v>
      </c>
      <c r="M31" s="60">
        <v>167097772</v>
      </c>
      <c r="N31" s="60">
        <v>568946594</v>
      </c>
      <c r="O31" s="60">
        <v>147652689</v>
      </c>
      <c r="P31" s="60">
        <v>190263577</v>
      </c>
      <c r="Q31" s="60">
        <v>168463589</v>
      </c>
      <c r="R31" s="60">
        <v>506379855</v>
      </c>
      <c r="S31" s="60">
        <v>181337607</v>
      </c>
      <c r="T31" s="60">
        <v>222114204</v>
      </c>
      <c r="U31" s="60">
        <v>261496045</v>
      </c>
      <c r="V31" s="60">
        <v>664947856</v>
      </c>
      <c r="W31" s="60">
        <v>2303212312</v>
      </c>
      <c r="X31" s="60">
        <v>2424415361</v>
      </c>
      <c r="Y31" s="60">
        <v>-121203049</v>
      </c>
      <c r="Z31" s="140">
        <v>-5</v>
      </c>
      <c r="AA31" s="155">
        <v>2587049328</v>
      </c>
    </row>
    <row r="32" spans="1:27" ht="12.75">
      <c r="A32" s="135" t="s">
        <v>78</v>
      </c>
      <c r="B32" s="136"/>
      <c r="C32" s="153">
        <f aca="true" t="shared" si="6" ref="C32:Y32">SUM(C33:C37)</f>
        <v>6510018786</v>
      </c>
      <c r="D32" s="153">
        <f>SUM(D33:D37)</f>
        <v>0</v>
      </c>
      <c r="E32" s="154">
        <f t="shared" si="6"/>
        <v>7662160195</v>
      </c>
      <c r="F32" s="100">
        <f t="shared" si="6"/>
        <v>7906267829</v>
      </c>
      <c r="G32" s="100">
        <f t="shared" si="6"/>
        <v>338891576</v>
      </c>
      <c r="H32" s="100">
        <f t="shared" si="6"/>
        <v>475747818</v>
      </c>
      <c r="I32" s="100">
        <f t="shared" si="6"/>
        <v>476449641</v>
      </c>
      <c r="J32" s="100">
        <f t="shared" si="6"/>
        <v>1291089035</v>
      </c>
      <c r="K32" s="100">
        <f t="shared" si="6"/>
        <v>437833155</v>
      </c>
      <c r="L32" s="100">
        <f t="shared" si="6"/>
        <v>720900203</v>
      </c>
      <c r="M32" s="100">
        <f t="shared" si="6"/>
        <v>516432308</v>
      </c>
      <c r="N32" s="100">
        <f t="shared" si="6"/>
        <v>1675165666</v>
      </c>
      <c r="O32" s="100">
        <f t="shared" si="6"/>
        <v>410185055</v>
      </c>
      <c r="P32" s="100">
        <f t="shared" si="6"/>
        <v>509492181</v>
      </c>
      <c r="Q32" s="100">
        <f t="shared" si="6"/>
        <v>539921873</v>
      </c>
      <c r="R32" s="100">
        <f t="shared" si="6"/>
        <v>1459599109</v>
      </c>
      <c r="S32" s="100">
        <f t="shared" si="6"/>
        <v>501093012</v>
      </c>
      <c r="T32" s="100">
        <f t="shared" si="6"/>
        <v>526580173</v>
      </c>
      <c r="U32" s="100">
        <f t="shared" si="6"/>
        <v>616815020</v>
      </c>
      <c r="V32" s="100">
        <f t="shared" si="6"/>
        <v>1644488205</v>
      </c>
      <c r="W32" s="100">
        <f t="shared" si="6"/>
        <v>6070342015</v>
      </c>
      <c r="X32" s="100">
        <f t="shared" si="6"/>
        <v>7662160196</v>
      </c>
      <c r="Y32" s="100">
        <f t="shared" si="6"/>
        <v>-1591818181</v>
      </c>
      <c r="Z32" s="137">
        <f>+IF(X32&lt;&gt;0,+(Y32/X32)*100,0)</f>
        <v>-20.7750574287262</v>
      </c>
      <c r="AA32" s="153">
        <f>SUM(AA33:AA37)</f>
        <v>7906267829</v>
      </c>
    </row>
    <row r="33" spans="1:27" ht="12.75">
      <c r="A33" s="138" t="s">
        <v>79</v>
      </c>
      <c r="B33" s="136"/>
      <c r="C33" s="155">
        <v>577416529</v>
      </c>
      <c r="D33" s="155"/>
      <c r="E33" s="156">
        <v>651428340</v>
      </c>
      <c r="F33" s="60">
        <v>634526194</v>
      </c>
      <c r="G33" s="60">
        <v>38542221</v>
      </c>
      <c r="H33" s="60">
        <v>43760210</v>
      </c>
      <c r="I33" s="60">
        <v>47015632</v>
      </c>
      <c r="J33" s="60">
        <v>129318063</v>
      </c>
      <c r="K33" s="60">
        <v>47154449</v>
      </c>
      <c r="L33" s="60">
        <v>73631873</v>
      </c>
      <c r="M33" s="60">
        <v>49971349</v>
      </c>
      <c r="N33" s="60">
        <v>170757671</v>
      </c>
      <c r="O33" s="60">
        <v>40207917</v>
      </c>
      <c r="P33" s="60">
        <v>50945961</v>
      </c>
      <c r="Q33" s="60">
        <v>52447230</v>
      </c>
      <c r="R33" s="60">
        <v>143601108</v>
      </c>
      <c r="S33" s="60">
        <v>52968934</v>
      </c>
      <c r="T33" s="60">
        <v>55891621</v>
      </c>
      <c r="U33" s="60">
        <v>71715031</v>
      </c>
      <c r="V33" s="60">
        <v>180575586</v>
      </c>
      <c r="W33" s="60">
        <v>624252428</v>
      </c>
      <c r="X33" s="60">
        <v>651428340</v>
      </c>
      <c r="Y33" s="60">
        <v>-27175912</v>
      </c>
      <c r="Z33" s="140">
        <v>-4.17</v>
      </c>
      <c r="AA33" s="155">
        <v>634526194</v>
      </c>
    </row>
    <row r="34" spans="1:27" ht="12.75">
      <c r="A34" s="138" t="s">
        <v>80</v>
      </c>
      <c r="B34" s="136"/>
      <c r="C34" s="155">
        <v>1303793614</v>
      </c>
      <c r="D34" s="155"/>
      <c r="E34" s="156">
        <v>1543845450</v>
      </c>
      <c r="F34" s="60">
        <v>1539052953</v>
      </c>
      <c r="G34" s="60">
        <v>76679376</v>
      </c>
      <c r="H34" s="60">
        <v>100780383</v>
      </c>
      <c r="I34" s="60">
        <v>100163876</v>
      </c>
      <c r="J34" s="60">
        <v>277623635</v>
      </c>
      <c r="K34" s="60">
        <v>70673495</v>
      </c>
      <c r="L34" s="60">
        <v>156347983</v>
      </c>
      <c r="M34" s="60">
        <v>114397995</v>
      </c>
      <c r="N34" s="60">
        <v>341419473</v>
      </c>
      <c r="O34" s="60">
        <v>85492114</v>
      </c>
      <c r="P34" s="60">
        <v>130829969</v>
      </c>
      <c r="Q34" s="60">
        <v>121932102</v>
      </c>
      <c r="R34" s="60">
        <v>338254185</v>
      </c>
      <c r="S34" s="60">
        <v>116543631</v>
      </c>
      <c r="T34" s="60">
        <v>130844126</v>
      </c>
      <c r="U34" s="60">
        <v>153859195</v>
      </c>
      <c r="V34" s="60">
        <v>401246952</v>
      </c>
      <c r="W34" s="60">
        <v>1358544245</v>
      </c>
      <c r="X34" s="60">
        <v>1543845450</v>
      </c>
      <c r="Y34" s="60">
        <v>-185301205</v>
      </c>
      <c r="Z34" s="140">
        <v>-12</v>
      </c>
      <c r="AA34" s="155">
        <v>1539052953</v>
      </c>
    </row>
    <row r="35" spans="1:27" ht="12.75">
      <c r="A35" s="138" t="s">
        <v>81</v>
      </c>
      <c r="B35" s="136"/>
      <c r="C35" s="155">
        <v>2514218353</v>
      </c>
      <c r="D35" s="155"/>
      <c r="E35" s="156">
        <v>2729102066</v>
      </c>
      <c r="F35" s="60">
        <v>2677711017</v>
      </c>
      <c r="G35" s="60">
        <v>117918846</v>
      </c>
      <c r="H35" s="60">
        <v>151062675</v>
      </c>
      <c r="I35" s="60">
        <v>152513095</v>
      </c>
      <c r="J35" s="60">
        <v>421494616</v>
      </c>
      <c r="K35" s="60">
        <v>139857262</v>
      </c>
      <c r="L35" s="60">
        <v>226332094</v>
      </c>
      <c r="M35" s="60">
        <v>146096699</v>
      </c>
      <c r="N35" s="60">
        <v>512286055</v>
      </c>
      <c r="O35" s="60">
        <v>128061489</v>
      </c>
      <c r="P35" s="60">
        <v>164792696</v>
      </c>
      <c r="Q35" s="60">
        <v>162747269</v>
      </c>
      <c r="R35" s="60">
        <v>455601454</v>
      </c>
      <c r="S35" s="60">
        <v>156169975</v>
      </c>
      <c r="T35" s="60">
        <v>154738237</v>
      </c>
      <c r="U35" s="60">
        <v>159512863</v>
      </c>
      <c r="V35" s="60">
        <v>470421075</v>
      </c>
      <c r="W35" s="60">
        <v>1859803200</v>
      </c>
      <c r="X35" s="60">
        <v>2729102069</v>
      </c>
      <c r="Y35" s="60">
        <v>-869298869</v>
      </c>
      <c r="Z35" s="140">
        <v>-31.85</v>
      </c>
      <c r="AA35" s="155">
        <v>2677711017</v>
      </c>
    </row>
    <row r="36" spans="1:27" ht="12.75">
      <c r="A36" s="138" t="s">
        <v>82</v>
      </c>
      <c r="B36" s="136"/>
      <c r="C36" s="155">
        <v>1248622953</v>
      </c>
      <c r="D36" s="155"/>
      <c r="E36" s="156">
        <v>1786141100</v>
      </c>
      <c r="F36" s="60">
        <v>2084549961</v>
      </c>
      <c r="G36" s="60">
        <v>62075366</v>
      </c>
      <c r="H36" s="60">
        <v>85038648</v>
      </c>
      <c r="I36" s="60">
        <v>98733630</v>
      </c>
      <c r="J36" s="60">
        <v>245847644</v>
      </c>
      <c r="K36" s="60">
        <v>103751231</v>
      </c>
      <c r="L36" s="60">
        <v>146385600</v>
      </c>
      <c r="M36" s="60">
        <v>130944156</v>
      </c>
      <c r="N36" s="60">
        <v>381080987</v>
      </c>
      <c r="O36" s="60">
        <v>74778261</v>
      </c>
      <c r="P36" s="60">
        <v>82291338</v>
      </c>
      <c r="Q36" s="60">
        <v>119039370</v>
      </c>
      <c r="R36" s="60">
        <v>276108969</v>
      </c>
      <c r="S36" s="60">
        <v>112237813</v>
      </c>
      <c r="T36" s="60">
        <v>97537233</v>
      </c>
      <c r="U36" s="60">
        <v>133783972</v>
      </c>
      <c r="V36" s="60">
        <v>343559018</v>
      </c>
      <c r="W36" s="60">
        <v>1246596618</v>
      </c>
      <c r="X36" s="60">
        <v>1786141099</v>
      </c>
      <c r="Y36" s="60">
        <v>-539544481</v>
      </c>
      <c r="Z36" s="140">
        <v>-30.21</v>
      </c>
      <c r="AA36" s="155">
        <v>2084549961</v>
      </c>
    </row>
    <row r="37" spans="1:27" ht="12.75">
      <c r="A37" s="138" t="s">
        <v>83</v>
      </c>
      <c r="B37" s="136"/>
      <c r="C37" s="157">
        <v>865967337</v>
      </c>
      <c r="D37" s="157"/>
      <c r="E37" s="158">
        <v>951643239</v>
      </c>
      <c r="F37" s="159">
        <v>970427704</v>
      </c>
      <c r="G37" s="159">
        <v>43675767</v>
      </c>
      <c r="H37" s="159">
        <v>95105902</v>
      </c>
      <c r="I37" s="159">
        <v>78023408</v>
      </c>
      <c r="J37" s="159">
        <v>216805077</v>
      </c>
      <c r="K37" s="159">
        <v>76396718</v>
      </c>
      <c r="L37" s="159">
        <v>118202653</v>
      </c>
      <c r="M37" s="159">
        <v>75022109</v>
      </c>
      <c r="N37" s="159">
        <v>269621480</v>
      </c>
      <c r="O37" s="159">
        <v>81645274</v>
      </c>
      <c r="P37" s="159">
        <v>80632217</v>
      </c>
      <c r="Q37" s="159">
        <v>83755902</v>
      </c>
      <c r="R37" s="159">
        <v>246033393</v>
      </c>
      <c r="S37" s="159">
        <v>63172659</v>
      </c>
      <c r="T37" s="159">
        <v>87568956</v>
      </c>
      <c r="U37" s="159">
        <v>97943959</v>
      </c>
      <c r="V37" s="159">
        <v>248685574</v>
      </c>
      <c r="W37" s="159">
        <v>981145524</v>
      </c>
      <c r="X37" s="159">
        <v>951643238</v>
      </c>
      <c r="Y37" s="159">
        <v>29502286</v>
      </c>
      <c r="Z37" s="141">
        <v>3.1</v>
      </c>
      <c r="AA37" s="157">
        <v>970427704</v>
      </c>
    </row>
    <row r="38" spans="1:27" ht="12.75">
      <c r="A38" s="135" t="s">
        <v>84</v>
      </c>
      <c r="B38" s="142"/>
      <c r="C38" s="153">
        <f aca="true" t="shared" si="7" ref="C38:Y38">SUM(C39:C41)</f>
        <v>3640584018</v>
      </c>
      <c r="D38" s="153">
        <f>SUM(D39:D41)</f>
        <v>0</v>
      </c>
      <c r="E38" s="154">
        <f t="shared" si="7"/>
        <v>3829922151</v>
      </c>
      <c r="F38" s="100">
        <f t="shared" si="7"/>
        <v>3928740874</v>
      </c>
      <c r="G38" s="100">
        <f t="shared" si="7"/>
        <v>152836021</v>
      </c>
      <c r="H38" s="100">
        <f t="shared" si="7"/>
        <v>292233495</v>
      </c>
      <c r="I38" s="100">
        <f t="shared" si="7"/>
        <v>273292177</v>
      </c>
      <c r="J38" s="100">
        <f t="shared" si="7"/>
        <v>718361693</v>
      </c>
      <c r="K38" s="100">
        <f t="shared" si="7"/>
        <v>280183084</v>
      </c>
      <c r="L38" s="100">
        <f t="shared" si="7"/>
        <v>406485151</v>
      </c>
      <c r="M38" s="100">
        <f t="shared" si="7"/>
        <v>325642356</v>
      </c>
      <c r="N38" s="100">
        <f t="shared" si="7"/>
        <v>1012310591</v>
      </c>
      <c r="O38" s="100">
        <f t="shared" si="7"/>
        <v>251830050</v>
      </c>
      <c r="P38" s="100">
        <f t="shared" si="7"/>
        <v>310471050</v>
      </c>
      <c r="Q38" s="100">
        <f t="shared" si="7"/>
        <v>312296002</v>
      </c>
      <c r="R38" s="100">
        <f t="shared" si="7"/>
        <v>874597102</v>
      </c>
      <c r="S38" s="100">
        <f t="shared" si="7"/>
        <v>306898582</v>
      </c>
      <c r="T38" s="100">
        <f t="shared" si="7"/>
        <v>304281867</v>
      </c>
      <c r="U38" s="100">
        <f t="shared" si="7"/>
        <v>345477315</v>
      </c>
      <c r="V38" s="100">
        <f t="shared" si="7"/>
        <v>956657764</v>
      </c>
      <c r="W38" s="100">
        <f t="shared" si="7"/>
        <v>3561927150</v>
      </c>
      <c r="X38" s="100">
        <f t="shared" si="7"/>
        <v>3829922151</v>
      </c>
      <c r="Y38" s="100">
        <f t="shared" si="7"/>
        <v>-267995001</v>
      </c>
      <c r="Z38" s="137">
        <f>+IF(X38&lt;&gt;0,+(Y38/X38)*100,0)</f>
        <v>-6.997400741684162</v>
      </c>
      <c r="AA38" s="153">
        <f>SUM(AA39:AA41)</f>
        <v>3928740874</v>
      </c>
    </row>
    <row r="39" spans="1:27" ht="12.75">
      <c r="A39" s="138" t="s">
        <v>85</v>
      </c>
      <c r="B39" s="136"/>
      <c r="C39" s="155">
        <v>900820369</v>
      </c>
      <c r="D39" s="155"/>
      <c r="E39" s="156">
        <v>879634612</v>
      </c>
      <c r="F39" s="60">
        <v>878691877</v>
      </c>
      <c r="G39" s="60">
        <v>55661121</v>
      </c>
      <c r="H39" s="60">
        <v>69229762</v>
      </c>
      <c r="I39" s="60">
        <v>50755669</v>
      </c>
      <c r="J39" s="60">
        <v>175646552</v>
      </c>
      <c r="K39" s="60">
        <v>52202817</v>
      </c>
      <c r="L39" s="60">
        <v>95761144</v>
      </c>
      <c r="M39" s="60">
        <v>69783099</v>
      </c>
      <c r="N39" s="60">
        <v>217747060</v>
      </c>
      <c r="O39" s="60">
        <v>57557027</v>
      </c>
      <c r="P39" s="60">
        <v>77067314</v>
      </c>
      <c r="Q39" s="60">
        <v>68383527</v>
      </c>
      <c r="R39" s="60">
        <v>203007868</v>
      </c>
      <c r="S39" s="60">
        <v>71957499</v>
      </c>
      <c r="T39" s="60">
        <v>65726365</v>
      </c>
      <c r="U39" s="60">
        <v>74228495</v>
      </c>
      <c r="V39" s="60">
        <v>211912359</v>
      </c>
      <c r="W39" s="60">
        <v>808313839</v>
      </c>
      <c r="X39" s="60">
        <v>879634612</v>
      </c>
      <c r="Y39" s="60">
        <v>-71320773</v>
      </c>
      <c r="Z39" s="140">
        <v>-8.11</v>
      </c>
      <c r="AA39" s="155">
        <v>878691877</v>
      </c>
    </row>
    <row r="40" spans="1:27" ht="12.75">
      <c r="A40" s="138" t="s">
        <v>86</v>
      </c>
      <c r="B40" s="136"/>
      <c r="C40" s="155">
        <v>2627250556</v>
      </c>
      <c r="D40" s="155"/>
      <c r="E40" s="156">
        <v>2831720039</v>
      </c>
      <c r="F40" s="60">
        <v>2927958022</v>
      </c>
      <c r="G40" s="60">
        <v>90604234</v>
      </c>
      <c r="H40" s="60">
        <v>214981137</v>
      </c>
      <c r="I40" s="60">
        <v>213895776</v>
      </c>
      <c r="J40" s="60">
        <v>519481147</v>
      </c>
      <c r="K40" s="60">
        <v>217925653</v>
      </c>
      <c r="L40" s="60">
        <v>294968259</v>
      </c>
      <c r="M40" s="60">
        <v>245154428</v>
      </c>
      <c r="N40" s="60">
        <v>758048340</v>
      </c>
      <c r="O40" s="60">
        <v>186166331</v>
      </c>
      <c r="P40" s="60">
        <v>223396040</v>
      </c>
      <c r="Q40" s="60">
        <v>233708151</v>
      </c>
      <c r="R40" s="60">
        <v>643270522</v>
      </c>
      <c r="S40" s="60">
        <v>224715826</v>
      </c>
      <c r="T40" s="60">
        <v>228868227</v>
      </c>
      <c r="U40" s="60">
        <v>261751950</v>
      </c>
      <c r="V40" s="60">
        <v>715336003</v>
      </c>
      <c r="W40" s="60">
        <v>2636136012</v>
      </c>
      <c r="X40" s="60">
        <v>2831720039</v>
      </c>
      <c r="Y40" s="60">
        <v>-195584027</v>
      </c>
      <c r="Z40" s="140">
        <v>-6.91</v>
      </c>
      <c r="AA40" s="155">
        <v>2927958022</v>
      </c>
    </row>
    <row r="41" spans="1:27" ht="12.75">
      <c r="A41" s="138" t="s">
        <v>87</v>
      </c>
      <c r="B41" s="136"/>
      <c r="C41" s="155">
        <v>112513093</v>
      </c>
      <c r="D41" s="155"/>
      <c r="E41" s="156">
        <v>118567500</v>
      </c>
      <c r="F41" s="60">
        <v>122090975</v>
      </c>
      <c r="G41" s="60">
        <v>6570666</v>
      </c>
      <c r="H41" s="60">
        <v>8022596</v>
      </c>
      <c r="I41" s="60">
        <v>8640732</v>
      </c>
      <c r="J41" s="60">
        <v>23233994</v>
      </c>
      <c r="K41" s="60">
        <v>10054614</v>
      </c>
      <c r="L41" s="60">
        <v>15755748</v>
      </c>
      <c r="M41" s="60">
        <v>10704829</v>
      </c>
      <c r="N41" s="60">
        <v>36515191</v>
      </c>
      <c r="O41" s="60">
        <v>8106692</v>
      </c>
      <c r="P41" s="60">
        <v>10007696</v>
      </c>
      <c r="Q41" s="60">
        <v>10204324</v>
      </c>
      <c r="R41" s="60">
        <v>28318712</v>
      </c>
      <c r="S41" s="60">
        <v>10225257</v>
      </c>
      <c r="T41" s="60">
        <v>9687275</v>
      </c>
      <c r="U41" s="60">
        <v>9496870</v>
      </c>
      <c r="V41" s="60">
        <v>29409402</v>
      </c>
      <c r="W41" s="60">
        <v>117477299</v>
      </c>
      <c r="X41" s="60">
        <v>118567500</v>
      </c>
      <c r="Y41" s="60">
        <v>-1090201</v>
      </c>
      <c r="Z41" s="140">
        <v>-0.92</v>
      </c>
      <c r="AA41" s="155">
        <v>122090975</v>
      </c>
    </row>
    <row r="42" spans="1:27" ht="12.75">
      <c r="A42" s="135" t="s">
        <v>88</v>
      </c>
      <c r="B42" s="142"/>
      <c r="C42" s="153">
        <f aca="true" t="shared" si="8" ref="C42:Y42">SUM(C43:C46)</f>
        <v>15216196471</v>
      </c>
      <c r="D42" s="153">
        <f>SUM(D43:D46)</f>
        <v>0</v>
      </c>
      <c r="E42" s="154">
        <f t="shared" si="8"/>
        <v>16628208184</v>
      </c>
      <c r="F42" s="100">
        <f t="shared" si="8"/>
        <v>16914986620</v>
      </c>
      <c r="G42" s="100">
        <f t="shared" si="8"/>
        <v>515899942</v>
      </c>
      <c r="H42" s="100">
        <f t="shared" si="8"/>
        <v>1666233049</v>
      </c>
      <c r="I42" s="100">
        <f t="shared" si="8"/>
        <v>1664107684</v>
      </c>
      <c r="J42" s="100">
        <f t="shared" si="8"/>
        <v>3846240675</v>
      </c>
      <c r="K42" s="100">
        <f t="shared" si="8"/>
        <v>1161342099</v>
      </c>
      <c r="L42" s="100">
        <f t="shared" si="8"/>
        <v>1410557883</v>
      </c>
      <c r="M42" s="100">
        <f t="shared" si="8"/>
        <v>1215493277</v>
      </c>
      <c r="N42" s="100">
        <f t="shared" si="8"/>
        <v>3787393259</v>
      </c>
      <c r="O42" s="100">
        <f t="shared" si="8"/>
        <v>1184761311</v>
      </c>
      <c r="P42" s="100">
        <f t="shared" si="8"/>
        <v>1364909442</v>
      </c>
      <c r="Q42" s="100">
        <f t="shared" si="8"/>
        <v>1207454560</v>
      </c>
      <c r="R42" s="100">
        <f t="shared" si="8"/>
        <v>3757125313</v>
      </c>
      <c r="S42" s="100">
        <f t="shared" si="8"/>
        <v>1322272467</v>
      </c>
      <c r="T42" s="100">
        <f t="shared" si="8"/>
        <v>1295846976</v>
      </c>
      <c r="U42" s="100">
        <f t="shared" si="8"/>
        <v>1505755511</v>
      </c>
      <c r="V42" s="100">
        <f t="shared" si="8"/>
        <v>4123874954</v>
      </c>
      <c r="W42" s="100">
        <f t="shared" si="8"/>
        <v>15514634201</v>
      </c>
      <c r="X42" s="100">
        <f t="shared" si="8"/>
        <v>16628215670</v>
      </c>
      <c r="Y42" s="100">
        <f t="shared" si="8"/>
        <v>-1113581469</v>
      </c>
      <c r="Z42" s="137">
        <f>+IF(X42&lt;&gt;0,+(Y42/X42)*100,0)</f>
        <v>-6.696939052871931</v>
      </c>
      <c r="AA42" s="153">
        <f>SUM(AA43:AA46)</f>
        <v>16914986620</v>
      </c>
    </row>
    <row r="43" spans="1:27" ht="12.75">
      <c r="A43" s="138" t="s">
        <v>89</v>
      </c>
      <c r="B43" s="136"/>
      <c r="C43" s="155">
        <v>9343654929</v>
      </c>
      <c r="D43" s="155"/>
      <c r="E43" s="156">
        <v>10022680822</v>
      </c>
      <c r="F43" s="60">
        <v>10017089334</v>
      </c>
      <c r="G43" s="60">
        <v>162834828</v>
      </c>
      <c r="H43" s="60">
        <v>1167961058</v>
      </c>
      <c r="I43" s="60">
        <v>1135531203</v>
      </c>
      <c r="J43" s="60">
        <v>2466327089</v>
      </c>
      <c r="K43" s="60">
        <v>736800699</v>
      </c>
      <c r="L43" s="60">
        <v>774075366</v>
      </c>
      <c r="M43" s="60">
        <v>710044101</v>
      </c>
      <c r="N43" s="60">
        <v>2220920166</v>
      </c>
      <c r="O43" s="60">
        <v>708012885</v>
      </c>
      <c r="P43" s="60">
        <v>705952914</v>
      </c>
      <c r="Q43" s="60">
        <v>682258729</v>
      </c>
      <c r="R43" s="60">
        <v>2096224528</v>
      </c>
      <c r="S43" s="60">
        <v>730962342</v>
      </c>
      <c r="T43" s="60">
        <v>703271077</v>
      </c>
      <c r="U43" s="60">
        <v>769589154</v>
      </c>
      <c r="V43" s="60">
        <v>2203822573</v>
      </c>
      <c r="W43" s="60">
        <v>8987294356</v>
      </c>
      <c r="X43" s="60">
        <v>10022680823</v>
      </c>
      <c r="Y43" s="60">
        <v>-1035386467</v>
      </c>
      <c r="Z43" s="140">
        <v>-10.33</v>
      </c>
      <c r="AA43" s="155">
        <v>10017089334</v>
      </c>
    </row>
    <row r="44" spans="1:27" ht="12.75">
      <c r="A44" s="138" t="s">
        <v>90</v>
      </c>
      <c r="B44" s="136"/>
      <c r="C44" s="155">
        <v>2783432119</v>
      </c>
      <c r="D44" s="155"/>
      <c r="E44" s="156">
        <v>2782121991</v>
      </c>
      <c r="F44" s="60">
        <v>3042393936</v>
      </c>
      <c r="G44" s="60">
        <v>163767201</v>
      </c>
      <c r="H44" s="60">
        <v>217687320</v>
      </c>
      <c r="I44" s="60">
        <v>225497212</v>
      </c>
      <c r="J44" s="60">
        <v>606951733</v>
      </c>
      <c r="K44" s="60">
        <v>169087354</v>
      </c>
      <c r="L44" s="60">
        <v>278491398</v>
      </c>
      <c r="M44" s="60">
        <v>214400256</v>
      </c>
      <c r="N44" s="60">
        <v>661979008</v>
      </c>
      <c r="O44" s="60">
        <v>218764910</v>
      </c>
      <c r="P44" s="60">
        <v>290505007</v>
      </c>
      <c r="Q44" s="60">
        <v>260345888</v>
      </c>
      <c r="R44" s="60">
        <v>769615805</v>
      </c>
      <c r="S44" s="60">
        <v>266609505</v>
      </c>
      <c r="T44" s="60">
        <v>263812804</v>
      </c>
      <c r="U44" s="60">
        <v>325723918</v>
      </c>
      <c r="V44" s="60">
        <v>856146227</v>
      </c>
      <c r="W44" s="60">
        <v>2894692773</v>
      </c>
      <c r="X44" s="60">
        <v>2782121992</v>
      </c>
      <c r="Y44" s="60">
        <v>112570781</v>
      </c>
      <c r="Z44" s="140">
        <v>4.05</v>
      </c>
      <c r="AA44" s="155">
        <v>3042393936</v>
      </c>
    </row>
    <row r="45" spans="1:27" ht="12.75">
      <c r="A45" s="138" t="s">
        <v>91</v>
      </c>
      <c r="B45" s="136"/>
      <c r="C45" s="157">
        <v>1308922072</v>
      </c>
      <c r="D45" s="157"/>
      <c r="E45" s="158">
        <v>1628232111</v>
      </c>
      <c r="F45" s="159">
        <v>1722944137</v>
      </c>
      <c r="G45" s="159">
        <v>85995015</v>
      </c>
      <c r="H45" s="159">
        <v>124837513</v>
      </c>
      <c r="I45" s="159">
        <v>136019169</v>
      </c>
      <c r="J45" s="159">
        <v>346851697</v>
      </c>
      <c r="K45" s="159">
        <v>105010075</v>
      </c>
      <c r="L45" s="159">
        <v>142737814</v>
      </c>
      <c r="M45" s="159">
        <v>124585803</v>
      </c>
      <c r="N45" s="159">
        <v>372333692</v>
      </c>
      <c r="O45" s="159">
        <v>123257859</v>
      </c>
      <c r="P45" s="159">
        <v>150142557</v>
      </c>
      <c r="Q45" s="159">
        <v>142844951</v>
      </c>
      <c r="R45" s="159">
        <v>416245367</v>
      </c>
      <c r="S45" s="159">
        <v>156949920</v>
      </c>
      <c r="T45" s="159">
        <v>159599372</v>
      </c>
      <c r="U45" s="159">
        <v>189087932</v>
      </c>
      <c r="V45" s="159">
        <v>505637224</v>
      </c>
      <c r="W45" s="159">
        <v>1641067980</v>
      </c>
      <c r="X45" s="159">
        <v>1628232110</v>
      </c>
      <c r="Y45" s="159">
        <v>12835870</v>
      </c>
      <c r="Z45" s="141">
        <v>0.79</v>
      </c>
      <c r="AA45" s="157">
        <v>1722944137</v>
      </c>
    </row>
    <row r="46" spans="1:27" ht="12.75">
      <c r="A46" s="138" t="s">
        <v>92</v>
      </c>
      <c r="B46" s="136"/>
      <c r="C46" s="155">
        <v>1780187351</v>
      </c>
      <c r="D46" s="155"/>
      <c r="E46" s="156">
        <v>2195173260</v>
      </c>
      <c r="F46" s="60">
        <v>2132559213</v>
      </c>
      <c r="G46" s="60">
        <v>103302898</v>
      </c>
      <c r="H46" s="60">
        <v>155747158</v>
      </c>
      <c r="I46" s="60">
        <v>167060100</v>
      </c>
      <c r="J46" s="60">
        <v>426110156</v>
      </c>
      <c r="K46" s="60">
        <v>150443971</v>
      </c>
      <c r="L46" s="60">
        <v>215253305</v>
      </c>
      <c r="M46" s="60">
        <v>166463117</v>
      </c>
      <c r="N46" s="60">
        <v>532160393</v>
      </c>
      <c r="O46" s="60">
        <v>134725657</v>
      </c>
      <c r="P46" s="60">
        <v>218308964</v>
      </c>
      <c r="Q46" s="60">
        <v>122004992</v>
      </c>
      <c r="R46" s="60">
        <v>475039613</v>
      </c>
      <c r="S46" s="60">
        <v>167750700</v>
      </c>
      <c r="T46" s="60">
        <v>169163723</v>
      </c>
      <c r="U46" s="60">
        <v>221354507</v>
      </c>
      <c r="V46" s="60">
        <v>558268930</v>
      </c>
      <c r="W46" s="60">
        <v>1991579092</v>
      </c>
      <c r="X46" s="60">
        <v>2195180745</v>
      </c>
      <c r="Y46" s="60">
        <v>-203601653</v>
      </c>
      <c r="Z46" s="140">
        <v>-9.27</v>
      </c>
      <c r="AA46" s="155">
        <v>2132559213</v>
      </c>
    </row>
    <row r="47" spans="1:27" ht="12.75">
      <c r="A47" s="135" t="s">
        <v>93</v>
      </c>
      <c r="B47" s="142" t="s">
        <v>94</v>
      </c>
      <c r="C47" s="153">
        <v>255603900</v>
      </c>
      <c r="D47" s="153"/>
      <c r="E47" s="154">
        <v>316233759</v>
      </c>
      <c r="F47" s="100">
        <v>283590858</v>
      </c>
      <c r="G47" s="100">
        <v>14087063</v>
      </c>
      <c r="H47" s="100">
        <v>16212825</v>
      </c>
      <c r="I47" s="100">
        <v>27872289</v>
      </c>
      <c r="J47" s="100">
        <v>58172177</v>
      </c>
      <c r="K47" s="100">
        <v>15446860</v>
      </c>
      <c r="L47" s="100">
        <v>26582785</v>
      </c>
      <c r="M47" s="100">
        <v>14599644</v>
      </c>
      <c r="N47" s="100">
        <v>56629289</v>
      </c>
      <c r="O47" s="100">
        <v>10428341</v>
      </c>
      <c r="P47" s="100">
        <v>26601459</v>
      </c>
      <c r="Q47" s="100">
        <v>15394087</v>
      </c>
      <c r="R47" s="100">
        <v>52423887</v>
      </c>
      <c r="S47" s="100">
        <v>17411112</v>
      </c>
      <c r="T47" s="100">
        <v>25041542</v>
      </c>
      <c r="U47" s="100">
        <v>18645176</v>
      </c>
      <c r="V47" s="100">
        <v>61097830</v>
      </c>
      <c r="W47" s="100">
        <v>228323183</v>
      </c>
      <c r="X47" s="100">
        <v>316233757</v>
      </c>
      <c r="Y47" s="100">
        <v>-87910574</v>
      </c>
      <c r="Z47" s="137">
        <v>-27.8</v>
      </c>
      <c r="AA47" s="153">
        <v>283590858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30869711473</v>
      </c>
      <c r="D48" s="168">
        <f>+D28+D32+D38+D42+D47</f>
        <v>0</v>
      </c>
      <c r="E48" s="169">
        <f t="shared" si="9"/>
        <v>34796423269</v>
      </c>
      <c r="F48" s="73">
        <f t="shared" si="9"/>
        <v>35725213238</v>
      </c>
      <c r="G48" s="73">
        <f t="shared" si="9"/>
        <v>1424960550</v>
      </c>
      <c r="H48" s="73">
        <f t="shared" si="9"/>
        <v>2926242064</v>
      </c>
      <c r="I48" s="73">
        <f t="shared" si="9"/>
        <v>2936941575</v>
      </c>
      <c r="J48" s="73">
        <f t="shared" si="9"/>
        <v>7288144189</v>
      </c>
      <c r="K48" s="73">
        <f t="shared" si="9"/>
        <v>2335083424</v>
      </c>
      <c r="L48" s="73">
        <f t="shared" si="9"/>
        <v>3123017471</v>
      </c>
      <c r="M48" s="73">
        <f t="shared" si="9"/>
        <v>2516023096</v>
      </c>
      <c r="N48" s="73">
        <f t="shared" si="9"/>
        <v>7974123991</v>
      </c>
      <c r="O48" s="73">
        <f t="shared" si="9"/>
        <v>2285152425</v>
      </c>
      <c r="P48" s="73">
        <f t="shared" si="9"/>
        <v>2643448851</v>
      </c>
      <c r="Q48" s="73">
        <f t="shared" si="9"/>
        <v>2552717640</v>
      </c>
      <c r="R48" s="73">
        <f t="shared" si="9"/>
        <v>7481318916</v>
      </c>
      <c r="S48" s="73">
        <f t="shared" si="9"/>
        <v>2640493300</v>
      </c>
      <c r="T48" s="73">
        <f t="shared" si="9"/>
        <v>2686405877</v>
      </c>
      <c r="U48" s="73">
        <f t="shared" si="9"/>
        <v>3057516311</v>
      </c>
      <c r="V48" s="73">
        <f t="shared" si="9"/>
        <v>8384415488</v>
      </c>
      <c r="W48" s="73">
        <f t="shared" si="9"/>
        <v>31128002584</v>
      </c>
      <c r="X48" s="73">
        <f t="shared" si="9"/>
        <v>34796430750</v>
      </c>
      <c r="Y48" s="73">
        <f t="shared" si="9"/>
        <v>-3668428166</v>
      </c>
      <c r="Z48" s="170">
        <f>+IF(X48&lt;&gt;0,+(Y48/X48)*100,0)</f>
        <v>-10.542541539264052</v>
      </c>
      <c r="AA48" s="168">
        <f>+AA28+AA32+AA38+AA42+AA47</f>
        <v>35725213238</v>
      </c>
    </row>
    <row r="49" spans="1:27" ht="12.75">
      <c r="A49" s="148" t="s">
        <v>49</v>
      </c>
      <c r="B49" s="149"/>
      <c r="C49" s="171">
        <f aca="true" t="shared" si="10" ref="C49:Y49">+C25-C48</f>
        <v>4350668940</v>
      </c>
      <c r="D49" s="171">
        <f>+D25-D48</f>
        <v>0</v>
      </c>
      <c r="E49" s="172">
        <f t="shared" si="10"/>
        <v>1901496155</v>
      </c>
      <c r="F49" s="173">
        <f t="shared" si="10"/>
        <v>2295285399</v>
      </c>
      <c r="G49" s="173">
        <f t="shared" si="10"/>
        <v>1746803157</v>
      </c>
      <c r="H49" s="173">
        <f t="shared" si="10"/>
        <v>553268258</v>
      </c>
      <c r="I49" s="173">
        <f t="shared" si="10"/>
        <v>-90165326</v>
      </c>
      <c r="J49" s="173">
        <f t="shared" si="10"/>
        <v>2209906089</v>
      </c>
      <c r="K49" s="173">
        <f t="shared" si="10"/>
        <v>364601026</v>
      </c>
      <c r="L49" s="173">
        <f t="shared" si="10"/>
        <v>-419329902</v>
      </c>
      <c r="M49" s="173">
        <f t="shared" si="10"/>
        <v>1635618750</v>
      </c>
      <c r="N49" s="173">
        <f t="shared" si="10"/>
        <v>1580889874</v>
      </c>
      <c r="O49" s="173">
        <f t="shared" si="10"/>
        <v>450838416</v>
      </c>
      <c r="P49" s="173">
        <f t="shared" si="10"/>
        <v>77287931</v>
      </c>
      <c r="Q49" s="173">
        <f t="shared" si="10"/>
        <v>1636126608</v>
      </c>
      <c r="R49" s="173">
        <f t="shared" si="10"/>
        <v>2164252955</v>
      </c>
      <c r="S49" s="173">
        <f t="shared" si="10"/>
        <v>14633146</v>
      </c>
      <c r="T49" s="173">
        <f t="shared" si="10"/>
        <v>73209618</v>
      </c>
      <c r="U49" s="173">
        <f t="shared" si="10"/>
        <v>-501973045</v>
      </c>
      <c r="V49" s="173">
        <f t="shared" si="10"/>
        <v>-414130281</v>
      </c>
      <c r="W49" s="173">
        <f t="shared" si="10"/>
        <v>5540918637</v>
      </c>
      <c r="X49" s="173">
        <f>IF(F25=F48,0,X25-X48)</f>
        <v>1901488690</v>
      </c>
      <c r="Y49" s="173">
        <f t="shared" si="10"/>
        <v>3639429947</v>
      </c>
      <c r="Z49" s="174">
        <f>+IF(X49&lt;&gt;0,+(Y49/X49)*100,0)</f>
        <v>191.3989794490968</v>
      </c>
      <c r="AA49" s="171">
        <f>+AA25-AA48</f>
        <v>2295285399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6739786943</v>
      </c>
      <c r="D5" s="155">
        <v>0</v>
      </c>
      <c r="E5" s="156">
        <v>6958999622</v>
      </c>
      <c r="F5" s="60">
        <v>7577600997</v>
      </c>
      <c r="G5" s="60">
        <v>586939965</v>
      </c>
      <c r="H5" s="60">
        <v>701144637</v>
      </c>
      <c r="I5" s="60">
        <v>692655494</v>
      </c>
      <c r="J5" s="60">
        <v>1980740096</v>
      </c>
      <c r="K5" s="60">
        <v>695007529</v>
      </c>
      <c r="L5" s="60">
        <v>639253077</v>
      </c>
      <c r="M5" s="60">
        <v>708849203</v>
      </c>
      <c r="N5" s="60">
        <v>2043109809</v>
      </c>
      <c r="O5" s="60">
        <v>707067675</v>
      </c>
      <c r="P5" s="60">
        <v>652508197</v>
      </c>
      <c r="Q5" s="60">
        <v>631454333</v>
      </c>
      <c r="R5" s="60">
        <v>1991030205</v>
      </c>
      <c r="S5" s="60">
        <v>671822764</v>
      </c>
      <c r="T5" s="60">
        <v>575845877</v>
      </c>
      <c r="U5" s="60">
        <v>786017976</v>
      </c>
      <c r="V5" s="60">
        <v>2033686617</v>
      </c>
      <c r="W5" s="60">
        <v>8048566727</v>
      </c>
      <c r="X5" s="60">
        <v>6958999620</v>
      </c>
      <c r="Y5" s="60">
        <v>1089567107</v>
      </c>
      <c r="Z5" s="140">
        <v>15.66</v>
      </c>
      <c r="AA5" s="155">
        <v>7577600997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11187275206</v>
      </c>
      <c r="D7" s="155">
        <v>0</v>
      </c>
      <c r="E7" s="156">
        <v>11807918205</v>
      </c>
      <c r="F7" s="60">
        <v>11807918205</v>
      </c>
      <c r="G7" s="60">
        <v>1035468433</v>
      </c>
      <c r="H7" s="60">
        <v>1045774488</v>
      </c>
      <c r="I7" s="60">
        <v>1078203513</v>
      </c>
      <c r="J7" s="60">
        <v>3159446434</v>
      </c>
      <c r="K7" s="60">
        <v>974915296</v>
      </c>
      <c r="L7" s="60">
        <v>951146695</v>
      </c>
      <c r="M7" s="60">
        <v>914798718</v>
      </c>
      <c r="N7" s="60">
        <v>2840860709</v>
      </c>
      <c r="O7" s="60">
        <v>954852976</v>
      </c>
      <c r="P7" s="60">
        <v>912482920</v>
      </c>
      <c r="Q7" s="60">
        <v>1005426085</v>
      </c>
      <c r="R7" s="60">
        <v>2872761981</v>
      </c>
      <c r="S7" s="60">
        <v>889445832</v>
      </c>
      <c r="T7" s="60">
        <v>1030919120</v>
      </c>
      <c r="U7" s="60">
        <v>988664606</v>
      </c>
      <c r="V7" s="60">
        <v>2909029558</v>
      </c>
      <c r="W7" s="60">
        <v>11782098682</v>
      </c>
      <c r="X7" s="60">
        <v>11807918207</v>
      </c>
      <c r="Y7" s="60">
        <v>-25819525</v>
      </c>
      <c r="Z7" s="140">
        <v>-0.22</v>
      </c>
      <c r="AA7" s="155">
        <v>11807918205</v>
      </c>
    </row>
    <row r="8" spans="1:27" ht="12.75">
      <c r="A8" s="183" t="s">
        <v>104</v>
      </c>
      <c r="B8" s="182"/>
      <c r="C8" s="155">
        <v>2983770149</v>
      </c>
      <c r="D8" s="155">
        <v>0</v>
      </c>
      <c r="E8" s="156">
        <v>3066664000</v>
      </c>
      <c r="F8" s="60">
        <v>3251696392</v>
      </c>
      <c r="G8" s="60">
        <v>230638863</v>
      </c>
      <c r="H8" s="60">
        <v>235769848</v>
      </c>
      <c r="I8" s="60">
        <v>249048540</v>
      </c>
      <c r="J8" s="60">
        <v>715457251</v>
      </c>
      <c r="K8" s="60">
        <v>253840806</v>
      </c>
      <c r="L8" s="60">
        <v>267490427</v>
      </c>
      <c r="M8" s="60">
        <v>301691085</v>
      </c>
      <c r="N8" s="60">
        <v>823022318</v>
      </c>
      <c r="O8" s="60">
        <v>400965624</v>
      </c>
      <c r="P8" s="60">
        <v>364209304</v>
      </c>
      <c r="Q8" s="60">
        <v>305827102</v>
      </c>
      <c r="R8" s="60">
        <v>1071002030</v>
      </c>
      <c r="S8" s="60">
        <v>259145128</v>
      </c>
      <c r="T8" s="60">
        <v>297831259</v>
      </c>
      <c r="U8" s="60">
        <v>258922907</v>
      </c>
      <c r="V8" s="60">
        <v>815899294</v>
      </c>
      <c r="W8" s="60">
        <v>3425380893</v>
      </c>
      <c r="X8" s="60">
        <v>3066664000</v>
      </c>
      <c r="Y8" s="60">
        <v>358716893</v>
      </c>
      <c r="Z8" s="140">
        <v>11.7</v>
      </c>
      <c r="AA8" s="155">
        <v>3251696392</v>
      </c>
    </row>
    <row r="9" spans="1:27" ht="12.75">
      <c r="A9" s="183" t="s">
        <v>105</v>
      </c>
      <c r="B9" s="182"/>
      <c r="C9" s="155">
        <v>1534980907</v>
      </c>
      <c r="D9" s="155">
        <v>0</v>
      </c>
      <c r="E9" s="156">
        <v>1628277000</v>
      </c>
      <c r="F9" s="60">
        <v>1691777000</v>
      </c>
      <c r="G9" s="60">
        <v>113970750</v>
      </c>
      <c r="H9" s="60">
        <v>128153796</v>
      </c>
      <c r="I9" s="60">
        <v>130398690</v>
      </c>
      <c r="J9" s="60">
        <v>372523236</v>
      </c>
      <c r="K9" s="60">
        <v>133169385</v>
      </c>
      <c r="L9" s="60">
        <v>137835560</v>
      </c>
      <c r="M9" s="60">
        <v>149284843</v>
      </c>
      <c r="N9" s="60">
        <v>420289788</v>
      </c>
      <c r="O9" s="60">
        <v>170381377</v>
      </c>
      <c r="P9" s="60">
        <v>159156158</v>
      </c>
      <c r="Q9" s="60">
        <v>132046680</v>
      </c>
      <c r="R9" s="60">
        <v>461584215</v>
      </c>
      <c r="S9" s="60">
        <v>116377375</v>
      </c>
      <c r="T9" s="60">
        <v>126483110</v>
      </c>
      <c r="U9" s="60">
        <v>118753690</v>
      </c>
      <c r="V9" s="60">
        <v>361614175</v>
      </c>
      <c r="W9" s="60">
        <v>1616011414</v>
      </c>
      <c r="X9" s="60">
        <v>1628276999</v>
      </c>
      <c r="Y9" s="60">
        <v>-12265585</v>
      </c>
      <c r="Z9" s="140">
        <v>-0.75</v>
      </c>
      <c r="AA9" s="155">
        <v>1691777000</v>
      </c>
    </row>
    <row r="10" spans="1:27" ht="12.75">
      <c r="A10" s="183" t="s">
        <v>106</v>
      </c>
      <c r="B10" s="182"/>
      <c r="C10" s="155">
        <v>991556413</v>
      </c>
      <c r="D10" s="155">
        <v>0</v>
      </c>
      <c r="E10" s="156">
        <v>1232929020</v>
      </c>
      <c r="F10" s="54">
        <v>1216925101</v>
      </c>
      <c r="G10" s="54">
        <v>99402359</v>
      </c>
      <c r="H10" s="54">
        <v>98923956</v>
      </c>
      <c r="I10" s="54">
        <v>99991827</v>
      </c>
      <c r="J10" s="54">
        <v>298318142</v>
      </c>
      <c r="K10" s="54">
        <v>98830118</v>
      </c>
      <c r="L10" s="54">
        <v>98084111</v>
      </c>
      <c r="M10" s="54">
        <v>102440468</v>
      </c>
      <c r="N10" s="54">
        <v>299354697</v>
      </c>
      <c r="O10" s="54">
        <v>99542772</v>
      </c>
      <c r="P10" s="54">
        <v>98708835</v>
      </c>
      <c r="Q10" s="54">
        <v>99589612</v>
      </c>
      <c r="R10" s="54">
        <v>297841219</v>
      </c>
      <c r="S10" s="54">
        <v>97916990</v>
      </c>
      <c r="T10" s="54">
        <v>97268950</v>
      </c>
      <c r="U10" s="54">
        <v>99960068</v>
      </c>
      <c r="V10" s="54">
        <v>295146008</v>
      </c>
      <c r="W10" s="54">
        <v>1190660066</v>
      </c>
      <c r="X10" s="54">
        <v>1232929021</v>
      </c>
      <c r="Y10" s="54">
        <v>-42268955</v>
      </c>
      <c r="Z10" s="184">
        <v>-3.43</v>
      </c>
      <c r="AA10" s="130">
        <v>1216925101</v>
      </c>
    </row>
    <row r="11" spans="1:27" ht="12.75">
      <c r="A11" s="183" t="s">
        <v>107</v>
      </c>
      <c r="B11" s="185"/>
      <c r="C11" s="155">
        <v>854486830</v>
      </c>
      <c r="D11" s="155">
        <v>0</v>
      </c>
      <c r="E11" s="156">
        <v>617286898</v>
      </c>
      <c r="F11" s="60">
        <v>624981413</v>
      </c>
      <c r="G11" s="60">
        <v>43957343</v>
      </c>
      <c r="H11" s="60">
        <v>40130008</v>
      </c>
      <c r="I11" s="60">
        <v>45513415</v>
      </c>
      <c r="J11" s="60">
        <v>129600766</v>
      </c>
      <c r="K11" s="60">
        <v>50841035</v>
      </c>
      <c r="L11" s="60">
        <v>54566356</v>
      </c>
      <c r="M11" s="60">
        <v>45788296</v>
      </c>
      <c r="N11" s="60">
        <v>151195687</v>
      </c>
      <c r="O11" s="60">
        <v>45669575</v>
      </c>
      <c r="P11" s="60">
        <v>52715534</v>
      </c>
      <c r="Q11" s="60">
        <v>56117036</v>
      </c>
      <c r="R11" s="60">
        <v>154502145</v>
      </c>
      <c r="S11" s="60">
        <v>35896424</v>
      </c>
      <c r="T11" s="60">
        <v>65137879</v>
      </c>
      <c r="U11" s="60">
        <v>55814093</v>
      </c>
      <c r="V11" s="60">
        <v>156848396</v>
      </c>
      <c r="W11" s="60">
        <v>592146994</v>
      </c>
      <c r="X11" s="60">
        <v>617286899</v>
      </c>
      <c r="Y11" s="60">
        <v>-25139905</v>
      </c>
      <c r="Z11" s="140">
        <v>-4.07</v>
      </c>
      <c r="AA11" s="155">
        <v>624981413</v>
      </c>
    </row>
    <row r="12" spans="1:27" ht="12.75">
      <c r="A12" s="183" t="s">
        <v>108</v>
      </c>
      <c r="B12" s="185"/>
      <c r="C12" s="155">
        <v>350953951</v>
      </c>
      <c r="D12" s="155">
        <v>0</v>
      </c>
      <c r="E12" s="156">
        <v>487985424</v>
      </c>
      <c r="F12" s="60">
        <v>486021682</v>
      </c>
      <c r="G12" s="60">
        <v>35868354</v>
      </c>
      <c r="H12" s="60">
        <v>42017938</v>
      </c>
      <c r="I12" s="60">
        <v>40113570</v>
      </c>
      <c r="J12" s="60">
        <v>117999862</v>
      </c>
      <c r="K12" s="60">
        <v>35845321</v>
      </c>
      <c r="L12" s="60">
        <v>41079109</v>
      </c>
      <c r="M12" s="60">
        <v>36414388</v>
      </c>
      <c r="N12" s="60">
        <v>113338818</v>
      </c>
      <c r="O12" s="60">
        <v>34947943</v>
      </c>
      <c r="P12" s="60">
        <v>47466207</v>
      </c>
      <c r="Q12" s="60">
        <v>45101898</v>
      </c>
      <c r="R12" s="60">
        <v>127516048</v>
      </c>
      <c r="S12" s="60">
        <v>40351726</v>
      </c>
      <c r="T12" s="60">
        <v>53724347</v>
      </c>
      <c r="U12" s="60">
        <v>38770518</v>
      </c>
      <c r="V12" s="60">
        <v>132846591</v>
      </c>
      <c r="W12" s="60">
        <v>491701319</v>
      </c>
      <c r="X12" s="60">
        <v>487985426</v>
      </c>
      <c r="Y12" s="60">
        <v>3715893</v>
      </c>
      <c r="Z12" s="140">
        <v>0.76</v>
      </c>
      <c r="AA12" s="155">
        <v>486021682</v>
      </c>
    </row>
    <row r="13" spans="1:27" ht="12.75">
      <c r="A13" s="181" t="s">
        <v>109</v>
      </c>
      <c r="B13" s="185"/>
      <c r="C13" s="155">
        <v>830187841</v>
      </c>
      <c r="D13" s="155">
        <v>0</v>
      </c>
      <c r="E13" s="156">
        <v>610777763</v>
      </c>
      <c r="F13" s="60">
        <v>619314491</v>
      </c>
      <c r="G13" s="60">
        <v>66878454</v>
      </c>
      <c r="H13" s="60">
        <v>55730134</v>
      </c>
      <c r="I13" s="60">
        <v>60211678</v>
      </c>
      <c r="J13" s="60">
        <v>182820266</v>
      </c>
      <c r="K13" s="60">
        <v>59102846</v>
      </c>
      <c r="L13" s="60">
        <v>60128225</v>
      </c>
      <c r="M13" s="60">
        <v>65400433</v>
      </c>
      <c r="N13" s="60">
        <v>184631504</v>
      </c>
      <c r="O13" s="60">
        <v>66536818</v>
      </c>
      <c r="P13" s="60">
        <v>66543023</v>
      </c>
      <c r="Q13" s="60">
        <v>74723537</v>
      </c>
      <c r="R13" s="60">
        <v>207803378</v>
      </c>
      <c r="S13" s="60">
        <v>74140759</v>
      </c>
      <c r="T13" s="60">
        <v>71956226</v>
      </c>
      <c r="U13" s="60">
        <v>20384446</v>
      </c>
      <c r="V13" s="60">
        <v>166481431</v>
      </c>
      <c r="W13" s="60">
        <v>741736579</v>
      </c>
      <c r="X13" s="60">
        <v>610777760</v>
      </c>
      <c r="Y13" s="60">
        <v>130958819</v>
      </c>
      <c r="Z13" s="140">
        <v>21.44</v>
      </c>
      <c r="AA13" s="155">
        <v>619314491</v>
      </c>
    </row>
    <row r="14" spans="1:27" ht="12.75">
      <c r="A14" s="181" t="s">
        <v>110</v>
      </c>
      <c r="B14" s="185"/>
      <c r="C14" s="155">
        <v>71570928</v>
      </c>
      <c r="D14" s="155">
        <v>0</v>
      </c>
      <c r="E14" s="156">
        <v>284709991</v>
      </c>
      <c r="F14" s="60">
        <v>244709991</v>
      </c>
      <c r="G14" s="60">
        <v>20363673</v>
      </c>
      <c r="H14" s="60">
        <v>19360899</v>
      </c>
      <c r="I14" s="60">
        <v>21848943</v>
      </c>
      <c r="J14" s="60">
        <v>61573515</v>
      </c>
      <c r="K14" s="60">
        <v>21661467</v>
      </c>
      <c r="L14" s="60">
        <v>21556945</v>
      </c>
      <c r="M14" s="60">
        <v>25294616</v>
      </c>
      <c r="N14" s="60">
        <v>68513028</v>
      </c>
      <c r="O14" s="60">
        <v>24377894</v>
      </c>
      <c r="P14" s="60">
        <v>23579949</v>
      </c>
      <c r="Q14" s="60">
        <v>22836193</v>
      </c>
      <c r="R14" s="60">
        <v>70794036</v>
      </c>
      <c r="S14" s="60">
        <v>27685594</v>
      </c>
      <c r="T14" s="60">
        <v>29972872</v>
      </c>
      <c r="U14" s="60">
        <v>19523981</v>
      </c>
      <c r="V14" s="60">
        <v>77182447</v>
      </c>
      <c r="W14" s="60">
        <v>278063026</v>
      </c>
      <c r="X14" s="60">
        <v>284709988</v>
      </c>
      <c r="Y14" s="60">
        <v>-6646962</v>
      </c>
      <c r="Z14" s="140">
        <v>-2.33</v>
      </c>
      <c r="AA14" s="155">
        <v>244709991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1087338682</v>
      </c>
      <c r="D16" s="155">
        <v>0</v>
      </c>
      <c r="E16" s="156">
        <v>1055743256</v>
      </c>
      <c r="F16" s="60">
        <v>1055676316</v>
      </c>
      <c r="G16" s="60">
        <v>21529575</v>
      </c>
      <c r="H16" s="60">
        <v>75196846</v>
      </c>
      <c r="I16" s="60">
        <v>58989129</v>
      </c>
      <c r="J16" s="60">
        <v>155715550</v>
      </c>
      <c r="K16" s="60">
        <v>49465193</v>
      </c>
      <c r="L16" s="60">
        <v>51365695</v>
      </c>
      <c r="M16" s="60">
        <v>50762290</v>
      </c>
      <c r="N16" s="60">
        <v>151593178</v>
      </c>
      <c r="O16" s="60">
        <v>15490181</v>
      </c>
      <c r="P16" s="60">
        <v>44062402</v>
      </c>
      <c r="Q16" s="60">
        <v>62492045</v>
      </c>
      <c r="R16" s="60">
        <v>122044628</v>
      </c>
      <c r="S16" s="60">
        <v>49597186</v>
      </c>
      <c r="T16" s="60">
        <v>63118591</v>
      </c>
      <c r="U16" s="60">
        <v>55176832</v>
      </c>
      <c r="V16" s="60">
        <v>167892609</v>
      </c>
      <c r="W16" s="60">
        <v>597245965</v>
      </c>
      <c r="X16" s="60">
        <v>1055743255</v>
      </c>
      <c r="Y16" s="60">
        <v>-458497290</v>
      </c>
      <c r="Z16" s="140">
        <v>-43.43</v>
      </c>
      <c r="AA16" s="155">
        <v>1055676316</v>
      </c>
    </row>
    <row r="17" spans="1:27" ht="12.75">
      <c r="A17" s="181" t="s">
        <v>113</v>
      </c>
      <c r="B17" s="185"/>
      <c r="C17" s="155">
        <v>41493850</v>
      </c>
      <c r="D17" s="155">
        <v>0</v>
      </c>
      <c r="E17" s="156">
        <v>27893262</v>
      </c>
      <c r="F17" s="60">
        <v>35893262</v>
      </c>
      <c r="G17" s="60">
        <v>5288627</v>
      </c>
      <c r="H17" s="60">
        <v>1951338</v>
      </c>
      <c r="I17" s="60">
        <v>4159894</v>
      </c>
      <c r="J17" s="60">
        <v>11399859</v>
      </c>
      <c r="K17" s="60">
        <v>4501843</v>
      </c>
      <c r="L17" s="60">
        <v>6905611</v>
      </c>
      <c r="M17" s="60">
        <v>2979357</v>
      </c>
      <c r="N17" s="60">
        <v>14386811</v>
      </c>
      <c r="O17" s="60">
        <v>3611541</v>
      </c>
      <c r="P17" s="60">
        <v>3647831</v>
      </c>
      <c r="Q17" s="60">
        <v>4090289</v>
      </c>
      <c r="R17" s="60">
        <v>11349661</v>
      </c>
      <c r="S17" s="60">
        <v>3211045</v>
      </c>
      <c r="T17" s="60">
        <v>3640770</v>
      </c>
      <c r="U17" s="60">
        <v>3681272</v>
      </c>
      <c r="V17" s="60">
        <v>10533087</v>
      </c>
      <c r="W17" s="60">
        <v>47669418</v>
      </c>
      <c r="X17" s="60">
        <v>27893268</v>
      </c>
      <c r="Y17" s="60">
        <v>19776150</v>
      </c>
      <c r="Z17" s="140">
        <v>70.9</v>
      </c>
      <c r="AA17" s="155">
        <v>35893262</v>
      </c>
    </row>
    <row r="18" spans="1:27" ht="12.75">
      <c r="A18" s="183" t="s">
        <v>114</v>
      </c>
      <c r="B18" s="182"/>
      <c r="C18" s="155">
        <v>183259576</v>
      </c>
      <c r="D18" s="155">
        <v>0</v>
      </c>
      <c r="E18" s="156">
        <v>153993083</v>
      </c>
      <c r="F18" s="60">
        <v>153993083</v>
      </c>
      <c r="G18" s="60">
        <v>10137779</v>
      </c>
      <c r="H18" s="60">
        <v>13867394</v>
      </c>
      <c r="I18" s="60">
        <v>18248201</v>
      </c>
      <c r="J18" s="60">
        <v>42253374</v>
      </c>
      <c r="K18" s="60">
        <v>14271436</v>
      </c>
      <c r="L18" s="60">
        <v>14614875</v>
      </c>
      <c r="M18" s="60">
        <v>14234340</v>
      </c>
      <c r="N18" s="60">
        <v>43120651</v>
      </c>
      <c r="O18" s="60">
        <v>16743160</v>
      </c>
      <c r="P18" s="60">
        <v>14221879</v>
      </c>
      <c r="Q18" s="60">
        <v>18512523</v>
      </c>
      <c r="R18" s="60">
        <v>49477562</v>
      </c>
      <c r="S18" s="60">
        <v>14429153</v>
      </c>
      <c r="T18" s="60">
        <v>14944816</v>
      </c>
      <c r="U18" s="60">
        <v>22700505</v>
      </c>
      <c r="V18" s="60">
        <v>52074474</v>
      </c>
      <c r="W18" s="60">
        <v>186926061</v>
      </c>
      <c r="X18" s="60">
        <v>153993081</v>
      </c>
      <c r="Y18" s="60">
        <v>32932980</v>
      </c>
      <c r="Z18" s="140">
        <v>21.39</v>
      </c>
      <c r="AA18" s="155">
        <v>153993083</v>
      </c>
    </row>
    <row r="19" spans="1:27" ht="12.75">
      <c r="A19" s="181" t="s">
        <v>34</v>
      </c>
      <c r="B19" s="185"/>
      <c r="C19" s="155">
        <v>3589930868</v>
      </c>
      <c r="D19" s="155">
        <v>0</v>
      </c>
      <c r="E19" s="156">
        <v>3802940090</v>
      </c>
      <c r="F19" s="60">
        <v>4308544088</v>
      </c>
      <c r="G19" s="60">
        <v>853048005</v>
      </c>
      <c r="H19" s="60">
        <v>118302139</v>
      </c>
      <c r="I19" s="60">
        <v>106344733</v>
      </c>
      <c r="J19" s="60">
        <v>1077694877</v>
      </c>
      <c r="K19" s="60">
        <v>100481851</v>
      </c>
      <c r="L19" s="60">
        <v>132592128</v>
      </c>
      <c r="M19" s="60">
        <v>796732612</v>
      </c>
      <c r="N19" s="60">
        <v>1029806591</v>
      </c>
      <c r="O19" s="60">
        <v>107156856</v>
      </c>
      <c r="P19" s="60">
        <v>142413714</v>
      </c>
      <c r="Q19" s="60">
        <v>651396241</v>
      </c>
      <c r="R19" s="60">
        <v>900966811</v>
      </c>
      <c r="S19" s="60">
        <v>165782763</v>
      </c>
      <c r="T19" s="60">
        <v>85226702</v>
      </c>
      <c r="U19" s="60">
        <v>44003490</v>
      </c>
      <c r="V19" s="60">
        <v>295012955</v>
      </c>
      <c r="W19" s="60">
        <v>3303481234</v>
      </c>
      <c r="X19" s="60">
        <v>3802940092</v>
      </c>
      <c r="Y19" s="60">
        <v>-499458858</v>
      </c>
      <c r="Z19" s="140">
        <v>-13.13</v>
      </c>
      <c r="AA19" s="155">
        <v>4308544088</v>
      </c>
    </row>
    <row r="20" spans="1:27" ht="12.75">
      <c r="A20" s="181" t="s">
        <v>35</v>
      </c>
      <c r="B20" s="185"/>
      <c r="C20" s="155">
        <v>2424991378</v>
      </c>
      <c r="D20" s="155">
        <v>0</v>
      </c>
      <c r="E20" s="156">
        <v>2705261712</v>
      </c>
      <c r="F20" s="54">
        <v>2706475111</v>
      </c>
      <c r="G20" s="54">
        <v>41875815</v>
      </c>
      <c r="H20" s="54">
        <v>781814639</v>
      </c>
      <c r="I20" s="54">
        <v>57824182</v>
      </c>
      <c r="J20" s="54">
        <v>881514636</v>
      </c>
      <c r="K20" s="54">
        <v>56189367</v>
      </c>
      <c r="L20" s="54">
        <v>58362263</v>
      </c>
      <c r="M20" s="54">
        <v>749517865</v>
      </c>
      <c r="N20" s="54">
        <v>864069495</v>
      </c>
      <c r="O20" s="54">
        <v>36690358</v>
      </c>
      <c r="P20" s="54">
        <v>44685912</v>
      </c>
      <c r="Q20" s="54">
        <v>780737405</v>
      </c>
      <c r="R20" s="54">
        <v>862113675</v>
      </c>
      <c r="S20" s="54">
        <v>69552361</v>
      </c>
      <c r="T20" s="54">
        <v>52345024</v>
      </c>
      <c r="U20" s="54">
        <v>25437727</v>
      </c>
      <c r="V20" s="54">
        <v>147335112</v>
      </c>
      <c r="W20" s="54">
        <v>2755032918</v>
      </c>
      <c r="X20" s="54">
        <v>2617461712</v>
      </c>
      <c r="Y20" s="54">
        <v>137571206</v>
      </c>
      <c r="Z20" s="184">
        <v>5.26</v>
      </c>
      <c r="AA20" s="130">
        <v>2706475111</v>
      </c>
    </row>
    <row r="21" spans="1:27" ht="12.75">
      <c r="A21" s="181" t="s">
        <v>115</v>
      </c>
      <c r="B21" s="185"/>
      <c r="C21" s="155">
        <v>126546143</v>
      </c>
      <c r="D21" s="155">
        <v>0</v>
      </c>
      <c r="E21" s="156">
        <v>79500000</v>
      </c>
      <c r="F21" s="60">
        <v>40500000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8163921</v>
      </c>
      <c r="Q21" s="60">
        <v>219</v>
      </c>
      <c r="R21" s="60">
        <v>8164140</v>
      </c>
      <c r="S21" s="60">
        <v>613695</v>
      </c>
      <c r="T21" s="60">
        <v>214</v>
      </c>
      <c r="U21" s="60">
        <v>17731155</v>
      </c>
      <c r="V21" s="60">
        <v>18345064</v>
      </c>
      <c r="W21" s="82">
        <v>26509204</v>
      </c>
      <c r="X21" s="60">
        <v>79500000</v>
      </c>
      <c r="Y21" s="60">
        <v>-52990796</v>
      </c>
      <c r="Z21" s="140">
        <v>-66.66</v>
      </c>
      <c r="AA21" s="155">
        <v>40500000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32998129665</v>
      </c>
      <c r="D22" s="188">
        <f>SUM(D5:D21)</f>
        <v>0</v>
      </c>
      <c r="E22" s="189">
        <f t="shared" si="0"/>
        <v>34520879326</v>
      </c>
      <c r="F22" s="190">
        <f t="shared" si="0"/>
        <v>35822027132</v>
      </c>
      <c r="G22" s="190">
        <f t="shared" si="0"/>
        <v>3165367995</v>
      </c>
      <c r="H22" s="190">
        <f t="shared" si="0"/>
        <v>3358138060</v>
      </c>
      <c r="I22" s="190">
        <f t="shared" si="0"/>
        <v>2663551809</v>
      </c>
      <c r="J22" s="190">
        <f t="shared" si="0"/>
        <v>9187057864</v>
      </c>
      <c r="K22" s="190">
        <f t="shared" si="0"/>
        <v>2548123493</v>
      </c>
      <c r="L22" s="190">
        <f t="shared" si="0"/>
        <v>2534981077</v>
      </c>
      <c r="M22" s="190">
        <f t="shared" si="0"/>
        <v>3964188514</v>
      </c>
      <c r="N22" s="190">
        <f t="shared" si="0"/>
        <v>9047293084</v>
      </c>
      <c r="O22" s="190">
        <f t="shared" si="0"/>
        <v>2684034750</v>
      </c>
      <c r="P22" s="190">
        <f t="shared" si="0"/>
        <v>2634565786</v>
      </c>
      <c r="Q22" s="190">
        <f t="shared" si="0"/>
        <v>3890351198</v>
      </c>
      <c r="R22" s="190">
        <f t="shared" si="0"/>
        <v>9208951734</v>
      </c>
      <c r="S22" s="190">
        <f t="shared" si="0"/>
        <v>2515968795</v>
      </c>
      <c r="T22" s="190">
        <f t="shared" si="0"/>
        <v>2568415757</v>
      </c>
      <c r="U22" s="190">
        <f t="shared" si="0"/>
        <v>2555543266</v>
      </c>
      <c r="V22" s="190">
        <f t="shared" si="0"/>
        <v>7639927818</v>
      </c>
      <c r="W22" s="190">
        <f t="shared" si="0"/>
        <v>35083230500</v>
      </c>
      <c r="X22" s="190">
        <f t="shared" si="0"/>
        <v>34433079328</v>
      </c>
      <c r="Y22" s="190">
        <f t="shared" si="0"/>
        <v>650151172</v>
      </c>
      <c r="Z22" s="191">
        <f>+IF(X22&lt;&gt;0,+(Y22/X22)*100,0)</f>
        <v>1.8881586680262883</v>
      </c>
      <c r="AA22" s="188">
        <f>SUM(AA5:AA21)</f>
        <v>35822027132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9415889105</v>
      </c>
      <c r="D25" s="155">
        <v>0</v>
      </c>
      <c r="E25" s="156">
        <v>10677473777</v>
      </c>
      <c r="F25" s="60">
        <v>10428887201</v>
      </c>
      <c r="G25" s="60">
        <v>763399496</v>
      </c>
      <c r="H25" s="60">
        <v>824672302</v>
      </c>
      <c r="I25" s="60">
        <v>861689745</v>
      </c>
      <c r="J25" s="60">
        <v>2449761543</v>
      </c>
      <c r="K25" s="60">
        <v>683640267</v>
      </c>
      <c r="L25" s="60">
        <v>1302180530</v>
      </c>
      <c r="M25" s="60">
        <v>767999381</v>
      </c>
      <c r="N25" s="60">
        <v>2753820178</v>
      </c>
      <c r="O25" s="60">
        <v>762651051</v>
      </c>
      <c r="P25" s="60">
        <v>847826836</v>
      </c>
      <c r="Q25" s="60">
        <v>832555424</v>
      </c>
      <c r="R25" s="60">
        <v>2443033311</v>
      </c>
      <c r="S25" s="60">
        <v>875578115</v>
      </c>
      <c r="T25" s="60">
        <v>846694440</v>
      </c>
      <c r="U25" s="60">
        <v>784114730</v>
      </c>
      <c r="V25" s="60">
        <v>2506387285</v>
      </c>
      <c r="W25" s="60">
        <v>10153002317</v>
      </c>
      <c r="X25" s="60">
        <v>10670839961</v>
      </c>
      <c r="Y25" s="60">
        <v>-517837644</v>
      </c>
      <c r="Z25" s="140">
        <v>-4.85</v>
      </c>
      <c r="AA25" s="155">
        <v>10428887201</v>
      </c>
    </row>
    <row r="26" spans="1:27" ht="12.75">
      <c r="A26" s="183" t="s">
        <v>38</v>
      </c>
      <c r="B26" s="182"/>
      <c r="C26" s="155">
        <v>135094548</v>
      </c>
      <c r="D26" s="155">
        <v>0</v>
      </c>
      <c r="E26" s="156">
        <v>152116988</v>
      </c>
      <c r="F26" s="60">
        <v>146940986</v>
      </c>
      <c r="G26" s="60">
        <v>10975215</v>
      </c>
      <c r="H26" s="60">
        <v>9892877</v>
      </c>
      <c r="I26" s="60">
        <v>10416509</v>
      </c>
      <c r="J26" s="60">
        <v>31284601</v>
      </c>
      <c r="K26" s="60">
        <v>10997997</v>
      </c>
      <c r="L26" s="60">
        <v>11279917</v>
      </c>
      <c r="M26" s="60">
        <v>11575412</v>
      </c>
      <c r="N26" s="60">
        <v>33853326</v>
      </c>
      <c r="O26" s="60">
        <v>11243450</v>
      </c>
      <c r="P26" s="60">
        <v>11638436</v>
      </c>
      <c r="Q26" s="60">
        <v>11665802</v>
      </c>
      <c r="R26" s="60">
        <v>34547688</v>
      </c>
      <c r="S26" s="60">
        <v>11673269</v>
      </c>
      <c r="T26" s="60">
        <v>15486350</v>
      </c>
      <c r="U26" s="60">
        <v>12114641</v>
      </c>
      <c r="V26" s="60">
        <v>39274260</v>
      </c>
      <c r="W26" s="60">
        <v>138959875</v>
      </c>
      <c r="X26" s="60">
        <v>152116991</v>
      </c>
      <c r="Y26" s="60">
        <v>-13157116</v>
      </c>
      <c r="Z26" s="140">
        <v>-8.65</v>
      </c>
      <c r="AA26" s="155">
        <v>146940986</v>
      </c>
    </row>
    <row r="27" spans="1:27" ht="12.75">
      <c r="A27" s="183" t="s">
        <v>118</v>
      </c>
      <c r="B27" s="182"/>
      <c r="C27" s="155">
        <v>1898894050</v>
      </c>
      <c r="D27" s="155">
        <v>0</v>
      </c>
      <c r="E27" s="156">
        <v>2003202815</v>
      </c>
      <c r="F27" s="60">
        <v>2257845092</v>
      </c>
      <c r="G27" s="60">
        <v>103169854</v>
      </c>
      <c r="H27" s="60">
        <v>95519095</v>
      </c>
      <c r="I27" s="60">
        <v>100799024</v>
      </c>
      <c r="J27" s="60">
        <v>299487973</v>
      </c>
      <c r="K27" s="60">
        <v>105772036</v>
      </c>
      <c r="L27" s="60">
        <v>93870804</v>
      </c>
      <c r="M27" s="60">
        <v>104926157</v>
      </c>
      <c r="N27" s="60">
        <v>304568997</v>
      </c>
      <c r="O27" s="60">
        <v>93798360</v>
      </c>
      <c r="P27" s="60">
        <v>179173101</v>
      </c>
      <c r="Q27" s="60">
        <v>139258788</v>
      </c>
      <c r="R27" s="60">
        <v>412230249</v>
      </c>
      <c r="S27" s="60">
        <v>138834638</v>
      </c>
      <c r="T27" s="60">
        <v>139681938</v>
      </c>
      <c r="U27" s="60">
        <v>142523832</v>
      </c>
      <c r="V27" s="60">
        <v>421040408</v>
      </c>
      <c r="W27" s="60">
        <v>1437327627</v>
      </c>
      <c r="X27" s="60">
        <v>2003202819</v>
      </c>
      <c r="Y27" s="60">
        <v>-565875192</v>
      </c>
      <c r="Z27" s="140">
        <v>-28.25</v>
      </c>
      <c r="AA27" s="155">
        <v>2257845092</v>
      </c>
    </row>
    <row r="28" spans="1:27" ht="12.75">
      <c r="A28" s="183" t="s">
        <v>39</v>
      </c>
      <c r="B28" s="182"/>
      <c r="C28" s="155">
        <v>2148102365</v>
      </c>
      <c r="D28" s="155">
        <v>0</v>
      </c>
      <c r="E28" s="156">
        <v>2347797253</v>
      </c>
      <c r="F28" s="60">
        <v>2464404361</v>
      </c>
      <c r="G28" s="60">
        <v>192011211</v>
      </c>
      <c r="H28" s="60">
        <v>191691344</v>
      </c>
      <c r="I28" s="60">
        <v>153842329</v>
      </c>
      <c r="J28" s="60">
        <v>537544884</v>
      </c>
      <c r="K28" s="60">
        <v>164291874</v>
      </c>
      <c r="L28" s="60">
        <v>191636965</v>
      </c>
      <c r="M28" s="60">
        <v>192062407</v>
      </c>
      <c r="N28" s="60">
        <v>547991246</v>
      </c>
      <c r="O28" s="60">
        <v>193641475</v>
      </c>
      <c r="P28" s="60">
        <v>192914229</v>
      </c>
      <c r="Q28" s="60">
        <v>197240842</v>
      </c>
      <c r="R28" s="60">
        <v>583796546</v>
      </c>
      <c r="S28" s="60">
        <v>199046614</v>
      </c>
      <c r="T28" s="60">
        <v>166421107</v>
      </c>
      <c r="U28" s="60">
        <v>208014177</v>
      </c>
      <c r="V28" s="60">
        <v>573481898</v>
      </c>
      <c r="W28" s="60">
        <v>2242814574</v>
      </c>
      <c r="X28" s="60">
        <v>2347797255</v>
      </c>
      <c r="Y28" s="60">
        <v>-104982681</v>
      </c>
      <c r="Z28" s="140">
        <v>-4.47</v>
      </c>
      <c r="AA28" s="155">
        <v>2464404361</v>
      </c>
    </row>
    <row r="29" spans="1:27" ht="12.75">
      <c r="A29" s="183" t="s">
        <v>40</v>
      </c>
      <c r="B29" s="182"/>
      <c r="C29" s="155">
        <v>748478963</v>
      </c>
      <c r="D29" s="155">
        <v>0</v>
      </c>
      <c r="E29" s="156">
        <v>895847605</v>
      </c>
      <c r="F29" s="60">
        <v>896797809</v>
      </c>
      <c r="G29" s="60">
        <v>57332607</v>
      </c>
      <c r="H29" s="60">
        <v>57699223</v>
      </c>
      <c r="I29" s="60">
        <v>57654459</v>
      </c>
      <c r="J29" s="60">
        <v>172686289</v>
      </c>
      <c r="K29" s="60">
        <v>57578515</v>
      </c>
      <c r="L29" s="60">
        <v>57704912</v>
      </c>
      <c r="M29" s="60">
        <v>58109419</v>
      </c>
      <c r="N29" s="60">
        <v>173392846</v>
      </c>
      <c r="O29" s="60">
        <v>57619751</v>
      </c>
      <c r="P29" s="60">
        <v>57780891</v>
      </c>
      <c r="Q29" s="60">
        <v>57801359</v>
      </c>
      <c r="R29" s="60">
        <v>173202001</v>
      </c>
      <c r="S29" s="60">
        <v>57943157</v>
      </c>
      <c r="T29" s="60">
        <v>57908311</v>
      </c>
      <c r="U29" s="60">
        <v>57810246</v>
      </c>
      <c r="V29" s="60">
        <v>173661714</v>
      </c>
      <c r="W29" s="60">
        <v>692942850</v>
      </c>
      <c r="X29" s="60">
        <v>895847601</v>
      </c>
      <c r="Y29" s="60">
        <v>-202904751</v>
      </c>
      <c r="Z29" s="140">
        <v>-22.65</v>
      </c>
      <c r="AA29" s="155">
        <v>896797809</v>
      </c>
    </row>
    <row r="30" spans="1:27" ht="12.75">
      <c r="A30" s="183" t="s">
        <v>119</v>
      </c>
      <c r="B30" s="182"/>
      <c r="C30" s="155">
        <v>8073335735</v>
      </c>
      <c r="D30" s="155">
        <v>0</v>
      </c>
      <c r="E30" s="156">
        <v>8515180324</v>
      </c>
      <c r="F30" s="60">
        <v>8515180324</v>
      </c>
      <c r="G30" s="60">
        <v>39229734</v>
      </c>
      <c r="H30" s="60">
        <v>1050066058</v>
      </c>
      <c r="I30" s="60">
        <v>1014963294</v>
      </c>
      <c r="J30" s="60">
        <v>2104259086</v>
      </c>
      <c r="K30" s="60">
        <v>616171969</v>
      </c>
      <c r="L30" s="60">
        <v>629567691</v>
      </c>
      <c r="M30" s="60">
        <v>602421766</v>
      </c>
      <c r="N30" s="60">
        <v>1848161426</v>
      </c>
      <c r="O30" s="60">
        <v>546733903</v>
      </c>
      <c r="P30" s="60">
        <v>599647139</v>
      </c>
      <c r="Q30" s="60">
        <v>569073214</v>
      </c>
      <c r="R30" s="60">
        <v>1715454256</v>
      </c>
      <c r="S30" s="60">
        <v>610963151</v>
      </c>
      <c r="T30" s="60">
        <v>583737666</v>
      </c>
      <c r="U30" s="60">
        <v>655736421</v>
      </c>
      <c r="V30" s="60">
        <v>1850437238</v>
      </c>
      <c r="W30" s="60">
        <v>7518312006</v>
      </c>
      <c r="X30" s="60">
        <v>8515180320</v>
      </c>
      <c r="Y30" s="60">
        <v>-996868314</v>
      </c>
      <c r="Z30" s="140">
        <v>-11.71</v>
      </c>
      <c r="AA30" s="155">
        <v>8515180324</v>
      </c>
    </row>
    <row r="31" spans="1:27" ht="12.75">
      <c r="A31" s="183" t="s">
        <v>120</v>
      </c>
      <c r="B31" s="182"/>
      <c r="C31" s="155">
        <v>187398616</v>
      </c>
      <c r="D31" s="155">
        <v>0</v>
      </c>
      <c r="E31" s="156">
        <v>338172423</v>
      </c>
      <c r="F31" s="60">
        <v>519207431</v>
      </c>
      <c r="G31" s="60">
        <v>21309417</v>
      </c>
      <c r="H31" s="60">
        <v>24881849</v>
      </c>
      <c r="I31" s="60">
        <v>40657337</v>
      </c>
      <c r="J31" s="60">
        <v>86848603</v>
      </c>
      <c r="K31" s="60">
        <v>37542574</v>
      </c>
      <c r="L31" s="60">
        <v>37439751</v>
      </c>
      <c r="M31" s="60">
        <v>34645631</v>
      </c>
      <c r="N31" s="60">
        <v>109627956</v>
      </c>
      <c r="O31" s="60">
        <v>27168544</v>
      </c>
      <c r="P31" s="60">
        <v>30851729</v>
      </c>
      <c r="Q31" s="60">
        <v>72109826</v>
      </c>
      <c r="R31" s="60">
        <v>130130099</v>
      </c>
      <c r="S31" s="60">
        <v>44846334</v>
      </c>
      <c r="T31" s="60">
        <v>48469177</v>
      </c>
      <c r="U31" s="60">
        <v>45456396</v>
      </c>
      <c r="V31" s="60">
        <v>138771907</v>
      </c>
      <c r="W31" s="60">
        <v>465378565</v>
      </c>
      <c r="X31" s="60">
        <v>338172423</v>
      </c>
      <c r="Y31" s="60">
        <v>127206142</v>
      </c>
      <c r="Z31" s="140">
        <v>37.62</v>
      </c>
      <c r="AA31" s="155">
        <v>519207431</v>
      </c>
    </row>
    <row r="32" spans="1:27" ht="12.75">
      <c r="A32" s="183" t="s">
        <v>121</v>
      </c>
      <c r="B32" s="182"/>
      <c r="C32" s="155">
        <v>3838766186</v>
      </c>
      <c r="D32" s="155">
        <v>0</v>
      </c>
      <c r="E32" s="156">
        <v>4391370987</v>
      </c>
      <c r="F32" s="60">
        <v>4720942182</v>
      </c>
      <c r="G32" s="60">
        <v>40707440</v>
      </c>
      <c r="H32" s="60">
        <v>234674996</v>
      </c>
      <c r="I32" s="60">
        <v>270228252</v>
      </c>
      <c r="J32" s="60">
        <v>545610688</v>
      </c>
      <c r="K32" s="60">
        <v>266930189</v>
      </c>
      <c r="L32" s="60">
        <v>371295984</v>
      </c>
      <c r="M32" s="60">
        <v>346841859</v>
      </c>
      <c r="N32" s="60">
        <v>985068032</v>
      </c>
      <c r="O32" s="60">
        <v>231887754</v>
      </c>
      <c r="P32" s="60">
        <v>338517534</v>
      </c>
      <c r="Q32" s="60">
        <v>257023604</v>
      </c>
      <c r="R32" s="60">
        <v>827428892</v>
      </c>
      <c r="S32" s="60">
        <v>315931780</v>
      </c>
      <c r="T32" s="60">
        <v>375759124</v>
      </c>
      <c r="U32" s="60">
        <v>657070583</v>
      </c>
      <c r="V32" s="60">
        <v>1348761487</v>
      </c>
      <c r="W32" s="60">
        <v>3706869099</v>
      </c>
      <c r="X32" s="60">
        <v>4396163021</v>
      </c>
      <c r="Y32" s="60">
        <v>-689293922</v>
      </c>
      <c r="Z32" s="140">
        <v>-15.68</v>
      </c>
      <c r="AA32" s="155">
        <v>4720942182</v>
      </c>
    </row>
    <row r="33" spans="1:27" ht="12.75">
      <c r="A33" s="183" t="s">
        <v>42</v>
      </c>
      <c r="B33" s="182"/>
      <c r="C33" s="155">
        <v>148245917</v>
      </c>
      <c r="D33" s="155">
        <v>0</v>
      </c>
      <c r="E33" s="156">
        <v>174832699</v>
      </c>
      <c r="F33" s="60">
        <v>121353430</v>
      </c>
      <c r="G33" s="60">
        <v>1118996</v>
      </c>
      <c r="H33" s="60">
        <v>11648952</v>
      </c>
      <c r="I33" s="60">
        <v>22853677</v>
      </c>
      <c r="J33" s="60">
        <v>35621625</v>
      </c>
      <c r="K33" s="60">
        <v>1470818</v>
      </c>
      <c r="L33" s="60">
        <v>14566193</v>
      </c>
      <c r="M33" s="60">
        <v>12642204</v>
      </c>
      <c r="N33" s="60">
        <v>28679215</v>
      </c>
      <c r="O33" s="60">
        <v>686656</v>
      </c>
      <c r="P33" s="60">
        <v>17899255</v>
      </c>
      <c r="Q33" s="60">
        <v>5401258</v>
      </c>
      <c r="R33" s="60">
        <v>23987169</v>
      </c>
      <c r="S33" s="60">
        <v>5326625</v>
      </c>
      <c r="T33" s="60">
        <v>14283573</v>
      </c>
      <c r="U33" s="60">
        <v>2438548</v>
      </c>
      <c r="V33" s="60">
        <v>22048746</v>
      </c>
      <c r="W33" s="60">
        <v>110336755</v>
      </c>
      <c r="X33" s="60">
        <v>174832699</v>
      </c>
      <c r="Y33" s="60">
        <v>-64495944</v>
      </c>
      <c r="Z33" s="140">
        <v>-36.89</v>
      </c>
      <c r="AA33" s="155">
        <v>121353430</v>
      </c>
    </row>
    <row r="34" spans="1:27" ht="12.75">
      <c r="A34" s="183" t="s">
        <v>43</v>
      </c>
      <c r="B34" s="182"/>
      <c r="C34" s="155">
        <v>4247277915</v>
      </c>
      <c r="D34" s="155">
        <v>0</v>
      </c>
      <c r="E34" s="156">
        <v>5300428398</v>
      </c>
      <c r="F34" s="60">
        <v>5657039422</v>
      </c>
      <c r="G34" s="60">
        <v>195706580</v>
      </c>
      <c r="H34" s="60">
        <v>425495368</v>
      </c>
      <c r="I34" s="60">
        <v>403836949</v>
      </c>
      <c r="J34" s="60">
        <v>1025038897</v>
      </c>
      <c r="K34" s="60">
        <v>390687185</v>
      </c>
      <c r="L34" s="60">
        <v>415838014</v>
      </c>
      <c r="M34" s="60">
        <v>384798860</v>
      </c>
      <c r="N34" s="60">
        <v>1191324059</v>
      </c>
      <c r="O34" s="60">
        <v>359721481</v>
      </c>
      <c r="P34" s="60">
        <v>366906844</v>
      </c>
      <c r="Q34" s="60">
        <v>410587523</v>
      </c>
      <c r="R34" s="60">
        <v>1137215848</v>
      </c>
      <c r="S34" s="60">
        <v>378904040</v>
      </c>
      <c r="T34" s="60">
        <v>439362620</v>
      </c>
      <c r="U34" s="60">
        <v>492236737</v>
      </c>
      <c r="V34" s="60">
        <v>1310503397</v>
      </c>
      <c r="W34" s="60">
        <v>4664082201</v>
      </c>
      <c r="X34" s="60">
        <v>5302277667</v>
      </c>
      <c r="Y34" s="60">
        <v>-638195466</v>
      </c>
      <c r="Z34" s="140">
        <v>-12.04</v>
      </c>
      <c r="AA34" s="155">
        <v>5657039422</v>
      </c>
    </row>
    <row r="35" spans="1:27" ht="12.75">
      <c r="A35" s="181" t="s">
        <v>122</v>
      </c>
      <c r="B35" s="185"/>
      <c r="C35" s="155">
        <v>8302317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292857</v>
      </c>
      <c r="Q35" s="60">
        <v>0</v>
      </c>
      <c r="R35" s="60">
        <v>292857</v>
      </c>
      <c r="S35" s="60">
        <v>670707</v>
      </c>
      <c r="T35" s="60">
        <v>0</v>
      </c>
      <c r="U35" s="60">
        <v>0</v>
      </c>
      <c r="V35" s="60">
        <v>670707</v>
      </c>
      <c r="W35" s="60">
        <v>963564</v>
      </c>
      <c r="X35" s="60"/>
      <c r="Y35" s="60">
        <v>963564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30849785717</v>
      </c>
      <c r="D36" s="188">
        <f>SUM(D25:D35)</f>
        <v>0</v>
      </c>
      <c r="E36" s="189">
        <f t="shared" si="1"/>
        <v>34796423269</v>
      </c>
      <c r="F36" s="190">
        <f t="shared" si="1"/>
        <v>35728598238</v>
      </c>
      <c r="G36" s="190">
        <f t="shared" si="1"/>
        <v>1424960550</v>
      </c>
      <c r="H36" s="190">
        <f t="shared" si="1"/>
        <v>2926242064</v>
      </c>
      <c r="I36" s="190">
        <f t="shared" si="1"/>
        <v>2936941575</v>
      </c>
      <c r="J36" s="190">
        <f t="shared" si="1"/>
        <v>7288144189</v>
      </c>
      <c r="K36" s="190">
        <f t="shared" si="1"/>
        <v>2335083424</v>
      </c>
      <c r="L36" s="190">
        <f t="shared" si="1"/>
        <v>3125380761</v>
      </c>
      <c r="M36" s="190">
        <f t="shared" si="1"/>
        <v>2516023096</v>
      </c>
      <c r="N36" s="190">
        <f t="shared" si="1"/>
        <v>7976487281</v>
      </c>
      <c r="O36" s="190">
        <f t="shared" si="1"/>
        <v>2285152425</v>
      </c>
      <c r="P36" s="190">
        <f t="shared" si="1"/>
        <v>2643448851</v>
      </c>
      <c r="Q36" s="190">
        <f t="shared" si="1"/>
        <v>2552717640</v>
      </c>
      <c r="R36" s="190">
        <f t="shared" si="1"/>
        <v>7481318916</v>
      </c>
      <c r="S36" s="190">
        <f t="shared" si="1"/>
        <v>2639718430</v>
      </c>
      <c r="T36" s="190">
        <f t="shared" si="1"/>
        <v>2687804306</v>
      </c>
      <c r="U36" s="190">
        <f t="shared" si="1"/>
        <v>3057516311</v>
      </c>
      <c r="V36" s="190">
        <f t="shared" si="1"/>
        <v>8385039047</v>
      </c>
      <c r="W36" s="190">
        <f t="shared" si="1"/>
        <v>31130989433</v>
      </c>
      <c r="X36" s="190">
        <f t="shared" si="1"/>
        <v>34796430757</v>
      </c>
      <c r="Y36" s="190">
        <f t="shared" si="1"/>
        <v>-3665441324</v>
      </c>
      <c r="Z36" s="191">
        <f>+IF(X36&lt;&gt;0,+(Y36/X36)*100,0)</f>
        <v>-10.533957777444236</v>
      </c>
      <c r="AA36" s="188">
        <f>SUM(AA25:AA35)</f>
        <v>35728598238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2148343948</v>
      </c>
      <c r="D38" s="199">
        <f>+D22-D36</f>
        <v>0</v>
      </c>
      <c r="E38" s="200">
        <f t="shared" si="2"/>
        <v>-275543943</v>
      </c>
      <c r="F38" s="106">
        <f t="shared" si="2"/>
        <v>93428894</v>
      </c>
      <c r="G38" s="106">
        <f t="shared" si="2"/>
        <v>1740407445</v>
      </c>
      <c r="H38" s="106">
        <f t="shared" si="2"/>
        <v>431895996</v>
      </c>
      <c r="I38" s="106">
        <f t="shared" si="2"/>
        <v>-273389766</v>
      </c>
      <c r="J38" s="106">
        <f t="shared" si="2"/>
        <v>1898913675</v>
      </c>
      <c r="K38" s="106">
        <f t="shared" si="2"/>
        <v>213040069</v>
      </c>
      <c r="L38" s="106">
        <f t="shared" si="2"/>
        <v>-590399684</v>
      </c>
      <c r="M38" s="106">
        <f t="shared" si="2"/>
        <v>1448165418</v>
      </c>
      <c r="N38" s="106">
        <f t="shared" si="2"/>
        <v>1070805803</v>
      </c>
      <c r="O38" s="106">
        <f t="shared" si="2"/>
        <v>398882325</v>
      </c>
      <c r="P38" s="106">
        <f t="shared" si="2"/>
        <v>-8883065</v>
      </c>
      <c r="Q38" s="106">
        <f t="shared" si="2"/>
        <v>1337633558</v>
      </c>
      <c r="R38" s="106">
        <f t="shared" si="2"/>
        <v>1727632818</v>
      </c>
      <c r="S38" s="106">
        <f t="shared" si="2"/>
        <v>-123749635</v>
      </c>
      <c r="T38" s="106">
        <f t="shared" si="2"/>
        <v>-119388549</v>
      </c>
      <c r="U38" s="106">
        <f t="shared" si="2"/>
        <v>-501973045</v>
      </c>
      <c r="V38" s="106">
        <f t="shared" si="2"/>
        <v>-745111229</v>
      </c>
      <c r="W38" s="106">
        <f t="shared" si="2"/>
        <v>3952241067</v>
      </c>
      <c r="X38" s="106">
        <f>IF(F22=F36,0,X22-X36)</f>
        <v>-363351429</v>
      </c>
      <c r="Y38" s="106">
        <f t="shared" si="2"/>
        <v>4315592496</v>
      </c>
      <c r="Z38" s="201">
        <f>+IF(X38&lt;&gt;0,+(Y38/X38)*100,0)</f>
        <v>-1187.7185973582616</v>
      </c>
      <c r="AA38" s="199">
        <f>+AA22-AA36</f>
        <v>93428894</v>
      </c>
    </row>
    <row r="39" spans="1:27" ht="12.75">
      <c r="A39" s="181" t="s">
        <v>46</v>
      </c>
      <c r="B39" s="185"/>
      <c r="C39" s="155">
        <v>2222351247</v>
      </c>
      <c r="D39" s="155">
        <v>0</v>
      </c>
      <c r="E39" s="156">
        <v>2177040098</v>
      </c>
      <c r="F39" s="60">
        <v>2205071020</v>
      </c>
      <c r="G39" s="60">
        <v>6395712</v>
      </c>
      <c r="H39" s="60">
        <v>127756262</v>
      </c>
      <c r="I39" s="60">
        <v>193280565</v>
      </c>
      <c r="J39" s="60">
        <v>327432539</v>
      </c>
      <c r="K39" s="60">
        <v>151560957</v>
      </c>
      <c r="L39" s="60">
        <v>168778492</v>
      </c>
      <c r="M39" s="60">
        <v>187453332</v>
      </c>
      <c r="N39" s="60">
        <v>507792781</v>
      </c>
      <c r="O39" s="60">
        <v>51956091</v>
      </c>
      <c r="P39" s="60">
        <v>86170996</v>
      </c>
      <c r="Q39" s="60">
        <v>298493050</v>
      </c>
      <c r="R39" s="60">
        <v>436620137</v>
      </c>
      <c r="S39" s="60">
        <v>139157651</v>
      </c>
      <c r="T39" s="60">
        <v>191199738</v>
      </c>
      <c r="U39" s="60">
        <v>0</v>
      </c>
      <c r="V39" s="60">
        <v>330357389</v>
      </c>
      <c r="W39" s="60">
        <v>1602202846</v>
      </c>
      <c r="X39" s="60">
        <v>2177040098</v>
      </c>
      <c r="Y39" s="60">
        <v>-574837252</v>
      </c>
      <c r="Z39" s="140">
        <v>-26.4</v>
      </c>
      <c r="AA39" s="155">
        <v>2205071020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87800000</v>
      </c>
      <c r="Y40" s="54">
        <v>-87800000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-100499</v>
      </c>
      <c r="D41" s="157">
        <v>0</v>
      </c>
      <c r="E41" s="156">
        <v>0</v>
      </c>
      <c r="F41" s="60">
        <v>-6599515</v>
      </c>
      <c r="G41" s="202">
        <v>0</v>
      </c>
      <c r="H41" s="202">
        <v>-6384000</v>
      </c>
      <c r="I41" s="202">
        <v>-10056125</v>
      </c>
      <c r="J41" s="60">
        <v>-16440125</v>
      </c>
      <c r="K41" s="202">
        <v>0</v>
      </c>
      <c r="L41" s="202">
        <v>-72000</v>
      </c>
      <c r="M41" s="60">
        <v>0</v>
      </c>
      <c r="N41" s="202">
        <v>-72000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-16512125</v>
      </c>
      <c r="X41" s="60"/>
      <c r="Y41" s="202">
        <v>-16512125</v>
      </c>
      <c r="Z41" s="203">
        <v>0</v>
      </c>
      <c r="AA41" s="204">
        <v>-6599515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4370594696</v>
      </c>
      <c r="D42" s="206">
        <f>SUM(D38:D41)</f>
        <v>0</v>
      </c>
      <c r="E42" s="207">
        <f t="shared" si="3"/>
        <v>1901496155</v>
      </c>
      <c r="F42" s="88">
        <f t="shared" si="3"/>
        <v>2291900399</v>
      </c>
      <c r="G42" s="88">
        <f t="shared" si="3"/>
        <v>1746803157</v>
      </c>
      <c r="H42" s="88">
        <f t="shared" si="3"/>
        <v>553268258</v>
      </c>
      <c r="I42" s="88">
        <f t="shared" si="3"/>
        <v>-90165326</v>
      </c>
      <c r="J42" s="88">
        <f t="shared" si="3"/>
        <v>2209906089</v>
      </c>
      <c r="K42" s="88">
        <f t="shared" si="3"/>
        <v>364601026</v>
      </c>
      <c r="L42" s="88">
        <f t="shared" si="3"/>
        <v>-421693192</v>
      </c>
      <c r="M42" s="88">
        <f t="shared" si="3"/>
        <v>1635618750</v>
      </c>
      <c r="N42" s="88">
        <f t="shared" si="3"/>
        <v>1578526584</v>
      </c>
      <c r="O42" s="88">
        <f t="shared" si="3"/>
        <v>450838416</v>
      </c>
      <c r="P42" s="88">
        <f t="shared" si="3"/>
        <v>77287931</v>
      </c>
      <c r="Q42" s="88">
        <f t="shared" si="3"/>
        <v>1636126608</v>
      </c>
      <c r="R42" s="88">
        <f t="shared" si="3"/>
        <v>2164252955</v>
      </c>
      <c r="S42" s="88">
        <f t="shared" si="3"/>
        <v>15408016</v>
      </c>
      <c r="T42" s="88">
        <f t="shared" si="3"/>
        <v>71811189</v>
      </c>
      <c r="U42" s="88">
        <f t="shared" si="3"/>
        <v>-501973045</v>
      </c>
      <c r="V42" s="88">
        <f t="shared" si="3"/>
        <v>-414753840</v>
      </c>
      <c r="W42" s="88">
        <f t="shared" si="3"/>
        <v>5537931788</v>
      </c>
      <c r="X42" s="88">
        <f t="shared" si="3"/>
        <v>1901488669</v>
      </c>
      <c r="Y42" s="88">
        <f t="shared" si="3"/>
        <v>3636443119</v>
      </c>
      <c r="Z42" s="208">
        <f>+IF(X42&lt;&gt;0,+(Y42/X42)*100,0)</f>
        <v>191.24190316171692</v>
      </c>
      <c r="AA42" s="206">
        <f>SUM(AA38:AA41)</f>
        <v>2291900399</v>
      </c>
    </row>
    <row r="43" spans="1:27" ht="12.75">
      <c r="A43" s="181" t="s">
        <v>125</v>
      </c>
      <c r="B43" s="185"/>
      <c r="C43" s="157">
        <v>19925756</v>
      </c>
      <c r="D43" s="157">
        <v>0</v>
      </c>
      <c r="E43" s="158">
        <v>0</v>
      </c>
      <c r="F43" s="159">
        <v>-3385000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-2363290</v>
      </c>
      <c r="M43" s="159">
        <v>0</v>
      </c>
      <c r="N43" s="159">
        <v>-2363290</v>
      </c>
      <c r="O43" s="159">
        <v>0</v>
      </c>
      <c r="P43" s="159">
        <v>0</v>
      </c>
      <c r="Q43" s="159">
        <v>0</v>
      </c>
      <c r="R43" s="159">
        <v>0</v>
      </c>
      <c r="S43" s="159">
        <v>774870</v>
      </c>
      <c r="T43" s="159">
        <v>-1398429</v>
      </c>
      <c r="U43" s="159">
        <v>0</v>
      </c>
      <c r="V43" s="159">
        <v>-623559</v>
      </c>
      <c r="W43" s="159">
        <v>-2986849</v>
      </c>
      <c r="X43" s="159"/>
      <c r="Y43" s="159">
        <v>-2986849</v>
      </c>
      <c r="Z43" s="141">
        <v>0</v>
      </c>
      <c r="AA43" s="157">
        <v>-3385000</v>
      </c>
    </row>
    <row r="44" spans="1:27" ht="12.75">
      <c r="A44" s="209" t="s">
        <v>126</v>
      </c>
      <c r="B44" s="185"/>
      <c r="C44" s="210">
        <f aca="true" t="shared" si="4" ref="C44:Y44">+C42-C43</f>
        <v>4350668940</v>
      </c>
      <c r="D44" s="210">
        <f>+D42-D43</f>
        <v>0</v>
      </c>
      <c r="E44" s="211">
        <f t="shared" si="4"/>
        <v>1901496155</v>
      </c>
      <c r="F44" s="77">
        <f t="shared" si="4"/>
        <v>2295285399</v>
      </c>
      <c r="G44" s="77">
        <f t="shared" si="4"/>
        <v>1746803157</v>
      </c>
      <c r="H44" s="77">
        <f t="shared" si="4"/>
        <v>553268258</v>
      </c>
      <c r="I44" s="77">
        <f t="shared" si="4"/>
        <v>-90165326</v>
      </c>
      <c r="J44" s="77">
        <f t="shared" si="4"/>
        <v>2209906089</v>
      </c>
      <c r="K44" s="77">
        <f t="shared" si="4"/>
        <v>364601026</v>
      </c>
      <c r="L44" s="77">
        <f t="shared" si="4"/>
        <v>-419329902</v>
      </c>
      <c r="M44" s="77">
        <f t="shared" si="4"/>
        <v>1635618750</v>
      </c>
      <c r="N44" s="77">
        <f t="shared" si="4"/>
        <v>1580889874</v>
      </c>
      <c r="O44" s="77">
        <f t="shared" si="4"/>
        <v>450838416</v>
      </c>
      <c r="P44" s="77">
        <f t="shared" si="4"/>
        <v>77287931</v>
      </c>
      <c r="Q44" s="77">
        <f t="shared" si="4"/>
        <v>1636126608</v>
      </c>
      <c r="R44" s="77">
        <f t="shared" si="4"/>
        <v>2164252955</v>
      </c>
      <c r="S44" s="77">
        <f t="shared" si="4"/>
        <v>14633146</v>
      </c>
      <c r="T44" s="77">
        <f t="shared" si="4"/>
        <v>73209618</v>
      </c>
      <c r="U44" s="77">
        <f t="shared" si="4"/>
        <v>-501973045</v>
      </c>
      <c r="V44" s="77">
        <f t="shared" si="4"/>
        <v>-414130281</v>
      </c>
      <c r="W44" s="77">
        <f t="shared" si="4"/>
        <v>5540918637</v>
      </c>
      <c r="X44" s="77">
        <f t="shared" si="4"/>
        <v>1901488669</v>
      </c>
      <c r="Y44" s="77">
        <f t="shared" si="4"/>
        <v>3639429968</v>
      </c>
      <c r="Z44" s="212">
        <f>+IF(X44&lt;&gt;0,+(Y44/X44)*100,0)</f>
        <v>191.39898266730086</v>
      </c>
      <c r="AA44" s="210">
        <f>+AA42-AA43</f>
        <v>2295285399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4350668940</v>
      </c>
      <c r="D46" s="206">
        <f>SUM(D44:D45)</f>
        <v>0</v>
      </c>
      <c r="E46" s="207">
        <f t="shared" si="5"/>
        <v>1901496155</v>
      </c>
      <c r="F46" s="88">
        <f t="shared" si="5"/>
        <v>2295285399</v>
      </c>
      <c r="G46" s="88">
        <f t="shared" si="5"/>
        <v>1746803157</v>
      </c>
      <c r="H46" s="88">
        <f t="shared" si="5"/>
        <v>553268258</v>
      </c>
      <c r="I46" s="88">
        <f t="shared" si="5"/>
        <v>-90165326</v>
      </c>
      <c r="J46" s="88">
        <f t="shared" si="5"/>
        <v>2209906089</v>
      </c>
      <c r="K46" s="88">
        <f t="shared" si="5"/>
        <v>364601026</v>
      </c>
      <c r="L46" s="88">
        <f t="shared" si="5"/>
        <v>-419329902</v>
      </c>
      <c r="M46" s="88">
        <f t="shared" si="5"/>
        <v>1635618750</v>
      </c>
      <c r="N46" s="88">
        <f t="shared" si="5"/>
        <v>1580889874</v>
      </c>
      <c r="O46" s="88">
        <f t="shared" si="5"/>
        <v>450838416</v>
      </c>
      <c r="P46" s="88">
        <f t="shared" si="5"/>
        <v>77287931</v>
      </c>
      <c r="Q46" s="88">
        <f t="shared" si="5"/>
        <v>1636126608</v>
      </c>
      <c r="R46" s="88">
        <f t="shared" si="5"/>
        <v>2164252955</v>
      </c>
      <c r="S46" s="88">
        <f t="shared" si="5"/>
        <v>14633146</v>
      </c>
      <c r="T46" s="88">
        <f t="shared" si="5"/>
        <v>73209618</v>
      </c>
      <c r="U46" s="88">
        <f t="shared" si="5"/>
        <v>-501973045</v>
      </c>
      <c r="V46" s="88">
        <f t="shared" si="5"/>
        <v>-414130281</v>
      </c>
      <c r="W46" s="88">
        <f t="shared" si="5"/>
        <v>5540918637</v>
      </c>
      <c r="X46" s="88">
        <f t="shared" si="5"/>
        <v>1901488669</v>
      </c>
      <c r="Y46" s="88">
        <f t="shared" si="5"/>
        <v>3639429968</v>
      </c>
      <c r="Z46" s="208">
        <f>+IF(X46&lt;&gt;0,+(Y46/X46)*100,0)</f>
        <v>191.39898266730086</v>
      </c>
      <c r="AA46" s="206">
        <f>SUM(AA44:AA45)</f>
        <v>2295285399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1</v>
      </c>
      <c r="H47" s="60">
        <v>1</v>
      </c>
      <c r="I47" s="82">
        <v>1</v>
      </c>
      <c r="J47" s="60">
        <v>3</v>
      </c>
      <c r="K47" s="60">
        <v>1</v>
      </c>
      <c r="L47" s="60">
        <v>1</v>
      </c>
      <c r="M47" s="159">
        <v>1</v>
      </c>
      <c r="N47" s="60">
        <v>3</v>
      </c>
      <c r="O47" s="60">
        <v>1</v>
      </c>
      <c r="P47" s="82">
        <v>0</v>
      </c>
      <c r="Q47" s="60">
        <v>1</v>
      </c>
      <c r="R47" s="60">
        <v>2</v>
      </c>
      <c r="S47" s="60">
        <v>1</v>
      </c>
      <c r="T47" s="159">
        <v>1</v>
      </c>
      <c r="U47" s="60">
        <v>1</v>
      </c>
      <c r="V47" s="60">
        <v>3</v>
      </c>
      <c r="W47" s="82">
        <v>11</v>
      </c>
      <c r="X47" s="60">
        <v>5279978</v>
      </c>
      <c r="Y47" s="60">
        <v>-5279967</v>
      </c>
      <c r="Z47" s="140">
        <v>-100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4350668940</v>
      </c>
      <c r="D48" s="217">
        <f>SUM(D46:D47)</f>
        <v>0</v>
      </c>
      <c r="E48" s="218">
        <f t="shared" si="6"/>
        <v>1901496155</v>
      </c>
      <c r="F48" s="219">
        <f t="shared" si="6"/>
        <v>2295285399</v>
      </c>
      <c r="G48" s="219">
        <f t="shared" si="6"/>
        <v>1746803158</v>
      </c>
      <c r="H48" s="220">
        <f t="shared" si="6"/>
        <v>553268259</v>
      </c>
      <c r="I48" s="220">
        <f t="shared" si="6"/>
        <v>-90165325</v>
      </c>
      <c r="J48" s="220">
        <f t="shared" si="6"/>
        <v>2209906092</v>
      </c>
      <c r="K48" s="220">
        <f t="shared" si="6"/>
        <v>364601027</v>
      </c>
      <c r="L48" s="220">
        <f t="shared" si="6"/>
        <v>-419329901</v>
      </c>
      <c r="M48" s="219">
        <f t="shared" si="6"/>
        <v>1635618751</v>
      </c>
      <c r="N48" s="219">
        <f t="shared" si="6"/>
        <v>1580889877</v>
      </c>
      <c r="O48" s="220">
        <f t="shared" si="6"/>
        <v>450838417</v>
      </c>
      <c r="P48" s="220">
        <f t="shared" si="6"/>
        <v>77287931</v>
      </c>
      <c r="Q48" s="220">
        <f t="shared" si="6"/>
        <v>1636126609</v>
      </c>
      <c r="R48" s="220">
        <f t="shared" si="6"/>
        <v>2164252957</v>
      </c>
      <c r="S48" s="220">
        <f t="shared" si="6"/>
        <v>14633147</v>
      </c>
      <c r="T48" s="219">
        <f t="shared" si="6"/>
        <v>73209619</v>
      </c>
      <c r="U48" s="219">
        <f t="shared" si="6"/>
        <v>-501973044</v>
      </c>
      <c r="V48" s="220">
        <f t="shared" si="6"/>
        <v>-414130278</v>
      </c>
      <c r="W48" s="220">
        <f t="shared" si="6"/>
        <v>5540918648</v>
      </c>
      <c r="X48" s="220">
        <f t="shared" si="6"/>
        <v>1906768647</v>
      </c>
      <c r="Y48" s="220">
        <f t="shared" si="6"/>
        <v>3634150001</v>
      </c>
      <c r="Z48" s="221">
        <f>+IF(X48&lt;&gt;0,+(Y48/X48)*100,0)</f>
        <v>190.5920787358111</v>
      </c>
      <c r="AA48" s="222">
        <f>SUM(AA46:AA47)</f>
        <v>2295285399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520726091</v>
      </c>
      <c r="D5" s="153">
        <f>SUM(D6:D8)</f>
        <v>0</v>
      </c>
      <c r="E5" s="154">
        <f t="shared" si="0"/>
        <v>571965905</v>
      </c>
      <c r="F5" s="100">
        <f t="shared" si="0"/>
        <v>701264385</v>
      </c>
      <c r="G5" s="100">
        <f t="shared" si="0"/>
        <v>5011042</v>
      </c>
      <c r="H5" s="100">
        <f t="shared" si="0"/>
        <v>11600182</v>
      </c>
      <c r="I5" s="100">
        <f t="shared" si="0"/>
        <v>21557706</v>
      </c>
      <c r="J5" s="100">
        <f t="shared" si="0"/>
        <v>38168930</v>
      </c>
      <c r="K5" s="100">
        <f t="shared" si="0"/>
        <v>23988413</v>
      </c>
      <c r="L5" s="100">
        <f t="shared" si="0"/>
        <v>41097043</v>
      </c>
      <c r="M5" s="100">
        <f t="shared" si="0"/>
        <v>26489512</v>
      </c>
      <c r="N5" s="100">
        <f t="shared" si="0"/>
        <v>91574968</v>
      </c>
      <c r="O5" s="100">
        <f t="shared" si="0"/>
        <v>89072478</v>
      </c>
      <c r="P5" s="100">
        <f t="shared" si="0"/>
        <v>32038172</v>
      </c>
      <c r="Q5" s="100">
        <f t="shared" si="0"/>
        <v>52485057</v>
      </c>
      <c r="R5" s="100">
        <f t="shared" si="0"/>
        <v>173595707</v>
      </c>
      <c r="S5" s="100">
        <f t="shared" si="0"/>
        <v>72791790</v>
      </c>
      <c r="T5" s="100">
        <f t="shared" si="0"/>
        <v>72672210</v>
      </c>
      <c r="U5" s="100">
        <f t="shared" si="0"/>
        <v>126609704</v>
      </c>
      <c r="V5" s="100">
        <f t="shared" si="0"/>
        <v>272073704</v>
      </c>
      <c r="W5" s="100">
        <f t="shared" si="0"/>
        <v>575413309</v>
      </c>
      <c r="X5" s="100">
        <f t="shared" si="0"/>
        <v>571965905</v>
      </c>
      <c r="Y5" s="100">
        <f t="shared" si="0"/>
        <v>3447404</v>
      </c>
      <c r="Z5" s="137">
        <f>+IF(X5&lt;&gt;0,+(Y5/X5)*100,0)</f>
        <v>0.6027289336415953</v>
      </c>
      <c r="AA5" s="153">
        <f>SUM(AA6:AA8)</f>
        <v>701264385</v>
      </c>
    </row>
    <row r="6" spans="1:27" ht="12.75">
      <c r="A6" s="138" t="s">
        <v>75</v>
      </c>
      <c r="B6" s="136"/>
      <c r="C6" s="155">
        <v>45770828</v>
      </c>
      <c r="D6" s="155"/>
      <c r="E6" s="156">
        <v>39348648</v>
      </c>
      <c r="F6" s="60">
        <v>162926323</v>
      </c>
      <c r="G6" s="60">
        <v>1434456</v>
      </c>
      <c r="H6" s="60">
        <v>1701723</v>
      </c>
      <c r="I6" s="60">
        <v>4416044</v>
      </c>
      <c r="J6" s="60">
        <v>7552223</v>
      </c>
      <c r="K6" s="60">
        <v>4018517</v>
      </c>
      <c r="L6" s="60">
        <v>3763515</v>
      </c>
      <c r="M6" s="60">
        <v>3398652</v>
      </c>
      <c r="N6" s="60">
        <v>11180684</v>
      </c>
      <c r="O6" s="60">
        <v>71011377</v>
      </c>
      <c r="P6" s="60">
        <v>16076151</v>
      </c>
      <c r="Q6" s="60">
        <v>11270562</v>
      </c>
      <c r="R6" s="60">
        <v>98358090</v>
      </c>
      <c r="S6" s="60">
        <v>7123409</v>
      </c>
      <c r="T6" s="60">
        <v>-7326451</v>
      </c>
      <c r="U6" s="60">
        <v>-12949649</v>
      </c>
      <c r="V6" s="60">
        <v>-13152691</v>
      </c>
      <c r="W6" s="60">
        <v>103938306</v>
      </c>
      <c r="X6" s="60">
        <v>39348648</v>
      </c>
      <c r="Y6" s="60">
        <v>64589658</v>
      </c>
      <c r="Z6" s="140">
        <v>164.15</v>
      </c>
      <c r="AA6" s="62">
        <v>162926323</v>
      </c>
    </row>
    <row r="7" spans="1:27" ht="12.75">
      <c r="A7" s="138" t="s">
        <v>76</v>
      </c>
      <c r="B7" s="136"/>
      <c r="C7" s="157">
        <v>15366891</v>
      </c>
      <c r="D7" s="157"/>
      <c r="E7" s="158">
        <v>15997295</v>
      </c>
      <c r="F7" s="159">
        <v>24265011</v>
      </c>
      <c r="G7" s="159">
        <v>39389</v>
      </c>
      <c r="H7" s="159">
        <v>437370</v>
      </c>
      <c r="I7" s="159">
        <v>1176670</v>
      </c>
      <c r="J7" s="159">
        <v>1653429</v>
      </c>
      <c r="K7" s="159">
        <v>793833</v>
      </c>
      <c r="L7" s="159">
        <v>512886</v>
      </c>
      <c r="M7" s="159">
        <v>856521</v>
      </c>
      <c r="N7" s="159">
        <v>2163240</v>
      </c>
      <c r="O7" s="159">
        <v>593548</v>
      </c>
      <c r="P7" s="159">
        <v>1326384</v>
      </c>
      <c r="Q7" s="159">
        <v>2929952</v>
      </c>
      <c r="R7" s="159">
        <v>4849884</v>
      </c>
      <c r="S7" s="159">
        <v>2970344</v>
      </c>
      <c r="T7" s="159">
        <v>5368736</v>
      </c>
      <c r="U7" s="159">
        <v>6767872</v>
      </c>
      <c r="V7" s="159">
        <v>15106952</v>
      </c>
      <c r="W7" s="159">
        <v>23773505</v>
      </c>
      <c r="X7" s="159">
        <v>15997295</v>
      </c>
      <c r="Y7" s="159">
        <v>7776210</v>
      </c>
      <c r="Z7" s="141">
        <v>48.61</v>
      </c>
      <c r="AA7" s="225">
        <v>24265011</v>
      </c>
    </row>
    <row r="8" spans="1:27" ht="12.75">
      <c r="A8" s="138" t="s">
        <v>77</v>
      </c>
      <c r="B8" s="136"/>
      <c r="C8" s="155">
        <v>459588372</v>
      </c>
      <c r="D8" s="155"/>
      <c r="E8" s="156">
        <v>516619962</v>
      </c>
      <c r="F8" s="60">
        <v>514073051</v>
      </c>
      <c r="G8" s="60">
        <v>3537197</v>
      </c>
      <c r="H8" s="60">
        <v>9461089</v>
      </c>
      <c r="I8" s="60">
        <v>15964992</v>
      </c>
      <c r="J8" s="60">
        <v>28963278</v>
      </c>
      <c r="K8" s="60">
        <v>19176063</v>
      </c>
      <c r="L8" s="60">
        <v>36820642</v>
      </c>
      <c r="M8" s="60">
        <v>22234339</v>
      </c>
      <c r="N8" s="60">
        <v>78231044</v>
      </c>
      <c r="O8" s="60">
        <v>17467553</v>
      </c>
      <c r="P8" s="60">
        <v>14635637</v>
      </c>
      <c r="Q8" s="60">
        <v>38284543</v>
      </c>
      <c r="R8" s="60">
        <v>70387733</v>
      </c>
      <c r="S8" s="60">
        <v>62698037</v>
      </c>
      <c r="T8" s="60">
        <v>74629925</v>
      </c>
      <c r="U8" s="60">
        <v>132791481</v>
      </c>
      <c r="V8" s="60">
        <v>270119443</v>
      </c>
      <c r="W8" s="60">
        <v>447701498</v>
      </c>
      <c r="X8" s="60">
        <v>516619962</v>
      </c>
      <c r="Y8" s="60">
        <v>-68918464</v>
      </c>
      <c r="Z8" s="140">
        <v>-13.34</v>
      </c>
      <c r="AA8" s="62">
        <v>514073051</v>
      </c>
    </row>
    <row r="9" spans="1:27" ht="12.75">
      <c r="A9" s="135" t="s">
        <v>78</v>
      </c>
      <c r="B9" s="136"/>
      <c r="C9" s="153">
        <f aca="true" t="shared" si="1" ref="C9:Y9">SUM(C10:C14)</f>
        <v>770004084</v>
      </c>
      <c r="D9" s="153">
        <f>SUM(D10:D14)</f>
        <v>0</v>
      </c>
      <c r="E9" s="154">
        <f t="shared" si="1"/>
        <v>936452763</v>
      </c>
      <c r="F9" s="100">
        <f t="shared" si="1"/>
        <v>1012078035</v>
      </c>
      <c r="G9" s="100">
        <f t="shared" si="1"/>
        <v>-2660133</v>
      </c>
      <c r="H9" s="100">
        <f t="shared" si="1"/>
        <v>34133604</v>
      </c>
      <c r="I9" s="100">
        <f t="shared" si="1"/>
        <v>47723971</v>
      </c>
      <c r="J9" s="100">
        <f t="shared" si="1"/>
        <v>79197442</v>
      </c>
      <c r="K9" s="100">
        <f t="shared" si="1"/>
        <v>33811609</v>
      </c>
      <c r="L9" s="100">
        <f t="shared" si="1"/>
        <v>52299662</v>
      </c>
      <c r="M9" s="100">
        <f t="shared" si="1"/>
        <v>60891148</v>
      </c>
      <c r="N9" s="100">
        <f t="shared" si="1"/>
        <v>147002419</v>
      </c>
      <c r="O9" s="100">
        <f t="shared" si="1"/>
        <v>26181286</v>
      </c>
      <c r="P9" s="100">
        <f t="shared" si="1"/>
        <v>45040187</v>
      </c>
      <c r="Q9" s="100">
        <f t="shared" si="1"/>
        <v>231722108</v>
      </c>
      <c r="R9" s="100">
        <f t="shared" si="1"/>
        <v>302943581</v>
      </c>
      <c r="S9" s="100">
        <f t="shared" si="1"/>
        <v>46720572</v>
      </c>
      <c r="T9" s="100">
        <f t="shared" si="1"/>
        <v>126382341</v>
      </c>
      <c r="U9" s="100">
        <f t="shared" si="1"/>
        <v>145088080</v>
      </c>
      <c r="V9" s="100">
        <f t="shared" si="1"/>
        <v>318190993</v>
      </c>
      <c r="W9" s="100">
        <f t="shared" si="1"/>
        <v>847334435</v>
      </c>
      <c r="X9" s="100">
        <f t="shared" si="1"/>
        <v>936452764</v>
      </c>
      <c r="Y9" s="100">
        <f t="shared" si="1"/>
        <v>-89118329</v>
      </c>
      <c r="Z9" s="137">
        <f>+IF(X9&lt;&gt;0,+(Y9/X9)*100,0)</f>
        <v>-9.516585611786395</v>
      </c>
      <c r="AA9" s="102">
        <f>SUM(AA10:AA14)</f>
        <v>1012078035</v>
      </c>
    </row>
    <row r="10" spans="1:27" ht="12.75">
      <c r="A10" s="138" t="s">
        <v>79</v>
      </c>
      <c r="B10" s="136"/>
      <c r="C10" s="155">
        <v>85336890</v>
      </c>
      <c r="D10" s="155"/>
      <c r="E10" s="156">
        <v>69742077</v>
      </c>
      <c r="F10" s="60">
        <v>87770368</v>
      </c>
      <c r="G10" s="60">
        <v>559948</v>
      </c>
      <c r="H10" s="60">
        <v>3514538</v>
      </c>
      <c r="I10" s="60">
        <v>6116306</v>
      </c>
      <c r="J10" s="60">
        <v>10190792</v>
      </c>
      <c r="K10" s="60">
        <v>2425724</v>
      </c>
      <c r="L10" s="60">
        <v>1799755</v>
      </c>
      <c r="M10" s="60">
        <v>6378637</v>
      </c>
      <c r="N10" s="60">
        <v>10604116</v>
      </c>
      <c r="O10" s="60">
        <v>1572887</v>
      </c>
      <c r="P10" s="60">
        <v>8349448</v>
      </c>
      <c r="Q10" s="60">
        <v>7004820</v>
      </c>
      <c r="R10" s="60">
        <v>16927155</v>
      </c>
      <c r="S10" s="60">
        <v>8067042</v>
      </c>
      <c r="T10" s="60">
        <v>11504217</v>
      </c>
      <c r="U10" s="60">
        <v>16501463</v>
      </c>
      <c r="V10" s="60">
        <v>36072722</v>
      </c>
      <c r="W10" s="60">
        <v>73794785</v>
      </c>
      <c r="X10" s="60">
        <v>69742077</v>
      </c>
      <c r="Y10" s="60">
        <v>4052708</v>
      </c>
      <c r="Z10" s="140">
        <v>5.81</v>
      </c>
      <c r="AA10" s="62">
        <v>87770368</v>
      </c>
    </row>
    <row r="11" spans="1:27" ht="12.75">
      <c r="A11" s="138" t="s">
        <v>80</v>
      </c>
      <c r="B11" s="136"/>
      <c r="C11" s="155">
        <v>142703581</v>
      </c>
      <c r="D11" s="155"/>
      <c r="E11" s="156">
        <v>148512502</v>
      </c>
      <c r="F11" s="60">
        <v>167856959</v>
      </c>
      <c r="G11" s="60">
        <v>1112847</v>
      </c>
      <c r="H11" s="60">
        <v>9106966</v>
      </c>
      <c r="I11" s="60">
        <v>8527241</v>
      </c>
      <c r="J11" s="60">
        <v>18747054</v>
      </c>
      <c r="K11" s="60">
        <v>8607735</v>
      </c>
      <c r="L11" s="60">
        <v>13475816</v>
      </c>
      <c r="M11" s="60">
        <v>16072178</v>
      </c>
      <c r="N11" s="60">
        <v>38155729</v>
      </c>
      <c r="O11" s="60">
        <v>2902380</v>
      </c>
      <c r="P11" s="60">
        <v>6267165</v>
      </c>
      <c r="Q11" s="60">
        <v>14869520</v>
      </c>
      <c r="R11" s="60">
        <v>24039065</v>
      </c>
      <c r="S11" s="60">
        <v>9459118</v>
      </c>
      <c r="T11" s="60">
        <v>18501248</v>
      </c>
      <c r="U11" s="60">
        <v>34074094</v>
      </c>
      <c r="V11" s="60">
        <v>62034460</v>
      </c>
      <c r="W11" s="60">
        <v>142976308</v>
      </c>
      <c r="X11" s="60">
        <v>148512502</v>
      </c>
      <c r="Y11" s="60">
        <v>-5536194</v>
      </c>
      <c r="Z11" s="140">
        <v>-3.73</v>
      </c>
      <c r="AA11" s="62">
        <v>167856959</v>
      </c>
    </row>
    <row r="12" spans="1:27" ht="12.75">
      <c r="A12" s="138" t="s">
        <v>81</v>
      </c>
      <c r="B12" s="136"/>
      <c r="C12" s="155">
        <v>187892193</v>
      </c>
      <c r="D12" s="155"/>
      <c r="E12" s="156">
        <v>185098115</v>
      </c>
      <c r="F12" s="60">
        <v>169921637</v>
      </c>
      <c r="G12" s="60">
        <v>1166534</v>
      </c>
      <c r="H12" s="60">
        <v>11289782</v>
      </c>
      <c r="I12" s="60">
        <v>14724108</v>
      </c>
      <c r="J12" s="60">
        <v>27180424</v>
      </c>
      <c r="K12" s="60">
        <v>6145222</v>
      </c>
      <c r="L12" s="60">
        <v>12856415</v>
      </c>
      <c r="M12" s="60">
        <v>12611962</v>
      </c>
      <c r="N12" s="60">
        <v>31613599</v>
      </c>
      <c r="O12" s="60">
        <v>11342461</v>
      </c>
      <c r="P12" s="60">
        <v>10143703</v>
      </c>
      <c r="Q12" s="60">
        <v>17248357</v>
      </c>
      <c r="R12" s="60">
        <v>38734521</v>
      </c>
      <c r="S12" s="60">
        <v>10046946</v>
      </c>
      <c r="T12" s="60">
        <v>19278660</v>
      </c>
      <c r="U12" s="60">
        <v>25268865</v>
      </c>
      <c r="V12" s="60">
        <v>54594471</v>
      </c>
      <c r="W12" s="60">
        <v>152123015</v>
      </c>
      <c r="X12" s="60">
        <v>185098115</v>
      </c>
      <c r="Y12" s="60">
        <v>-32975100</v>
      </c>
      <c r="Z12" s="140">
        <v>-17.81</v>
      </c>
      <c r="AA12" s="62">
        <v>169921637</v>
      </c>
    </row>
    <row r="13" spans="1:27" ht="12.75">
      <c r="A13" s="138" t="s">
        <v>82</v>
      </c>
      <c r="B13" s="136"/>
      <c r="C13" s="155">
        <v>336949305</v>
      </c>
      <c r="D13" s="155"/>
      <c r="E13" s="156">
        <v>499610519</v>
      </c>
      <c r="F13" s="60">
        <v>562337954</v>
      </c>
      <c r="G13" s="60">
        <v>-5494377</v>
      </c>
      <c r="H13" s="60">
        <v>9935530</v>
      </c>
      <c r="I13" s="60">
        <v>17199937</v>
      </c>
      <c r="J13" s="60">
        <v>21641090</v>
      </c>
      <c r="K13" s="60">
        <v>15034197</v>
      </c>
      <c r="L13" s="60">
        <v>21425893</v>
      </c>
      <c r="M13" s="60">
        <v>21257618</v>
      </c>
      <c r="N13" s="60">
        <v>57717708</v>
      </c>
      <c r="O13" s="60">
        <v>9346869</v>
      </c>
      <c r="P13" s="60">
        <v>19664440</v>
      </c>
      <c r="Q13" s="60">
        <v>190959913</v>
      </c>
      <c r="R13" s="60">
        <v>219971222</v>
      </c>
      <c r="S13" s="60">
        <v>18269166</v>
      </c>
      <c r="T13" s="60">
        <v>74217488</v>
      </c>
      <c r="U13" s="60">
        <v>65160662</v>
      </c>
      <c r="V13" s="60">
        <v>157647316</v>
      </c>
      <c r="W13" s="60">
        <v>456977336</v>
      </c>
      <c r="X13" s="60">
        <v>499610520</v>
      </c>
      <c r="Y13" s="60">
        <v>-42633184</v>
      </c>
      <c r="Z13" s="140">
        <v>-8.53</v>
      </c>
      <c r="AA13" s="62">
        <v>562337954</v>
      </c>
    </row>
    <row r="14" spans="1:27" ht="12.75">
      <c r="A14" s="138" t="s">
        <v>83</v>
      </c>
      <c r="B14" s="136"/>
      <c r="C14" s="157">
        <v>17122115</v>
      </c>
      <c r="D14" s="157"/>
      <c r="E14" s="158">
        <v>33489550</v>
      </c>
      <c r="F14" s="159">
        <v>24191117</v>
      </c>
      <c r="G14" s="159">
        <v>-5085</v>
      </c>
      <c r="H14" s="159">
        <v>286788</v>
      </c>
      <c r="I14" s="159">
        <v>1156379</v>
      </c>
      <c r="J14" s="159">
        <v>1438082</v>
      </c>
      <c r="K14" s="159">
        <v>1598731</v>
      </c>
      <c r="L14" s="159">
        <v>2741783</v>
      </c>
      <c r="M14" s="159">
        <v>4570753</v>
      </c>
      <c r="N14" s="159">
        <v>8911267</v>
      </c>
      <c r="O14" s="159">
        <v>1016689</v>
      </c>
      <c r="P14" s="159">
        <v>615431</v>
      </c>
      <c r="Q14" s="159">
        <v>1639498</v>
      </c>
      <c r="R14" s="159">
        <v>3271618</v>
      </c>
      <c r="S14" s="159">
        <v>878300</v>
      </c>
      <c r="T14" s="159">
        <v>2880728</v>
      </c>
      <c r="U14" s="159">
        <v>4082996</v>
      </c>
      <c r="V14" s="159">
        <v>7842024</v>
      </c>
      <c r="W14" s="159">
        <v>21462991</v>
      </c>
      <c r="X14" s="159">
        <v>33489550</v>
      </c>
      <c r="Y14" s="159">
        <v>-12026559</v>
      </c>
      <c r="Z14" s="141">
        <v>-35.91</v>
      </c>
      <c r="AA14" s="225">
        <v>24191117</v>
      </c>
    </row>
    <row r="15" spans="1:27" ht="12.75">
      <c r="A15" s="135" t="s">
        <v>84</v>
      </c>
      <c r="B15" s="142"/>
      <c r="C15" s="153">
        <f aca="true" t="shared" si="2" ref="C15:Y15">SUM(C16:C18)</f>
        <v>1593633898</v>
      </c>
      <c r="D15" s="153">
        <f>SUM(D16:D18)</f>
        <v>0</v>
      </c>
      <c r="E15" s="154">
        <f t="shared" si="2"/>
        <v>1534556833</v>
      </c>
      <c r="F15" s="100">
        <f t="shared" si="2"/>
        <v>1507837017</v>
      </c>
      <c r="G15" s="100">
        <f t="shared" si="2"/>
        <v>-2232090</v>
      </c>
      <c r="H15" s="100">
        <f t="shared" si="2"/>
        <v>111333923</v>
      </c>
      <c r="I15" s="100">
        <f t="shared" si="2"/>
        <v>152502204</v>
      </c>
      <c r="J15" s="100">
        <f t="shared" si="2"/>
        <v>261604037</v>
      </c>
      <c r="K15" s="100">
        <f t="shared" si="2"/>
        <v>159587138</v>
      </c>
      <c r="L15" s="100">
        <f t="shared" si="2"/>
        <v>154459031</v>
      </c>
      <c r="M15" s="100">
        <f t="shared" si="2"/>
        <v>187716328</v>
      </c>
      <c r="N15" s="100">
        <f t="shared" si="2"/>
        <v>501762497</v>
      </c>
      <c r="O15" s="100">
        <f t="shared" si="2"/>
        <v>-37493091</v>
      </c>
      <c r="P15" s="100">
        <f t="shared" si="2"/>
        <v>98536035</v>
      </c>
      <c r="Q15" s="100">
        <f t="shared" si="2"/>
        <v>123602341</v>
      </c>
      <c r="R15" s="100">
        <f t="shared" si="2"/>
        <v>184645285</v>
      </c>
      <c r="S15" s="100">
        <f t="shared" si="2"/>
        <v>115211050</v>
      </c>
      <c r="T15" s="100">
        <f t="shared" si="2"/>
        <v>114960335</v>
      </c>
      <c r="U15" s="100">
        <f t="shared" si="2"/>
        <v>175923674</v>
      </c>
      <c r="V15" s="100">
        <f t="shared" si="2"/>
        <v>406095059</v>
      </c>
      <c r="W15" s="100">
        <f t="shared" si="2"/>
        <v>1354106878</v>
      </c>
      <c r="X15" s="100">
        <f t="shared" si="2"/>
        <v>1534556833</v>
      </c>
      <c r="Y15" s="100">
        <f t="shared" si="2"/>
        <v>-180449955</v>
      </c>
      <c r="Z15" s="137">
        <f>+IF(X15&lt;&gt;0,+(Y15/X15)*100,0)</f>
        <v>-11.759092339853403</v>
      </c>
      <c r="AA15" s="102">
        <f>SUM(AA16:AA18)</f>
        <v>1507837017</v>
      </c>
    </row>
    <row r="16" spans="1:27" ht="12.75">
      <c r="A16" s="138" t="s">
        <v>85</v>
      </c>
      <c r="B16" s="136"/>
      <c r="C16" s="155">
        <v>58234537</v>
      </c>
      <c r="D16" s="155"/>
      <c r="E16" s="156">
        <v>70523557</v>
      </c>
      <c r="F16" s="60">
        <v>69666042</v>
      </c>
      <c r="G16" s="60">
        <v>183823</v>
      </c>
      <c r="H16" s="60">
        <v>2221421</v>
      </c>
      <c r="I16" s="60">
        <v>2167924</v>
      </c>
      <c r="J16" s="60">
        <v>4573168</v>
      </c>
      <c r="K16" s="60">
        <v>3294457</v>
      </c>
      <c r="L16" s="60">
        <v>8914534</v>
      </c>
      <c r="M16" s="60">
        <v>5133010</v>
      </c>
      <c r="N16" s="60">
        <v>17342001</v>
      </c>
      <c r="O16" s="60">
        <v>4406505</v>
      </c>
      <c r="P16" s="60">
        <v>10090020</v>
      </c>
      <c r="Q16" s="60">
        <v>6572777</v>
      </c>
      <c r="R16" s="60">
        <v>21069302</v>
      </c>
      <c r="S16" s="60">
        <v>6115552</v>
      </c>
      <c r="T16" s="60">
        <v>8492761</v>
      </c>
      <c r="U16" s="60">
        <v>10438971</v>
      </c>
      <c r="V16" s="60">
        <v>25047284</v>
      </c>
      <c r="W16" s="60">
        <v>68031755</v>
      </c>
      <c r="X16" s="60">
        <v>70523557</v>
      </c>
      <c r="Y16" s="60">
        <v>-2491802</v>
      </c>
      <c r="Z16" s="140">
        <v>-3.53</v>
      </c>
      <c r="AA16" s="62">
        <v>69666042</v>
      </c>
    </row>
    <row r="17" spans="1:27" ht="12.75">
      <c r="A17" s="138" t="s">
        <v>86</v>
      </c>
      <c r="B17" s="136"/>
      <c r="C17" s="155">
        <v>1518364433</v>
      </c>
      <c r="D17" s="155"/>
      <c r="E17" s="156">
        <v>1448117159</v>
      </c>
      <c r="F17" s="60">
        <v>1426123097</v>
      </c>
      <c r="G17" s="60">
        <v>-2430913</v>
      </c>
      <c r="H17" s="60">
        <v>109080912</v>
      </c>
      <c r="I17" s="60">
        <v>150235496</v>
      </c>
      <c r="J17" s="60">
        <v>256885495</v>
      </c>
      <c r="K17" s="60">
        <v>156248127</v>
      </c>
      <c r="L17" s="60">
        <v>145486725</v>
      </c>
      <c r="M17" s="60">
        <v>182222506</v>
      </c>
      <c r="N17" s="60">
        <v>483957358</v>
      </c>
      <c r="O17" s="60">
        <v>-42002503</v>
      </c>
      <c r="P17" s="60">
        <v>88393574</v>
      </c>
      <c r="Q17" s="60">
        <v>115477045</v>
      </c>
      <c r="R17" s="60">
        <v>161868116</v>
      </c>
      <c r="S17" s="60">
        <v>107785152</v>
      </c>
      <c r="T17" s="60">
        <v>105116501</v>
      </c>
      <c r="U17" s="60">
        <v>158621703</v>
      </c>
      <c r="V17" s="60">
        <v>371523356</v>
      </c>
      <c r="W17" s="60">
        <v>1274234325</v>
      </c>
      <c r="X17" s="60">
        <v>1448117159</v>
      </c>
      <c r="Y17" s="60">
        <v>-173882834</v>
      </c>
      <c r="Z17" s="140">
        <v>-12.01</v>
      </c>
      <c r="AA17" s="62">
        <v>1426123097</v>
      </c>
    </row>
    <row r="18" spans="1:27" ht="12.75">
      <c r="A18" s="138" t="s">
        <v>87</v>
      </c>
      <c r="B18" s="136"/>
      <c r="C18" s="155">
        <v>17034928</v>
      </c>
      <c r="D18" s="155"/>
      <c r="E18" s="156">
        <v>15916117</v>
      </c>
      <c r="F18" s="60">
        <v>12047878</v>
      </c>
      <c r="G18" s="60">
        <v>15000</v>
      </c>
      <c r="H18" s="60">
        <v>31590</v>
      </c>
      <c r="I18" s="60">
        <v>98784</v>
      </c>
      <c r="J18" s="60">
        <v>145374</v>
      </c>
      <c r="K18" s="60">
        <v>44554</v>
      </c>
      <c r="L18" s="60">
        <v>57772</v>
      </c>
      <c r="M18" s="60">
        <v>360812</v>
      </c>
      <c r="N18" s="60">
        <v>463138</v>
      </c>
      <c r="O18" s="60">
        <v>102907</v>
      </c>
      <c r="P18" s="60">
        <v>52441</v>
      </c>
      <c r="Q18" s="60">
        <v>1552519</v>
      </c>
      <c r="R18" s="60">
        <v>1707867</v>
      </c>
      <c r="S18" s="60">
        <v>1310346</v>
      </c>
      <c r="T18" s="60">
        <v>1351073</v>
      </c>
      <c r="U18" s="60">
        <v>6863000</v>
      </c>
      <c r="V18" s="60">
        <v>9524419</v>
      </c>
      <c r="W18" s="60">
        <v>11840798</v>
      </c>
      <c r="X18" s="60">
        <v>15916117</v>
      </c>
      <c r="Y18" s="60">
        <v>-4075319</v>
      </c>
      <c r="Z18" s="140">
        <v>-25.6</v>
      </c>
      <c r="AA18" s="62">
        <v>12047878</v>
      </c>
    </row>
    <row r="19" spans="1:27" ht="12.75">
      <c r="A19" s="135" t="s">
        <v>88</v>
      </c>
      <c r="B19" s="142"/>
      <c r="C19" s="153">
        <f aca="true" t="shared" si="3" ref="C19:Y19">SUM(C20:C23)</f>
        <v>2669180646</v>
      </c>
      <c r="D19" s="153">
        <f>SUM(D20:D23)</f>
        <v>0</v>
      </c>
      <c r="E19" s="154">
        <f t="shared" si="3"/>
        <v>3458301016</v>
      </c>
      <c r="F19" s="100">
        <f t="shared" si="3"/>
        <v>3138227470</v>
      </c>
      <c r="G19" s="100">
        <f t="shared" si="3"/>
        <v>63118132</v>
      </c>
      <c r="H19" s="100">
        <f t="shared" si="3"/>
        <v>138188925</v>
      </c>
      <c r="I19" s="100">
        <f t="shared" si="3"/>
        <v>185085230</v>
      </c>
      <c r="J19" s="100">
        <f t="shared" si="3"/>
        <v>386392287</v>
      </c>
      <c r="K19" s="100">
        <f t="shared" si="3"/>
        <v>222134858</v>
      </c>
      <c r="L19" s="100">
        <f t="shared" si="3"/>
        <v>223023914</v>
      </c>
      <c r="M19" s="100">
        <f t="shared" si="3"/>
        <v>240642039</v>
      </c>
      <c r="N19" s="100">
        <f t="shared" si="3"/>
        <v>685800811</v>
      </c>
      <c r="O19" s="100">
        <f t="shared" si="3"/>
        <v>131131184</v>
      </c>
      <c r="P19" s="100">
        <f t="shared" si="3"/>
        <v>181450076</v>
      </c>
      <c r="Q19" s="100">
        <f t="shared" si="3"/>
        <v>282975993</v>
      </c>
      <c r="R19" s="100">
        <f t="shared" si="3"/>
        <v>595557253</v>
      </c>
      <c r="S19" s="100">
        <f t="shared" si="3"/>
        <v>207250116</v>
      </c>
      <c r="T19" s="100">
        <f t="shared" si="3"/>
        <v>398788212</v>
      </c>
      <c r="U19" s="100">
        <f t="shared" si="3"/>
        <v>576204463</v>
      </c>
      <c r="V19" s="100">
        <f t="shared" si="3"/>
        <v>1182242791</v>
      </c>
      <c r="W19" s="100">
        <f t="shared" si="3"/>
        <v>2849993142</v>
      </c>
      <c r="X19" s="100">
        <f t="shared" si="3"/>
        <v>3458301016</v>
      </c>
      <c r="Y19" s="100">
        <f t="shared" si="3"/>
        <v>-608307874</v>
      </c>
      <c r="Z19" s="137">
        <f>+IF(X19&lt;&gt;0,+(Y19/X19)*100,0)</f>
        <v>-17.58978964484681</v>
      </c>
      <c r="AA19" s="102">
        <f>SUM(AA20:AA23)</f>
        <v>3138227470</v>
      </c>
    </row>
    <row r="20" spans="1:27" ht="12.75">
      <c r="A20" s="138" t="s">
        <v>89</v>
      </c>
      <c r="B20" s="136"/>
      <c r="C20" s="155">
        <v>1016911220</v>
      </c>
      <c r="D20" s="155"/>
      <c r="E20" s="156">
        <v>1536811700</v>
      </c>
      <c r="F20" s="60">
        <v>1305936978</v>
      </c>
      <c r="G20" s="60">
        <v>26845244</v>
      </c>
      <c r="H20" s="60">
        <v>62151358</v>
      </c>
      <c r="I20" s="60">
        <v>63196888</v>
      </c>
      <c r="J20" s="60">
        <v>152193490</v>
      </c>
      <c r="K20" s="60">
        <v>117605870</v>
      </c>
      <c r="L20" s="60">
        <v>107491362</v>
      </c>
      <c r="M20" s="60">
        <v>87166645</v>
      </c>
      <c r="N20" s="60">
        <v>312263877</v>
      </c>
      <c r="O20" s="60">
        <v>49794472</v>
      </c>
      <c r="P20" s="60">
        <v>102843761</v>
      </c>
      <c r="Q20" s="60">
        <v>130782661</v>
      </c>
      <c r="R20" s="60">
        <v>283420894</v>
      </c>
      <c r="S20" s="60">
        <v>70005905</v>
      </c>
      <c r="T20" s="60">
        <v>146978530</v>
      </c>
      <c r="U20" s="60">
        <v>186274212</v>
      </c>
      <c r="V20" s="60">
        <v>403258647</v>
      </c>
      <c r="W20" s="60">
        <v>1151136908</v>
      </c>
      <c r="X20" s="60">
        <v>1536811700</v>
      </c>
      <c r="Y20" s="60">
        <v>-385674792</v>
      </c>
      <c r="Z20" s="140">
        <v>-25.1</v>
      </c>
      <c r="AA20" s="62">
        <v>1305936978</v>
      </c>
    </row>
    <row r="21" spans="1:27" ht="12.75">
      <c r="A21" s="138" t="s">
        <v>90</v>
      </c>
      <c r="B21" s="136"/>
      <c r="C21" s="155">
        <v>719005228</v>
      </c>
      <c r="D21" s="155"/>
      <c r="E21" s="156">
        <v>883224600</v>
      </c>
      <c r="F21" s="60">
        <v>942094082</v>
      </c>
      <c r="G21" s="60">
        <v>20231927</v>
      </c>
      <c r="H21" s="60">
        <v>37689902</v>
      </c>
      <c r="I21" s="60">
        <v>50916209</v>
      </c>
      <c r="J21" s="60">
        <v>108838038</v>
      </c>
      <c r="K21" s="60">
        <v>47067164</v>
      </c>
      <c r="L21" s="60">
        <v>63349636</v>
      </c>
      <c r="M21" s="60">
        <v>101433281</v>
      </c>
      <c r="N21" s="60">
        <v>211850081</v>
      </c>
      <c r="O21" s="60">
        <v>33868647</v>
      </c>
      <c r="P21" s="60">
        <v>38105058</v>
      </c>
      <c r="Q21" s="60">
        <v>69396976</v>
      </c>
      <c r="R21" s="60">
        <v>141370681</v>
      </c>
      <c r="S21" s="60">
        <v>88463191</v>
      </c>
      <c r="T21" s="60">
        <v>132962387</v>
      </c>
      <c r="U21" s="60">
        <v>209273492</v>
      </c>
      <c r="V21" s="60">
        <v>430699070</v>
      </c>
      <c r="W21" s="60">
        <v>892757870</v>
      </c>
      <c r="X21" s="60">
        <v>883224600</v>
      </c>
      <c r="Y21" s="60">
        <v>9533270</v>
      </c>
      <c r="Z21" s="140">
        <v>1.08</v>
      </c>
      <c r="AA21" s="62">
        <v>942094082</v>
      </c>
    </row>
    <row r="22" spans="1:27" ht="12.75">
      <c r="A22" s="138" t="s">
        <v>91</v>
      </c>
      <c r="B22" s="136"/>
      <c r="C22" s="157">
        <v>680773207</v>
      </c>
      <c r="D22" s="157"/>
      <c r="E22" s="158">
        <v>800774213</v>
      </c>
      <c r="F22" s="159">
        <v>708115409</v>
      </c>
      <c r="G22" s="159">
        <v>16040961</v>
      </c>
      <c r="H22" s="159">
        <v>33708814</v>
      </c>
      <c r="I22" s="159">
        <v>56863483</v>
      </c>
      <c r="J22" s="159">
        <v>106613258</v>
      </c>
      <c r="K22" s="159">
        <v>54225933</v>
      </c>
      <c r="L22" s="159">
        <v>49535414</v>
      </c>
      <c r="M22" s="159">
        <v>47994895</v>
      </c>
      <c r="N22" s="159">
        <v>151756242</v>
      </c>
      <c r="O22" s="159">
        <v>31965132</v>
      </c>
      <c r="P22" s="159">
        <v>36747360</v>
      </c>
      <c r="Q22" s="159">
        <v>48445778</v>
      </c>
      <c r="R22" s="159">
        <v>117158270</v>
      </c>
      <c r="S22" s="159">
        <v>37086603</v>
      </c>
      <c r="T22" s="159">
        <v>83020900</v>
      </c>
      <c r="U22" s="159">
        <v>149796205</v>
      </c>
      <c r="V22" s="159">
        <v>269903708</v>
      </c>
      <c r="W22" s="159">
        <v>645431478</v>
      </c>
      <c r="X22" s="159">
        <v>800774213</v>
      </c>
      <c r="Y22" s="159">
        <v>-155342735</v>
      </c>
      <c r="Z22" s="141">
        <v>-19.4</v>
      </c>
      <c r="AA22" s="225">
        <v>708115409</v>
      </c>
    </row>
    <row r="23" spans="1:27" ht="12.75">
      <c r="A23" s="138" t="s">
        <v>92</v>
      </c>
      <c r="B23" s="136"/>
      <c r="C23" s="155">
        <v>252490991</v>
      </c>
      <c r="D23" s="155"/>
      <c r="E23" s="156">
        <v>237490503</v>
      </c>
      <c r="F23" s="60">
        <v>182081001</v>
      </c>
      <c r="G23" s="60"/>
      <c r="H23" s="60">
        <v>4638851</v>
      </c>
      <c r="I23" s="60">
        <v>14108650</v>
      </c>
      <c r="J23" s="60">
        <v>18747501</v>
      </c>
      <c r="K23" s="60">
        <v>3235891</v>
      </c>
      <c r="L23" s="60">
        <v>2647502</v>
      </c>
      <c r="M23" s="60">
        <v>4047218</v>
      </c>
      <c r="N23" s="60">
        <v>9930611</v>
      </c>
      <c r="O23" s="60">
        <v>15502933</v>
      </c>
      <c r="P23" s="60">
        <v>3753897</v>
      </c>
      <c r="Q23" s="60">
        <v>34350578</v>
      </c>
      <c r="R23" s="60">
        <v>53607408</v>
      </c>
      <c r="S23" s="60">
        <v>11694417</v>
      </c>
      <c r="T23" s="60">
        <v>35826395</v>
      </c>
      <c r="U23" s="60">
        <v>30860554</v>
      </c>
      <c r="V23" s="60">
        <v>78381366</v>
      </c>
      <c r="W23" s="60">
        <v>160666886</v>
      </c>
      <c r="X23" s="60">
        <v>237490503</v>
      </c>
      <c r="Y23" s="60">
        <v>-76823617</v>
      </c>
      <c r="Z23" s="140">
        <v>-32.35</v>
      </c>
      <c r="AA23" s="62">
        <v>182081001</v>
      </c>
    </row>
    <row r="24" spans="1:27" ht="12.75">
      <c r="A24" s="135" t="s">
        <v>93</v>
      </c>
      <c r="B24" s="142"/>
      <c r="C24" s="153">
        <v>380802400</v>
      </c>
      <c r="D24" s="153"/>
      <c r="E24" s="154">
        <v>272979639</v>
      </c>
      <c r="F24" s="100">
        <v>411947805</v>
      </c>
      <c r="G24" s="100">
        <v>439161</v>
      </c>
      <c r="H24" s="100">
        <v>29440733</v>
      </c>
      <c r="I24" s="100">
        <v>47350746</v>
      </c>
      <c r="J24" s="100">
        <v>77230640</v>
      </c>
      <c r="K24" s="100">
        <v>49712766</v>
      </c>
      <c r="L24" s="100">
        <v>40477216</v>
      </c>
      <c r="M24" s="100">
        <v>2337990</v>
      </c>
      <c r="N24" s="100">
        <v>92527972</v>
      </c>
      <c r="O24" s="100">
        <v>60200656</v>
      </c>
      <c r="P24" s="100">
        <v>4874721</v>
      </c>
      <c r="Q24" s="100">
        <v>19940411</v>
      </c>
      <c r="R24" s="100">
        <v>85015788</v>
      </c>
      <c r="S24" s="100">
        <v>37809608</v>
      </c>
      <c r="T24" s="100">
        <v>23342721</v>
      </c>
      <c r="U24" s="100">
        <v>22893377</v>
      </c>
      <c r="V24" s="100">
        <v>84045706</v>
      </c>
      <c r="W24" s="100">
        <v>338820106</v>
      </c>
      <c r="X24" s="100">
        <v>272979639</v>
      </c>
      <c r="Y24" s="100">
        <v>65840467</v>
      </c>
      <c r="Z24" s="137">
        <v>24.12</v>
      </c>
      <c r="AA24" s="102">
        <v>411947805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5934347119</v>
      </c>
      <c r="D25" s="217">
        <f>+D5+D9+D15+D19+D24</f>
        <v>0</v>
      </c>
      <c r="E25" s="230">
        <f t="shared" si="4"/>
        <v>6774256156</v>
      </c>
      <c r="F25" s="219">
        <f t="shared" si="4"/>
        <v>6771354712</v>
      </c>
      <c r="G25" s="219">
        <f t="shared" si="4"/>
        <v>63676112</v>
      </c>
      <c r="H25" s="219">
        <f t="shared" si="4"/>
        <v>324697367</v>
      </c>
      <c r="I25" s="219">
        <f t="shared" si="4"/>
        <v>454219857</v>
      </c>
      <c r="J25" s="219">
        <f t="shared" si="4"/>
        <v>842593336</v>
      </c>
      <c r="K25" s="219">
        <f t="shared" si="4"/>
        <v>489234784</v>
      </c>
      <c r="L25" s="219">
        <f t="shared" si="4"/>
        <v>511356866</v>
      </c>
      <c r="M25" s="219">
        <f t="shared" si="4"/>
        <v>518077017</v>
      </c>
      <c r="N25" s="219">
        <f t="shared" si="4"/>
        <v>1518668667</v>
      </c>
      <c r="O25" s="219">
        <f t="shared" si="4"/>
        <v>269092513</v>
      </c>
      <c r="P25" s="219">
        <f t="shared" si="4"/>
        <v>361939191</v>
      </c>
      <c r="Q25" s="219">
        <f t="shared" si="4"/>
        <v>710725910</v>
      </c>
      <c r="R25" s="219">
        <f t="shared" si="4"/>
        <v>1341757614</v>
      </c>
      <c r="S25" s="219">
        <f t="shared" si="4"/>
        <v>479783136</v>
      </c>
      <c r="T25" s="219">
        <f t="shared" si="4"/>
        <v>736145819</v>
      </c>
      <c r="U25" s="219">
        <f t="shared" si="4"/>
        <v>1046719298</v>
      </c>
      <c r="V25" s="219">
        <f t="shared" si="4"/>
        <v>2262648253</v>
      </c>
      <c r="W25" s="219">
        <f t="shared" si="4"/>
        <v>5965667870</v>
      </c>
      <c r="X25" s="219">
        <f t="shared" si="4"/>
        <v>6774256157</v>
      </c>
      <c r="Y25" s="219">
        <f t="shared" si="4"/>
        <v>-808588287</v>
      </c>
      <c r="Z25" s="231">
        <f>+IF(X25&lt;&gt;0,+(Y25/X25)*100,0)</f>
        <v>-11.936192967318876</v>
      </c>
      <c r="AA25" s="232">
        <f>+AA5+AA9+AA15+AA19+AA24</f>
        <v>6771354712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2030362485</v>
      </c>
      <c r="D28" s="155"/>
      <c r="E28" s="156">
        <v>2079121609</v>
      </c>
      <c r="F28" s="60">
        <v>2152750799</v>
      </c>
      <c r="G28" s="60">
        <v>5905434</v>
      </c>
      <c r="H28" s="60">
        <v>127377187</v>
      </c>
      <c r="I28" s="60">
        <v>187438290</v>
      </c>
      <c r="J28" s="60">
        <v>320720911</v>
      </c>
      <c r="K28" s="60">
        <v>145382951</v>
      </c>
      <c r="L28" s="60">
        <v>162673355</v>
      </c>
      <c r="M28" s="60">
        <v>181859731</v>
      </c>
      <c r="N28" s="60">
        <v>489916037</v>
      </c>
      <c r="O28" s="60">
        <v>50782446</v>
      </c>
      <c r="P28" s="60">
        <v>117974017</v>
      </c>
      <c r="Q28" s="60">
        <v>295821532</v>
      </c>
      <c r="R28" s="60">
        <v>464577995</v>
      </c>
      <c r="S28" s="60">
        <v>136494398</v>
      </c>
      <c r="T28" s="60">
        <v>184694706</v>
      </c>
      <c r="U28" s="60">
        <v>241936346</v>
      </c>
      <c r="V28" s="60">
        <v>563125450</v>
      </c>
      <c r="W28" s="60">
        <v>1838340393</v>
      </c>
      <c r="X28" s="60">
        <v>2079121609</v>
      </c>
      <c r="Y28" s="60">
        <v>-240781216</v>
      </c>
      <c r="Z28" s="140">
        <v>-11.58</v>
      </c>
      <c r="AA28" s="155">
        <v>2152750799</v>
      </c>
    </row>
    <row r="29" spans="1:27" ht="12.75">
      <c r="A29" s="234" t="s">
        <v>134</v>
      </c>
      <c r="B29" s="136"/>
      <c r="C29" s="155">
        <v>156729196</v>
      </c>
      <c r="D29" s="155"/>
      <c r="E29" s="156">
        <v>97918489</v>
      </c>
      <c r="F29" s="60">
        <v>52320221</v>
      </c>
      <c r="G29" s="60">
        <v>490278</v>
      </c>
      <c r="H29" s="60">
        <v>379074</v>
      </c>
      <c r="I29" s="60">
        <v>5842274</v>
      </c>
      <c r="J29" s="60">
        <v>6711626</v>
      </c>
      <c r="K29" s="60">
        <v>6178005</v>
      </c>
      <c r="L29" s="60">
        <v>6105138</v>
      </c>
      <c r="M29" s="60">
        <v>5593600</v>
      </c>
      <c r="N29" s="60">
        <v>17876743</v>
      </c>
      <c r="O29" s="60">
        <v>1173646</v>
      </c>
      <c r="P29" s="60">
        <v>4627513</v>
      </c>
      <c r="Q29" s="60">
        <v>2671518</v>
      </c>
      <c r="R29" s="60">
        <v>8472677</v>
      </c>
      <c r="S29" s="60">
        <v>2663254</v>
      </c>
      <c r="T29" s="60">
        <v>6505030</v>
      </c>
      <c r="U29" s="60">
        <v>3636508</v>
      </c>
      <c r="V29" s="60">
        <v>12804792</v>
      </c>
      <c r="W29" s="60">
        <v>45865838</v>
      </c>
      <c r="X29" s="60">
        <v>97918489</v>
      </c>
      <c r="Y29" s="60">
        <v>-52052651</v>
      </c>
      <c r="Z29" s="140">
        <v>-53.16</v>
      </c>
      <c r="AA29" s="62">
        <v>52320221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332969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2187424650</v>
      </c>
      <c r="D32" s="210">
        <f>SUM(D28:D31)</f>
        <v>0</v>
      </c>
      <c r="E32" s="211">
        <f t="shared" si="5"/>
        <v>2177040098</v>
      </c>
      <c r="F32" s="77">
        <f t="shared" si="5"/>
        <v>2205071020</v>
      </c>
      <c r="G32" s="77">
        <f t="shared" si="5"/>
        <v>6395712</v>
      </c>
      <c r="H32" s="77">
        <f t="shared" si="5"/>
        <v>127756261</v>
      </c>
      <c r="I32" s="77">
        <f t="shared" si="5"/>
        <v>193280564</v>
      </c>
      <c r="J32" s="77">
        <f t="shared" si="5"/>
        <v>327432537</v>
      </c>
      <c r="K32" s="77">
        <f t="shared" si="5"/>
        <v>151560956</v>
      </c>
      <c r="L32" s="77">
        <f t="shared" si="5"/>
        <v>168778493</v>
      </c>
      <c r="M32" s="77">
        <f t="shared" si="5"/>
        <v>187453331</v>
      </c>
      <c r="N32" s="77">
        <f t="shared" si="5"/>
        <v>507792780</v>
      </c>
      <c r="O32" s="77">
        <f t="shared" si="5"/>
        <v>51956092</v>
      </c>
      <c r="P32" s="77">
        <f t="shared" si="5"/>
        <v>122601530</v>
      </c>
      <c r="Q32" s="77">
        <f t="shared" si="5"/>
        <v>298493050</v>
      </c>
      <c r="R32" s="77">
        <f t="shared" si="5"/>
        <v>473050672</v>
      </c>
      <c r="S32" s="77">
        <f t="shared" si="5"/>
        <v>139157652</v>
      </c>
      <c r="T32" s="77">
        <f t="shared" si="5"/>
        <v>191199736</v>
      </c>
      <c r="U32" s="77">
        <f t="shared" si="5"/>
        <v>245572854</v>
      </c>
      <c r="V32" s="77">
        <f t="shared" si="5"/>
        <v>575930242</v>
      </c>
      <c r="W32" s="77">
        <f t="shared" si="5"/>
        <v>1884206231</v>
      </c>
      <c r="X32" s="77">
        <f t="shared" si="5"/>
        <v>2177040098</v>
      </c>
      <c r="Y32" s="77">
        <f t="shared" si="5"/>
        <v>-292833867</v>
      </c>
      <c r="Z32" s="212">
        <f>+IF(X32&lt;&gt;0,+(Y32/X32)*100,0)</f>
        <v>-13.451009343788394</v>
      </c>
      <c r="AA32" s="79">
        <f>SUM(AA28:AA31)</f>
        <v>2205071020</v>
      </c>
    </row>
    <row r="33" spans="1:27" ht="12.75">
      <c r="A33" s="237" t="s">
        <v>51</v>
      </c>
      <c r="B33" s="136" t="s">
        <v>137</v>
      </c>
      <c r="C33" s="155">
        <v>125699227</v>
      </c>
      <c r="D33" s="155"/>
      <c r="E33" s="156">
        <v>87800000</v>
      </c>
      <c r="F33" s="60">
        <v>81341330</v>
      </c>
      <c r="G33" s="60">
        <v>3204375</v>
      </c>
      <c r="H33" s="60">
        <v>6101037</v>
      </c>
      <c r="I33" s="60">
        <v>7959794</v>
      </c>
      <c r="J33" s="60">
        <v>17265206</v>
      </c>
      <c r="K33" s="60">
        <v>5820566</v>
      </c>
      <c r="L33" s="60">
        <v>6904610</v>
      </c>
      <c r="M33" s="60">
        <v>4921790</v>
      </c>
      <c r="N33" s="60">
        <v>17646966</v>
      </c>
      <c r="O33" s="60">
        <v>-705907</v>
      </c>
      <c r="P33" s="60">
        <v>4932415</v>
      </c>
      <c r="Q33" s="60">
        <v>6545771</v>
      </c>
      <c r="R33" s="60">
        <v>10772279</v>
      </c>
      <c r="S33" s="60">
        <v>14564946</v>
      </c>
      <c r="T33" s="60">
        <v>3680385</v>
      </c>
      <c r="U33" s="60">
        <v>9631993</v>
      </c>
      <c r="V33" s="60">
        <v>27877324</v>
      </c>
      <c r="W33" s="60">
        <v>73561775</v>
      </c>
      <c r="X33" s="60">
        <v>87800000</v>
      </c>
      <c r="Y33" s="60">
        <v>-14238225</v>
      </c>
      <c r="Z33" s="140">
        <v>-16.22</v>
      </c>
      <c r="AA33" s="62">
        <v>81341330</v>
      </c>
    </row>
    <row r="34" spans="1:27" ht="12.75">
      <c r="A34" s="237" t="s">
        <v>52</v>
      </c>
      <c r="B34" s="136" t="s">
        <v>138</v>
      </c>
      <c r="C34" s="155">
        <v>2441422621</v>
      </c>
      <c r="D34" s="155"/>
      <c r="E34" s="156">
        <v>2988696192</v>
      </c>
      <c r="F34" s="60">
        <v>2957149850</v>
      </c>
      <c r="G34" s="60">
        <v>44097004</v>
      </c>
      <c r="H34" s="60">
        <v>133689435</v>
      </c>
      <c r="I34" s="60">
        <v>166350262</v>
      </c>
      <c r="J34" s="60">
        <v>344136701</v>
      </c>
      <c r="K34" s="60">
        <v>237427428</v>
      </c>
      <c r="L34" s="60">
        <v>246618634</v>
      </c>
      <c r="M34" s="60">
        <v>240302723</v>
      </c>
      <c r="N34" s="60">
        <v>724348785</v>
      </c>
      <c r="O34" s="60">
        <v>128145720</v>
      </c>
      <c r="P34" s="60">
        <v>175785144</v>
      </c>
      <c r="Q34" s="60">
        <v>268073697</v>
      </c>
      <c r="R34" s="60">
        <v>572004561</v>
      </c>
      <c r="S34" s="60">
        <v>106778682</v>
      </c>
      <c r="T34" s="60">
        <v>355724049</v>
      </c>
      <c r="U34" s="60">
        <v>555747461</v>
      </c>
      <c r="V34" s="60">
        <v>1018250192</v>
      </c>
      <c r="W34" s="60">
        <v>2658740239</v>
      </c>
      <c r="X34" s="60">
        <v>2988696192</v>
      </c>
      <c r="Y34" s="60">
        <v>-329955953</v>
      </c>
      <c r="Z34" s="140">
        <v>-11.04</v>
      </c>
      <c r="AA34" s="62">
        <v>2957149850</v>
      </c>
    </row>
    <row r="35" spans="1:27" ht="12.75">
      <c r="A35" s="237" t="s">
        <v>53</v>
      </c>
      <c r="B35" s="136"/>
      <c r="C35" s="155">
        <v>1179800607</v>
      </c>
      <c r="D35" s="155"/>
      <c r="E35" s="156">
        <v>1520719867</v>
      </c>
      <c r="F35" s="60">
        <v>1527792513</v>
      </c>
      <c r="G35" s="60">
        <v>9979022</v>
      </c>
      <c r="H35" s="60">
        <v>57150635</v>
      </c>
      <c r="I35" s="60">
        <v>86629237</v>
      </c>
      <c r="J35" s="60">
        <v>153758894</v>
      </c>
      <c r="K35" s="60">
        <v>94425834</v>
      </c>
      <c r="L35" s="60">
        <v>89055129</v>
      </c>
      <c r="M35" s="60">
        <v>85399178</v>
      </c>
      <c r="N35" s="60">
        <v>268880141</v>
      </c>
      <c r="O35" s="60">
        <v>89696608</v>
      </c>
      <c r="P35" s="60">
        <v>58620101</v>
      </c>
      <c r="Q35" s="60">
        <v>137613386</v>
      </c>
      <c r="R35" s="60">
        <v>285930095</v>
      </c>
      <c r="S35" s="60">
        <v>219281853</v>
      </c>
      <c r="T35" s="60">
        <v>185541653</v>
      </c>
      <c r="U35" s="60">
        <v>235766986</v>
      </c>
      <c r="V35" s="60">
        <v>640590492</v>
      </c>
      <c r="W35" s="60">
        <v>1349159622</v>
      </c>
      <c r="X35" s="60">
        <v>1520719867</v>
      </c>
      <c r="Y35" s="60">
        <v>-171560245</v>
      </c>
      <c r="Z35" s="140">
        <v>-11.28</v>
      </c>
      <c r="AA35" s="62">
        <v>1527792513</v>
      </c>
    </row>
    <row r="36" spans="1:27" ht="12.75">
      <c r="A36" s="238" t="s">
        <v>139</v>
      </c>
      <c r="B36" s="149"/>
      <c r="C36" s="222">
        <f aca="true" t="shared" si="6" ref="C36:Y36">SUM(C32:C35)</f>
        <v>5934347105</v>
      </c>
      <c r="D36" s="222">
        <f>SUM(D32:D35)</f>
        <v>0</v>
      </c>
      <c r="E36" s="218">
        <f t="shared" si="6"/>
        <v>6774256157</v>
      </c>
      <c r="F36" s="220">
        <f t="shared" si="6"/>
        <v>6771354713</v>
      </c>
      <c r="G36" s="220">
        <f t="shared" si="6"/>
        <v>63676113</v>
      </c>
      <c r="H36" s="220">
        <f t="shared" si="6"/>
        <v>324697368</v>
      </c>
      <c r="I36" s="220">
        <f t="shared" si="6"/>
        <v>454219857</v>
      </c>
      <c r="J36" s="220">
        <f t="shared" si="6"/>
        <v>842593338</v>
      </c>
      <c r="K36" s="220">
        <f t="shared" si="6"/>
        <v>489234784</v>
      </c>
      <c r="L36" s="220">
        <f t="shared" si="6"/>
        <v>511356866</v>
      </c>
      <c r="M36" s="220">
        <f t="shared" si="6"/>
        <v>518077022</v>
      </c>
      <c r="N36" s="220">
        <f t="shared" si="6"/>
        <v>1518668672</v>
      </c>
      <c r="O36" s="220">
        <f t="shared" si="6"/>
        <v>269092513</v>
      </c>
      <c r="P36" s="220">
        <f t="shared" si="6"/>
        <v>361939190</v>
      </c>
      <c r="Q36" s="220">
        <f t="shared" si="6"/>
        <v>710725904</v>
      </c>
      <c r="R36" s="220">
        <f t="shared" si="6"/>
        <v>1341757607</v>
      </c>
      <c r="S36" s="220">
        <f t="shared" si="6"/>
        <v>479783133</v>
      </c>
      <c r="T36" s="220">
        <f t="shared" si="6"/>
        <v>736145823</v>
      </c>
      <c r="U36" s="220">
        <f t="shared" si="6"/>
        <v>1046719294</v>
      </c>
      <c r="V36" s="220">
        <f t="shared" si="6"/>
        <v>2262648250</v>
      </c>
      <c r="W36" s="220">
        <f t="shared" si="6"/>
        <v>5965667867</v>
      </c>
      <c r="X36" s="220">
        <f t="shared" si="6"/>
        <v>6774256157</v>
      </c>
      <c r="Y36" s="220">
        <f t="shared" si="6"/>
        <v>-808588290</v>
      </c>
      <c r="Z36" s="221">
        <f>+IF(X36&lt;&gt;0,+(Y36/X36)*100,0)</f>
        <v>-11.936193011604182</v>
      </c>
      <c r="AA36" s="239">
        <f>SUM(AA32:AA35)</f>
        <v>6771354713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3803925009</v>
      </c>
      <c r="D6" s="155"/>
      <c r="E6" s="59">
        <v>103411000</v>
      </c>
      <c r="F6" s="60">
        <v>103411000</v>
      </c>
      <c r="G6" s="60">
        <v>3452943668</v>
      </c>
      <c r="H6" s="60">
        <v>3645755626</v>
      </c>
      <c r="I6" s="60">
        <v>330795649</v>
      </c>
      <c r="J6" s="60">
        <v>330795649</v>
      </c>
      <c r="K6" s="60">
        <v>136315552</v>
      </c>
      <c r="L6" s="60">
        <v>143960395</v>
      </c>
      <c r="M6" s="60">
        <v>191860999</v>
      </c>
      <c r="N6" s="60">
        <v>191860999</v>
      </c>
      <c r="O6" s="60">
        <v>118665882</v>
      </c>
      <c r="P6" s="60">
        <v>123024107</v>
      </c>
      <c r="Q6" s="60">
        <v>188656374</v>
      </c>
      <c r="R6" s="60">
        <v>188656374</v>
      </c>
      <c r="S6" s="60">
        <v>193325126</v>
      </c>
      <c r="T6" s="60">
        <v>117694592</v>
      </c>
      <c r="U6" s="60">
        <v>501630325</v>
      </c>
      <c r="V6" s="60">
        <v>501630325</v>
      </c>
      <c r="W6" s="60">
        <v>501630325</v>
      </c>
      <c r="X6" s="60">
        <v>103411000</v>
      </c>
      <c r="Y6" s="60">
        <v>398219325</v>
      </c>
      <c r="Z6" s="140">
        <v>385.08</v>
      </c>
      <c r="AA6" s="62">
        <v>103411000</v>
      </c>
    </row>
    <row r="7" spans="1:27" ht="12.75">
      <c r="A7" s="249" t="s">
        <v>144</v>
      </c>
      <c r="B7" s="182"/>
      <c r="C7" s="155">
        <v>2155177054</v>
      </c>
      <c r="D7" s="155"/>
      <c r="E7" s="59">
        <v>3139932379</v>
      </c>
      <c r="F7" s="60">
        <v>6078802000</v>
      </c>
      <c r="G7" s="60">
        <v>5972288721</v>
      </c>
      <c r="H7" s="60">
        <v>6081089979</v>
      </c>
      <c r="I7" s="60">
        <v>5192019752</v>
      </c>
      <c r="J7" s="60">
        <v>5192019752</v>
      </c>
      <c r="K7" s="60">
        <v>5153700282</v>
      </c>
      <c r="L7" s="60">
        <v>5785304001</v>
      </c>
      <c r="M7" s="60">
        <v>5771636276</v>
      </c>
      <c r="N7" s="60">
        <v>5771636276</v>
      </c>
      <c r="O7" s="60">
        <v>5735906833</v>
      </c>
      <c r="P7" s="60">
        <v>5749069291</v>
      </c>
      <c r="Q7" s="60">
        <v>5729039278</v>
      </c>
      <c r="R7" s="60">
        <v>5729039278</v>
      </c>
      <c r="S7" s="60">
        <v>5679816643</v>
      </c>
      <c r="T7" s="60">
        <v>5678902838</v>
      </c>
      <c r="U7" s="60">
        <v>5632531453</v>
      </c>
      <c r="V7" s="60">
        <v>5632531453</v>
      </c>
      <c r="W7" s="60">
        <v>5632531453</v>
      </c>
      <c r="X7" s="60">
        <v>6078802000</v>
      </c>
      <c r="Y7" s="60">
        <v>-446270547</v>
      </c>
      <c r="Z7" s="140">
        <v>-7.34</v>
      </c>
      <c r="AA7" s="62">
        <v>6078802000</v>
      </c>
    </row>
    <row r="8" spans="1:27" ht="12.75">
      <c r="A8" s="249" t="s">
        <v>145</v>
      </c>
      <c r="B8" s="182"/>
      <c r="C8" s="155">
        <v>5105255104</v>
      </c>
      <c r="D8" s="155"/>
      <c r="E8" s="59">
        <v>4903206992</v>
      </c>
      <c r="F8" s="60">
        <v>5351343992</v>
      </c>
      <c r="G8" s="60">
        <v>3886581116</v>
      </c>
      <c r="H8" s="60">
        <v>3755178533</v>
      </c>
      <c r="I8" s="60">
        <v>3670234553</v>
      </c>
      <c r="J8" s="60">
        <v>3670234553</v>
      </c>
      <c r="K8" s="60">
        <v>3647302485</v>
      </c>
      <c r="L8" s="60">
        <v>3634080406</v>
      </c>
      <c r="M8" s="60">
        <v>3850545278</v>
      </c>
      <c r="N8" s="60">
        <v>3850545278</v>
      </c>
      <c r="O8" s="60">
        <v>4217902788</v>
      </c>
      <c r="P8" s="60">
        <v>4230299590</v>
      </c>
      <c r="Q8" s="60">
        <v>4229424325</v>
      </c>
      <c r="R8" s="60">
        <v>4229424325</v>
      </c>
      <c r="S8" s="60">
        <v>4420720297</v>
      </c>
      <c r="T8" s="60">
        <v>4311549815</v>
      </c>
      <c r="U8" s="60">
        <v>4287890422</v>
      </c>
      <c r="V8" s="60">
        <v>4287890422</v>
      </c>
      <c r="W8" s="60">
        <v>4287890422</v>
      </c>
      <c r="X8" s="60">
        <v>5351343992</v>
      </c>
      <c r="Y8" s="60">
        <v>-1063453570</v>
      </c>
      <c r="Z8" s="140">
        <v>-19.87</v>
      </c>
      <c r="AA8" s="62">
        <v>5351343992</v>
      </c>
    </row>
    <row r="9" spans="1:27" ht="12.75">
      <c r="A9" s="249" t="s">
        <v>146</v>
      </c>
      <c r="B9" s="182"/>
      <c r="C9" s="155">
        <v>876510444</v>
      </c>
      <c r="D9" s="155"/>
      <c r="E9" s="59">
        <v>898986532</v>
      </c>
      <c r="F9" s="60">
        <v>1003276000</v>
      </c>
      <c r="G9" s="60">
        <v>1335209558</v>
      </c>
      <c r="H9" s="60">
        <v>1011440176</v>
      </c>
      <c r="I9" s="60">
        <v>1063852082</v>
      </c>
      <c r="J9" s="60">
        <v>1063852082</v>
      </c>
      <c r="K9" s="60">
        <v>1061249304</v>
      </c>
      <c r="L9" s="60">
        <v>1127296927</v>
      </c>
      <c r="M9" s="60">
        <v>1005092650</v>
      </c>
      <c r="N9" s="60">
        <v>1005092650</v>
      </c>
      <c r="O9" s="60">
        <v>877736240</v>
      </c>
      <c r="P9" s="60">
        <v>900026986</v>
      </c>
      <c r="Q9" s="60">
        <v>960122734</v>
      </c>
      <c r="R9" s="60">
        <v>960122734</v>
      </c>
      <c r="S9" s="60">
        <v>1143809796</v>
      </c>
      <c r="T9" s="60">
        <v>1154718897</v>
      </c>
      <c r="U9" s="60">
        <v>925089721</v>
      </c>
      <c r="V9" s="60">
        <v>925089721</v>
      </c>
      <c r="W9" s="60">
        <v>925089721</v>
      </c>
      <c r="X9" s="60">
        <v>1003276000</v>
      </c>
      <c r="Y9" s="60">
        <v>-78186279</v>
      </c>
      <c r="Z9" s="140">
        <v>-7.79</v>
      </c>
      <c r="AA9" s="62">
        <v>1003276000</v>
      </c>
    </row>
    <row r="10" spans="1:27" ht="12.75">
      <c r="A10" s="249" t="s">
        <v>147</v>
      </c>
      <c r="B10" s="182"/>
      <c r="C10" s="155">
        <v>17092559</v>
      </c>
      <c r="D10" s="155"/>
      <c r="E10" s="59">
        <v>21871395</v>
      </c>
      <c r="F10" s="60">
        <v>17947650</v>
      </c>
      <c r="G10" s="159">
        <v>17092559</v>
      </c>
      <c r="H10" s="159">
        <v>17092559</v>
      </c>
      <c r="I10" s="159">
        <v>17092559</v>
      </c>
      <c r="J10" s="60">
        <v>17092559</v>
      </c>
      <c r="K10" s="159">
        <v>17092559</v>
      </c>
      <c r="L10" s="159">
        <v>17092559</v>
      </c>
      <c r="M10" s="60">
        <v>17092559</v>
      </c>
      <c r="N10" s="159">
        <v>17092559</v>
      </c>
      <c r="O10" s="159">
        <v>17092559</v>
      </c>
      <c r="P10" s="159">
        <v>17092559</v>
      </c>
      <c r="Q10" s="60">
        <v>17092559</v>
      </c>
      <c r="R10" s="159">
        <v>17092559</v>
      </c>
      <c r="S10" s="159">
        <v>17092559</v>
      </c>
      <c r="T10" s="60">
        <v>17092559</v>
      </c>
      <c r="U10" s="159">
        <v>17092559</v>
      </c>
      <c r="V10" s="159">
        <v>17092559</v>
      </c>
      <c r="W10" s="159">
        <v>17092559</v>
      </c>
      <c r="X10" s="60">
        <v>17947650</v>
      </c>
      <c r="Y10" s="159">
        <v>-855091</v>
      </c>
      <c r="Z10" s="141">
        <v>-4.76</v>
      </c>
      <c r="AA10" s="225">
        <v>17947650</v>
      </c>
    </row>
    <row r="11" spans="1:27" ht="12.75">
      <c r="A11" s="249" t="s">
        <v>148</v>
      </c>
      <c r="B11" s="182"/>
      <c r="C11" s="155">
        <v>258532900</v>
      </c>
      <c r="D11" s="155"/>
      <c r="E11" s="59">
        <v>341455536</v>
      </c>
      <c r="F11" s="60">
        <v>284412000</v>
      </c>
      <c r="G11" s="60">
        <v>284360614</v>
      </c>
      <c r="H11" s="60">
        <v>294154868</v>
      </c>
      <c r="I11" s="60">
        <v>293652611</v>
      </c>
      <c r="J11" s="60">
        <v>293652611</v>
      </c>
      <c r="K11" s="60">
        <v>290144684</v>
      </c>
      <c r="L11" s="60">
        <v>281992439</v>
      </c>
      <c r="M11" s="60">
        <v>310022685</v>
      </c>
      <c r="N11" s="60">
        <v>310022685</v>
      </c>
      <c r="O11" s="60">
        <v>309878413</v>
      </c>
      <c r="P11" s="60">
        <v>322415709</v>
      </c>
      <c r="Q11" s="60">
        <v>335039609</v>
      </c>
      <c r="R11" s="60">
        <v>335039609</v>
      </c>
      <c r="S11" s="60">
        <v>334185956</v>
      </c>
      <c r="T11" s="60">
        <v>322934657</v>
      </c>
      <c r="U11" s="60">
        <v>313613887</v>
      </c>
      <c r="V11" s="60">
        <v>313613887</v>
      </c>
      <c r="W11" s="60">
        <v>313613887</v>
      </c>
      <c r="X11" s="60">
        <v>284412000</v>
      </c>
      <c r="Y11" s="60">
        <v>29201887</v>
      </c>
      <c r="Z11" s="140">
        <v>10.27</v>
      </c>
      <c r="AA11" s="62">
        <v>284412000</v>
      </c>
    </row>
    <row r="12" spans="1:27" ht="12.75">
      <c r="A12" s="250" t="s">
        <v>56</v>
      </c>
      <c r="B12" s="251"/>
      <c r="C12" s="168">
        <f aca="true" t="shared" si="0" ref="C12:Y12">SUM(C6:C11)</f>
        <v>12216493070</v>
      </c>
      <c r="D12" s="168">
        <f>SUM(D6:D11)</f>
        <v>0</v>
      </c>
      <c r="E12" s="72">
        <f t="shared" si="0"/>
        <v>9408863834</v>
      </c>
      <c r="F12" s="73">
        <f t="shared" si="0"/>
        <v>12839192642</v>
      </c>
      <c r="G12" s="73">
        <f t="shared" si="0"/>
        <v>14948476236</v>
      </c>
      <c r="H12" s="73">
        <f t="shared" si="0"/>
        <v>14804711741</v>
      </c>
      <c r="I12" s="73">
        <f t="shared" si="0"/>
        <v>10567647206</v>
      </c>
      <c r="J12" s="73">
        <f t="shared" si="0"/>
        <v>10567647206</v>
      </c>
      <c r="K12" s="73">
        <f t="shared" si="0"/>
        <v>10305804866</v>
      </c>
      <c r="L12" s="73">
        <f t="shared" si="0"/>
        <v>10989726727</v>
      </c>
      <c r="M12" s="73">
        <f t="shared" si="0"/>
        <v>11146250447</v>
      </c>
      <c r="N12" s="73">
        <f t="shared" si="0"/>
        <v>11146250447</v>
      </c>
      <c r="O12" s="73">
        <f t="shared" si="0"/>
        <v>11277182715</v>
      </c>
      <c r="P12" s="73">
        <f t="shared" si="0"/>
        <v>11341928242</v>
      </c>
      <c r="Q12" s="73">
        <f t="shared" si="0"/>
        <v>11459374879</v>
      </c>
      <c r="R12" s="73">
        <f t="shared" si="0"/>
        <v>11459374879</v>
      </c>
      <c r="S12" s="73">
        <f t="shared" si="0"/>
        <v>11788950377</v>
      </c>
      <c r="T12" s="73">
        <f t="shared" si="0"/>
        <v>11602893358</v>
      </c>
      <c r="U12" s="73">
        <f t="shared" si="0"/>
        <v>11677848367</v>
      </c>
      <c r="V12" s="73">
        <f t="shared" si="0"/>
        <v>11677848367</v>
      </c>
      <c r="W12" s="73">
        <f t="shared" si="0"/>
        <v>11677848367</v>
      </c>
      <c r="X12" s="73">
        <f t="shared" si="0"/>
        <v>12839192642</v>
      </c>
      <c r="Y12" s="73">
        <f t="shared" si="0"/>
        <v>-1161344275</v>
      </c>
      <c r="Z12" s="170">
        <f>+IF(X12&lt;&gt;0,+(Y12/X12)*100,0)</f>
        <v>-9.045306098149593</v>
      </c>
      <c r="AA12" s="74">
        <f>SUM(AA6:AA11)</f>
        <v>12839192642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54847627</v>
      </c>
      <c r="D15" s="155"/>
      <c r="E15" s="59">
        <v>67984577</v>
      </c>
      <c r="F15" s="60">
        <v>49110250</v>
      </c>
      <c r="G15" s="60">
        <v>50241893</v>
      </c>
      <c r="H15" s="60">
        <v>48608961</v>
      </c>
      <c r="I15" s="60">
        <v>46936396</v>
      </c>
      <c r="J15" s="60">
        <v>46936396</v>
      </c>
      <c r="K15" s="60">
        <v>44976104</v>
      </c>
      <c r="L15" s="60">
        <v>43135872</v>
      </c>
      <c r="M15" s="60">
        <v>41401127</v>
      </c>
      <c r="N15" s="60">
        <v>41401127</v>
      </c>
      <c r="O15" s="60">
        <v>39849979</v>
      </c>
      <c r="P15" s="60">
        <v>38295539</v>
      </c>
      <c r="Q15" s="60">
        <v>36629855</v>
      </c>
      <c r="R15" s="60">
        <v>36629855</v>
      </c>
      <c r="S15" s="60">
        <v>34909483</v>
      </c>
      <c r="T15" s="60">
        <v>33223943</v>
      </c>
      <c r="U15" s="60">
        <v>30963640</v>
      </c>
      <c r="V15" s="60">
        <v>30963640</v>
      </c>
      <c r="W15" s="60">
        <v>30963640</v>
      </c>
      <c r="X15" s="60">
        <v>49110250</v>
      </c>
      <c r="Y15" s="60">
        <v>-18146610</v>
      </c>
      <c r="Z15" s="140">
        <v>-36.95</v>
      </c>
      <c r="AA15" s="62">
        <v>49110250</v>
      </c>
    </row>
    <row r="16" spans="1:27" ht="12.75">
      <c r="A16" s="249" t="s">
        <v>151</v>
      </c>
      <c r="B16" s="182"/>
      <c r="C16" s="155">
        <v>3540486054</v>
      </c>
      <c r="D16" s="155"/>
      <c r="E16" s="59">
        <v>3365179525</v>
      </c>
      <c r="F16" s="60">
        <v>2727297000</v>
      </c>
      <c r="G16" s="159"/>
      <c r="H16" s="159"/>
      <c r="I16" s="159">
        <v>3484344524</v>
      </c>
      <c r="J16" s="60">
        <v>3484344524</v>
      </c>
      <c r="K16" s="159">
        <v>3816875683</v>
      </c>
      <c r="L16" s="159">
        <v>3024192422</v>
      </c>
      <c r="M16" s="60">
        <v>3435730070</v>
      </c>
      <c r="N16" s="159">
        <v>3435730070</v>
      </c>
      <c r="O16" s="159">
        <v>3867580090</v>
      </c>
      <c r="P16" s="159">
        <v>4706889738</v>
      </c>
      <c r="Q16" s="60">
        <v>5567633122</v>
      </c>
      <c r="R16" s="159">
        <v>5567633122</v>
      </c>
      <c r="S16" s="159">
        <v>4773211496</v>
      </c>
      <c r="T16" s="60">
        <v>4600740055</v>
      </c>
      <c r="U16" s="159">
        <v>3409300543</v>
      </c>
      <c r="V16" s="159">
        <v>3409300543</v>
      </c>
      <c r="W16" s="159">
        <v>3409300543</v>
      </c>
      <c r="X16" s="60">
        <v>2727297000</v>
      </c>
      <c r="Y16" s="159">
        <v>682003543</v>
      </c>
      <c r="Z16" s="141">
        <v>25.01</v>
      </c>
      <c r="AA16" s="225">
        <v>2727297000</v>
      </c>
    </row>
    <row r="17" spans="1:27" ht="12.75">
      <c r="A17" s="249" t="s">
        <v>152</v>
      </c>
      <c r="B17" s="182"/>
      <c r="C17" s="155">
        <v>588191390</v>
      </c>
      <c r="D17" s="155"/>
      <c r="E17" s="59">
        <v>589382000</v>
      </c>
      <c r="F17" s="60">
        <v>588191000</v>
      </c>
      <c r="G17" s="60"/>
      <c r="H17" s="60">
        <v>589382000</v>
      </c>
      <c r="I17" s="60">
        <v>589382000</v>
      </c>
      <c r="J17" s="60">
        <v>589382000</v>
      </c>
      <c r="K17" s="60">
        <v>589382000</v>
      </c>
      <c r="L17" s="60">
        <v>589382000</v>
      </c>
      <c r="M17" s="60">
        <v>589382000</v>
      </c>
      <c r="N17" s="60">
        <v>589382000</v>
      </c>
      <c r="O17" s="60">
        <v>588191000</v>
      </c>
      <c r="P17" s="60">
        <v>588191000</v>
      </c>
      <c r="Q17" s="60">
        <v>588191000</v>
      </c>
      <c r="R17" s="60">
        <v>588191000</v>
      </c>
      <c r="S17" s="60">
        <v>588191000</v>
      </c>
      <c r="T17" s="60">
        <v>588191000</v>
      </c>
      <c r="U17" s="60">
        <v>588191000</v>
      </c>
      <c r="V17" s="60">
        <v>588191000</v>
      </c>
      <c r="W17" s="60">
        <v>588191000</v>
      </c>
      <c r="X17" s="60">
        <v>588191000</v>
      </c>
      <c r="Y17" s="60"/>
      <c r="Z17" s="140"/>
      <c r="AA17" s="62">
        <v>588191000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37520329974</v>
      </c>
      <c r="D19" s="155"/>
      <c r="E19" s="59">
        <v>41975484474</v>
      </c>
      <c r="F19" s="60">
        <v>41501550349</v>
      </c>
      <c r="G19" s="60">
        <v>38607752064</v>
      </c>
      <c r="H19" s="60">
        <v>36872061393</v>
      </c>
      <c r="I19" s="60">
        <v>37816969879</v>
      </c>
      <c r="J19" s="60">
        <v>37816969879</v>
      </c>
      <c r="K19" s="60">
        <v>38141857438</v>
      </c>
      <c r="L19" s="60">
        <v>38461577335</v>
      </c>
      <c r="M19" s="60">
        <v>38787480942</v>
      </c>
      <c r="N19" s="60">
        <v>38787480942</v>
      </c>
      <c r="O19" s="60">
        <v>38862914973</v>
      </c>
      <c r="P19" s="60">
        <v>39031738355</v>
      </c>
      <c r="Q19" s="60">
        <v>39545229139</v>
      </c>
      <c r="R19" s="60">
        <v>39545229139</v>
      </c>
      <c r="S19" s="60">
        <v>39825966065</v>
      </c>
      <c r="T19" s="60">
        <v>40395350495</v>
      </c>
      <c r="U19" s="60">
        <v>41234669913</v>
      </c>
      <c r="V19" s="60">
        <v>41234669913</v>
      </c>
      <c r="W19" s="60">
        <v>41234669913</v>
      </c>
      <c r="X19" s="60">
        <v>41501550349</v>
      </c>
      <c r="Y19" s="60">
        <v>-266880436</v>
      </c>
      <c r="Z19" s="140">
        <v>-0.64</v>
      </c>
      <c r="AA19" s="62">
        <v>41501550349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629161235</v>
      </c>
      <c r="D22" s="155"/>
      <c r="E22" s="59">
        <v>708383000</v>
      </c>
      <c r="F22" s="60">
        <v>629162000</v>
      </c>
      <c r="G22" s="60"/>
      <c r="H22" s="60">
        <v>708383000</v>
      </c>
      <c r="I22" s="60">
        <v>708383000</v>
      </c>
      <c r="J22" s="60">
        <v>708383000</v>
      </c>
      <c r="K22" s="60">
        <v>708383000</v>
      </c>
      <c r="L22" s="60">
        <v>708383000</v>
      </c>
      <c r="M22" s="60">
        <v>708383000</v>
      </c>
      <c r="N22" s="60">
        <v>708383000</v>
      </c>
      <c r="O22" s="60">
        <v>629162000</v>
      </c>
      <c r="P22" s="60">
        <v>629162000</v>
      </c>
      <c r="Q22" s="60">
        <v>629162000</v>
      </c>
      <c r="R22" s="60">
        <v>629162000</v>
      </c>
      <c r="S22" s="60">
        <v>629162000</v>
      </c>
      <c r="T22" s="60">
        <v>629162000</v>
      </c>
      <c r="U22" s="60">
        <v>629162000</v>
      </c>
      <c r="V22" s="60">
        <v>629162000</v>
      </c>
      <c r="W22" s="60">
        <v>629162000</v>
      </c>
      <c r="X22" s="60">
        <v>629162000</v>
      </c>
      <c r="Y22" s="60"/>
      <c r="Z22" s="140"/>
      <c r="AA22" s="62">
        <v>629162000</v>
      </c>
    </row>
    <row r="23" spans="1:27" ht="12.75">
      <c r="A23" s="249" t="s">
        <v>158</v>
      </c>
      <c r="B23" s="182"/>
      <c r="C23" s="155">
        <v>9049691</v>
      </c>
      <c r="D23" s="155"/>
      <c r="E23" s="59">
        <v>9062000</v>
      </c>
      <c r="F23" s="60">
        <v>9049000</v>
      </c>
      <c r="G23" s="159"/>
      <c r="H23" s="159">
        <v>9062000</v>
      </c>
      <c r="I23" s="159">
        <v>9062000</v>
      </c>
      <c r="J23" s="60">
        <v>9062000</v>
      </c>
      <c r="K23" s="159">
        <v>9062000</v>
      </c>
      <c r="L23" s="159">
        <v>9062000</v>
      </c>
      <c r="M23" s="60">
        <v>9062000</v>
      </c>
      <c r="N23" s="159">
        <v>9062000</v>
      </c>
      <c r="O23" s="159">
        <v>9049000</v>
      </c>
      <c r="P23" s="159">
        <v>9049000</v>
      </c>
      <c r="Q23" s="60">
        <v>9049000</v>
      </c>
      <c r="R23" s="159">
        <v>9049000</v>
      </c>
      <c r="S23" s="159">
        <v>9049000</v>
      </c>
      <c r="T23" s="60">
        <v>9049000</v>
      </c>
      <c r="U23" s="159">
        <v>9049000</v>
      </c>
      <c r="V23" s="159">
        <v>9049000</v>
      </c>
      <c r="W23" s="159">
        <v>9049000</v>
      </c>
      <c r="X23" s="60">
        <v>9049000</v>
      </c>
      <c r="Y23" s="159"/>
      <c r="Z23" s="141"/>
      <c r="AA23" s="225">
        <v>9049000</v>
      </c>
    </row>
    <row r="24" spans="1:27" ht="12.75">
      <c r="A24" s="250" t="s">
        <v>57</v>
      </c>
      <c r="B24" s="253"/>
      <c r="C24" s="168">
        <f aca="true" t="shared" si="1" ref="C24:Y24">SUM(C15:C23)</f>
        <v>42342065971</v>
      </c>
      <c r="D24" s="168">
        <f>SUM(D15:D23)</f>
        <v>0</v>
      </c>
      <c r="E24" s="76">
        <f t="shared" si="1"/>
        <v>46715475576</v>
      </c>
      <c r="F24" s="77">
        <f t="shared" si="1"/>
        <v>45504359599</v>
      </c>
      <c r="G24" s="77">
        <f t="shared" si="1"/>
        <v>38657993957</v>
      </c>
      <c r="H24" s="77">
        <f t="shared" si="1"/>
        <v>38227497354</v>
      </c>
      <c r="I24" s="77">
        <f t="shared" si="1"/>
        <v>42655077799</v>
      </c>
      <c r="J24" s="77">
        <f t="shared" si="1"/>
        <v>42655077799</v>
      </c>
      <c r="K24" s="77">
        <f t="shared" si="1"/>
        <v>43310536225</v>
      </c>
      <c r="L24" s="77">
        <f t="shared" si="1"/>
        <v>42835732629</v>
      </c>
      <c r="M24" s="77">
        <f t="shared" si="1"/>
        <v>43571439139</v>
      </c>
      <c r="N24" s="77">
        <f t="shared" si="1"/>
        <v>43571439139</v>
      </c>
      <c r="O24" s="77">
        <f t="shared" si="1"/>
        <v>43996747042</v>
      </c>
      <c r="P24" s="77">
        <f t="shared" si="1"/>
        <v>45003325632</v>
      </c>
      <c r="Q24" s="77">
        <f t="shared" si="1"/>
        <v>46375894116</v>
      </c>
      <c r="R24" s="77">
        <f t="shared" si="1"/>
        <v>46375894116</v>
      </c>
      <c r="S24" s="77">
        <f t="shared" si="1"/>
        <v>45860489044</v>
      </c>
      <c r="T24" s="77">
        <f t="shared" si="1"/>
        <v>46255716493</v>
      </c>
      <c r="U24" s="77">
        <f t="shared" si="1"/>
        <v>45901336096</v>
      </c>
      <c r="V24" s="77">
        <f t="shared" si="1"/>
        <v>45901336096</v>
      </c>
      <c r="W24" s="77">
        <f t="shared" si="1"/>
        <v>45901336096</v>
      </c>
      <c r="X24" s="77">
        <f t="shared" si="1"/>
        <v>45504359599</v>
      </c>
      <c r="Y24" s="77">
        <f t="shared" si="1"/>
        <v>396976497</v>
      </c>
      <c r="Z24" s="212">
        <f>+IF(X24&lt;&gt;0,+(Y24/X24)*100,0)</f>
        <v>0.8723922290046334</v>
      </c>
      <c r="AA24" s="79">
        <f>SUM(AA15:AA23)</f>
        <v>45504359599</v>
      </c>
    </row>
    <row r="25" spans="1:27" ht="12.75">
      <c r="A25" s="250" t="s">
        <v>159</v>
      </c>
      <c r="B25" s="251"/>
      <c r="C25" s="168">
        <f aca="true" t="shared" si="2" ref="C25:Y25">+C12+C24</f>
        <v>54558559041</v>
      </c>
      <c r="D25" s="168">
        <f>+D12+D24</f>
        <v>0</v>
      </c>
      <c r="E25" s="72">
        <f t="shared" si="2"/>
        <v>56124339410</v>
      </c>
      <c r="F25" s="73">
        <f t="shared" si="2"/>
        <v>58343552241</v>
      </c>
      <c r="G25" s="73">
        <f t="shared" si="2"/>
        <v>53606470193</v>
      </c>
      <c r="H25" s="73">
        <f t="shared" si="2"/>
        <v>53032209095</v>
      </c>
      <c r="I25" s="73">
        <f t="shared" si="2"/>
        <v>53222725005</v>
      </c>
      <c r="J25" s="73">
        <f t="shared" si="2"/>
        <v>53222725005</v>
      </c>
      <c r="K25" s="73">
        <f t="shared" si="2"/>
        <v>53616341091</v>
      </c>
      <c r="L25" s="73">
        <f t="shared" si="2"/>
        <v>53825459356</v>
      </c>
      <c r="M25" s="73">
        <f t="shared" si="2"/>
        <v>54717689586</v>
      </c>
      <c r="N25" s="73">
        <f t="shared" si="2"/>
        <v>54717689586</v>
      </c>
      <c r="O25" s="73">
        <f t="shared" si="2"/>
        <v>55273929757</v>
      </c>
      <c r="P25" s="73">
        <f t="shared" si="2"/>
        <v>56345253874</v>
      </c>
      <c r="Q25" s="73">
        <f t="shared" si="2"/>
        <v>57835268995</v>
      </c>
      <c r="R25" s="73">
        <f t="shared" si="2"/>
        <v>57835268995</v>
      </c>
      <c r="S25" s="73">
        <f t="shared" si="2"/>
        <v>57649439421</v>
      </c>
      <c r="T25" s="73">
        <f t="shared" si="2"/>
        <v>57858609851</v>
      </c>
      <c r="U25" s="73">
        <f t="shared" si="2"/>
        <v>57579184463</v>
      </c>
      <c r="V25" s="73">
        <f t="shared" si="2"/>
        <v>57579184463</v>
      </c>
      <c r="W25" s="73">
        <f t="shared" si="2"/>
        <v>57579184463</v>
      </c>
      <c r="X25" s="73">
        <f t="shared" si="2"/>
        <v>58343552241</v>
      </c>
      <c r="Y25" s="73">
        <f t="shared" si="2"/>
        <v>-764367778</v>
      </c>
      <c r="Z25" s="170">
        <f>+IF(X25&lt;&gt;0,+(Y25/X25)*100,0)</f>
        <v>-1.3101152546259478</v>
      </c>
      <c r="AA25" s="74">
        <f>+AA12+AA24</f>
        <v>58343552241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471326953</v>
      </c>
      <c r="D30" s="155"/>
      <c r="E30" s="59">
        <v>501208000</v>
      </c>
      <c r="F30" s="60">
        <v>501208000</v>
      </c>
      <c r="G30" s="60">
        <v>469936327</v>
      </c>
      <c r="H30" s="60">
        <v>469936326</v>
      </c>
      <c r="I30" s="60">
        <v>469936326</v>
      </c>
      <c r="J30" s="60">
        <v>469936326</v>
      </c>
      <c r="K30" s="60">
        <v>469936326</v>
      </c>
      <c r="L30" s="60">
        <v>469936326</v>
      </c>
      <c r="M30" s="60">
        <v>469936326</v>
      </c>
      <c r="N30" s="60">
        <v>469936326</v>
      </c>
      <c r="O30" s="60">
        <v>469936326</v>
      </c>
      <c r="P30" s="60">
        <v>469936326</v>
      </c>
      <c r="Q30" s="60">
        <v>469936326</v>
      </c>
      <c r="R30" s="60">
        <v>469936326</v>
      </c>
      <c r="S30" s="60">
        <v>469936326</v>
      </c>
      <c r="T30" s="60">
        <v>469936326</v>
      </c>
      <c r="U30" s="60">
        <v>469936326</v>
      </c>
      <c r="V30" s="60">
        <v>469936326</v>
      </c>
      <c r="W30" s="60">
        <v>469936326</v>
      </c>
      <c r="X30" s="60">
        <v>501208000</v>
      </c>
      <c r="Y30" s="60">
        <v>-31271674</v>
      </c>
      <c r="Z30" s="140">
        <v>-6.24</v>
      </c>
      <c r="AA30" s="62">
        <v>501208000</v>
      </c>
    </row>
    <row r="31" spans="1:27" ht="12.75">
      <c r="A31" s="249" t="s">
        <v>163</v>
      </c>
      <c r="B31" s="182"/>
      <c r="C31" s="155">
        <v>371252576</v>
      </c>
      <c r="D31" s="155"/>
      <c r="E31" s="59">
        <v>368645423</v>
      </c>
      <c r="F31" s="60">
        <v>395022000</v>
      </c>
      <c r="G31" s="60">
        <v>373110993</v>
      </c>
      <c r="H31" s="60">
        <v>331666879</v>
      </c>
      <c r="I31" s="60">
        <v>363431602</v>
      </c>
      <c r="J31" s="60">
        <v>363431602</v>
      </c>
      <c r="K31" s="60">
        <v>363817467</v>
      </c>
      <c r="L31" s="60">
        <v>385527227</v>
      </c>
      <c r="M31" s="60">
        <v>382548459</v>
      </c>
      <c r="N31" s="60">
        <v>382548459</v>
      </c>
      <c r="O31" s="60">
        <v>392669056</v>
      </c>
      <c r="P31" s="60">
        <v>399594714</v>
      </c>
      <c r="Q31" s="60">
        <v>404465345</v>
      </c>
      <c r="R31" s="60">
        <v>404465345</v>
      </c>
      <c r="S31" s="60">
        <v>379967421</v>
      </c>
      <c r="T31" s="60">
        <v>369481241</v>
      </c>
      <c r="U31" s="60">
        <v>371216080</v>
      </c>
      <c r="V31" s="60">
        <v>371216080</v>
      </c>
      <c r="W31" s="60">
        <v>371216080</v>
      </c>
      <c r="X31" s="60">
        <v>395022000</v>
      </c>
      <c r="Y31" s="60">
        <v>-23805920</v>
      </c>
      <c r="Z31" s="140">
        <v>-6.03</v>
      </c>
      <c r="AA31" s="62">
        <v>395022000</v>
      </c>
    </row>
    <row r="32" spans="1:27" ht="12.75">
      <c r="A32" s="249" t="s">
        <v>164</v>
      </c>
      <c r="B32" s="182"/>
      <c r="C32" s="155">
        <v>7088708424</v>
      </c>
      <c r="D32" s="155"/>
      <c r="E32" s="59">
        <v>6627028667</v>
      </c>
      <c r="F32" s="60">
        <v>6857789567</v>
      </c>
      <c r="G32" s="60">
        <v>3564400557</v>
      </c>
      <c r="H32" s="60">
        <v>3669400696</v>
      </c>
      <c r="I32" s="60">
        <v>3572634000</v>
      </c>
      <c r="J32" s="60">
        <v>3572634000</v>
      </c>
      <c r="K32" s="60">
        <v>3618045157</v>
      </c>
      <c r="L32" s="60">
        <v>3974847706</v>
      </c>
      <c r="M32" s="60">
        <v>3469242058</v>
      </c>
      <c r="N32" s="60">
        <v>3469242058</v>
      </c>
      <c r="O32" s="60">
        <v>3546224700</v>
      </c>
      <c r="P32" s="60">
        <v>4395684408</v>
      </c>
      <c r="Q32" s="60">
        <v>4605750645</v>
      </c>
      <c r="R32" s="60">
        <v>4605750645</v>
      </c>
      <c r="S32" s="60">
        <v>4248343046</v>
      </c>
      <c r="T32" s="60">
        <v>4204149668</v>
      </c>
      <c r="U32" s="60">
        <v>5928536319</v>
      </c>
      <c r="V32" s="60">
        <v>5928536319</v>
      </c>
      <c r="W32" s="60">
        <v>5928536319</v>
      </c>
      <c r="X32" s="60">
        <v>6857789567</v>
      </c>
      <c r="Y32" s="60">
        <v>-929253248</v>
      </c>
      <c r="Z32" s="140">
        <v>-13.55</v>
      </c>
      <c r="AA32" s="62">
        <v>6857789567</v>
      </c>
    </row>
    <row r="33" spans="1:27" ht="12.75">
      <c r="A33" s="249" t="s">
        <v>165</v>
      </c>
      <c r="B33" s="182"/>
      <c r="C33" s="155">
        <v>1074679704</v>
      </c>
      <c r="D33" s="155"/>
      <c r="E33" s="59">
        <v>1095708390</v>
      </c>
      <c r="F33" s="60">
        <v>1148811000</v>
      </c>
      <c r="G33" s="60">
        <v>1068515701</v>
      </c>
      <c r="H33" s="60">
        <v>1067937314</v>
      </c>
      <c r="I33" s="60">
        <v>1048860822</v>
      </c>
      <c r="J33" s="60">
        <v>1048860822</v>
      </c>
      <c r="K33" s="60">
        <v>1020834243</v>
      </c>
      <c r="L33" s="60">
        <v>1021211462</v>
      </c>
      <c r="M33" s="60">
        <v>1011639337</v>
      </c>
      <c r="N33" s="60">
        <v>1011639337</v>
      </c>
      <c r="O33" s="60">
        <v>1009014423</v>
      </c>
      <c r="P33" s="60">
        <v>1008485302</v>
      </c>
      <c r="Q33" s="60">
        <v>1018317645</v>
      </c>
      <c r="R33" s="60">
        <v>1018317645</v>
      </c>
      <c r="S33" s="60">
        <v>992331332</v>
      </c>
      <c r="T33" s="60">
        <v>988147969</v>
      </c>
      <c r="U33" s="60">
        <v>989042488</v>
      </c>
      <c r="V33" s="60">
        <v>989042488</v>
      </c>
      <c r="W33" s="60">
        <v>989042488</v>
      </c>
      <c r="X33" s="60">
        <v>1148811000</v>
      </c>
      <c r="Y33" s="60">
        <v>-159768512</v>
      </c>
      <c r="Z33" s="140">
        <v>-13.91</v>
      </c>
      <c r="AA33" s="62">
        <v>1148811000</v>
      </c>
    </row>
    <row r="34" spans="1:27" ht="12.75">
      <c r="A34" s="250" t="s">
        <v>58</v>
      </c>
      <c r="B34" s="251"/>
      <c r="C34" s="168">
        <f aca="true" t="shared" si="3" ref="C34:Y34">SUM(C29:C33)</f>
        <v>9005967657</v>
      </c>
      <c r="D34" s="168">
        <f>SUM(D29:D33)</f>
        <v>0</v>
      </c>
      <c r="E34" s="72">
        <f t="shared" si="3"/>
        <v>8592590480</v>
      </c>
      <c r="F34" s="73">
        <f t="shared" si="3"/>
        <v>8902830567</v>
      </c>
      <c r="G34" s="73">
        <f t="shared" si="3"/>
        <v>5475963578</v>
      </c>
      <c r="H34" s="73">
        <f t="shared" si="3"/>
        <v>5538941215</v>
      </c>
      <c r="I34" s="73">
        <f t="shared" si="3"/>
        <v>5454862750</v>
      </c>
      <c r="J34" s="73">
        <f t="shared" si="3"/>
        <v>5454862750</v>
      </c>
      <c r="K34" s="73">
        <f t="shared" si="3"/>
        <v>5472633193</v>
      </c>
      <c r="L34" s="73">
        <f t="shared" si="3"/>
        <v>5851522721</v>
      </c>
      <c r="M34" s="73">
        <f t="shared" si="3"/>
        <v>5333366180</v>
      </c>
      <c r="N34" s="73">
        <f t="shared" si="3"/>
        <v>5333366180</v>
      </c>
      <c r="O34" s="73">
        <f t="shared" si="3"/>
        <v>5417844505</v>
      </c>
      <c r="P34" s="73">
        <f t="shared" si="3"/>
        <v>6273700750</v>
      </c>
      <c r="Q34" s="73">
        <f t="shared" si="3"/>
        <v>6498469961</v>
      </c>
      <c r="R34" s="73">
        <f t="shared" si="3"/>
        <v>6498469961</v>
      </c>
      <c r="S34" s="73">
        <f t="shared" si="3"/>
        <v>6090578125</v>
      </c>
      <c r="T34" s="73">
        <f t="shared" si="3"/>
        <v>6031715204</v>
      </c>
      <c r="U34" s="73">
        <f t="shared" si="3"/>
        <v>7758731213</v>
      </c>
      <c r="V34" s="73">
        <f t="shared" si="3"/>
        <v>7758731213</v>
      </c>
      <c r="W34" s="73">
        <f t="shared" si="3"/>
        <v>7758731213</v>
      </c>
      <c r="X34" s="73">
        <f t="shared" si="3"/>
        <v>8902830567</v>
      </c>
      <c r="Y34" s="73">
        <f t="shared" si="3"/>
        <v>-1144099354</v>
      </c>
      <c r="Z34" s="170">
        <f>+IF(X34&lt;&gt;0,+(Y34/X34)*100,0)</f>
        <v>-12.850961785578818</v>
      </c>
      <c r="AA34" s="74">
        <f>SUM(AA29:AA33)</f>
        <v>8902830567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6048730801</v>
      </c>
      <c r="D37" s="155"/>
      <c r="E37" s="59">
        <v>8114854428</v>
      </c>
      <c r="F37" s="60">
        <v>8097833000</v>
      </c>
      <c r="G37" s="60">
        <v>6094479713</v>
      </c>
      <c r="H37" s="60">
        <v>6152053518</v>
      </c>
      <c r="I37" s="60">
        <v>5942757235</v>
      </c>
      <c r="J37" s="60">
        <v>5942757235</v>
      </c>
      <c r="K37" s="60">
        <v>6000331541</v>
      </c>
      <c r="L37" s="60">
        <v>6057905847</v>
      </c>
      <c r="M37" s="60">
        <v>5919183731</v>
      </c>
      <c r="N37" s="60">
        <v>5919183731</v>
      </c>
      <c r="O37" s="60">
        <v>5960187456</v>
      </c>
      <c r="P37" s="60">
        <v>6017761762</v>
      </c>
      <c r="Q37" s="60">
        <v>5811639678</v>
      </c>
      <c r="R37" s="60">
        <v>5811639678</v>
      </c>
      <c r="S37" s="60">
        <v>5869213983</v>
      </c>
      <c r="T37" s="60">
        <v>5926788289</v>
      </c>
      <c r="U37" s="60">
        <v>5840195160</v>
      </c>
      <c r="V37" s="60">
        <v>5840195160</v>
      </c>
      <c r="W37" s="60">
        <v>5840195160</v>
      </c>
      <c r="X37" s="60">
        <v>8097833000</v>
      </c>
      <c r="Y37" s="60">
        <v>-2257637840</v>
      </c>
      <c r="Z37" s="140">
        <v>-27.88</v>
      </c>
      <c r="AA37" s="62">
        <v>8097833000</v>
      </c>
    </row>
    <row r="38" spans="1:27" ht="12.75">
      <c r="A38" s="249" t="s">
        <v>165</v>
      </c>
      <c r="B38" s="182"/>
      <c r="C38" s="155">
        <v>6116353748</v>
      </c>
      <c r="D38" s="155"/>
      <c r="E38" s="59">
        <v>6271088582</v>
      </c>
      <c r="F38" s="60">
        <v>6400776810</v>
      </c>
      <c r="G38" s="60">
        <v>6177200748</v>
      </c>
      <c r="H38" s="60">
        <v>6261853748</v>
      </c>
      <c r="I38" s="60">
        <v>6354200104</v>
      </c>
      <c r="J38" s="60">
        <v>6354200104</v>
      </c>
      <c r="K38" s="60">
        <v>6278617805</v>
      </c>
      <c r="L38" s="60">
        <v>6389617805</v>
      </c>
      <c r="M38" s="60">
        <v>6389617805</v>
      </c>
      <c r="N38" s="60">
        <v>6389617805</v>
      </c>
      <c r="O38" s="60">
        <v>6367498709</v>
      </c>
      <c r="P38" s="60">
        <v>6404399915</v>
      </c>
      <c r="Q38" s="60">
        <v>6457035524</v>
      </c>
      <c r="R38" s="60">
        <v>6457035524</v>
      </c>
      <c r="S38" s="60">
        <v>6554035524</v>
      </c>
      <c r="T38" s="60">
        <v>6615035524</v>
      </c>
      <c r="U38" s="60">
        <v>6615035524</v>
      </c>
      <c r="V38" s="60">
        <v>6615035524</v>
      </c>
      <c r="W38" s="60">
        <v>6615035524</v>
      </c>
      <c r="X38" s="60">
        <v>6400776810</v>
      </c>
      <c r="Y38" s="60">
        <v>214258714</v>
      </c>
      <c r="Z38" s="140">
        <v>3.35</v>
      </c>
      <c r="AA38" s="62">
        <v>6400776810</v>
      </c>
    </row>
    <row r="39" spans="1:27" ht="12.75">
      <c r="A39" s="250" t="s">
        <v>59</v>
      </c>
      <c r="B39" s="253"/>
      <c r="C39" s="168">
        <f aca="true" t="shared" si="4" ref="C39:Y39">SUM(C37:C38)</f>
        <v>12165084549</v>
      </c>
      <c r="D39" s="168">
        <f>SUM(D37:D38)</f>
        <v>0</v>
      </c>
      <c r="E39" s="76">
        <f t="shared" si="4"/>
        <v>14385943010</v>
      </c>
      <c r="F39" s="77">
        <f t="shared" si="4"/>
        <v>14498609810</v>
      </c>
      <c r="G39" s="77">
        <f t="shared" si="4"/>
        <v>12271680461</v>
      </c>
      <c r="H39" s="77">
        <f t="shared" si="4"/>
        <v>12413907266</v>
      </c>
      <c r="I39" s="77">
        <f t="shared" si="4"/>
        <v>12296957339</v>
      </c>
      <c r="J39" s="77">
        <f t="shared" si="4"/>
        <v>12296957339</v>
      </c>
      <c r="K39" s="77">
        <f t="shared" si="4"/>
        <v>12278949346</v>
      </c>
      <c r="L39" s="77">
        <f t="shared" si="4"/>
        <v>12447523652</v>
      </c>
      <c r="M39" s="77">
        <f t="shared" si="4"/>
        <v>12308801536</v>
      </c>
      <c r="N39" s="77">
        <f t="shared" si="4"/>
        <v>12308801536</v>
      </c>
      <c r="O39" s="77">
        <f t="shared" si="4"/>
        <v>12327686165</v>
      </c>
      <c r="P39" s="77">
        <f t="shared" si="4"/>
        <v>12422161677</v>
      </c>
      <c r="Q39" s="77">
        <f t="shared" si="4"/>
        <v>12268675202</v>
      </c>
      <c r="R39" s="77">
        <f t="shared" si="4"/>
        <v>12268675202</v>
      </c>
      <c r="S39" s="77">
        <f t="shared" si="4"/>
        <v>12423249507</v>
      </c>
      <c r="T39" s="77">
        <f t="shared" si="4"/>
        <v>12541823813</v>
      </c>
      <c r="U39" s="77">
        <f t="shared" si="4"/>
        <v>12455230684</v>
      </c>
      <c r="V39" s="77">
        <f t="shared" si="4"/>
        <v>12455230684</v>
      </c>
      <c r="W39" s="77">
        <f t="shared" si="4"/>
        <v>12455230684</v>
      </c>
      <c r="X39" s="77">
        <f t="shared" si="4"/>
        <v>14498609810</v>
      </c>
      <c r="Y39" s="77">
        <f t="shared" si="4"/>
        <v>-2043379126</v>
      </c>
      <c r="Z39" s="212">
        <f>+IF(X39&lt;&gt;0,+(Y39/X39)*100,0)</f>
        <v>-14.093621062832092</v>
      </c>
      <c r="AA39" s="79">
        <f>SUM(AA37:AA38)</f>
        <v>14498609810</v>
      </c>
    </row>
    <row r="40" spans="1:27" ht="12.75">
      <c r="A40" s="250" t="s">
        <v>167</v>
      </c>
      <c r="B40" s="251"/>
      <c r="C40" s="168">
        <f aca="true" t="shared" si="5" ref="C40:Y40">+C34+C39</f>
        <v>21171052206</v>
      </c>
      <c r="D40" s="168">
        <f>+D34+D39</f>
        <v>0</v>
      </c>
      <c r="E40" s="72">
        <f t="shared" si="5"/>
        <v>22978533490</v>
      </c>
      <c r="F40" s="73">
        <f t="shared" si="5"/>
        <v>23401440377</v>
      </c>
      <c r="G40" s="73">
        <f t="shared" si="5"/>
        <v>17747644039</v>
      </c>
      <c r="H40" s="73">
        <f t="shared" si="5"/>
        <v>17952848481</v>
      </c>
      <c r="I40" s="73">
        <f t="shared" si="5"/>
        <v>17751820089</v>
      </c>
      <c r="J40" s="73">
        <f t="shared" si="5"/>
        <v>17751820089</v>
      </c>
      <c r="K40" s="73">
        <f t="shared" si="5"/>
        <v>17751582539</v>
      </c>
      <c r="L40" s="73">
        <f t="shared" si="5"/>
        <v>18299046373</v>
      </c>
      <c r="M40" s="73">
        <f t="shared" si="5"/>
        <v>17642167716</v>
      </c>
      <c r="N40" s="73">
        <f t="shared" si="5"/>
        <v>17642167716</v>
      </c>
      <c r="O40" s="73">
        <f t="shared" si="5"/>
        <v>17745530670</v>
      </c>
      <c r="P40" s="73">
        <f t="shared" si="5"/>
        <v>18695862427</v>
      </c>
      <c r="Q40" s="73">
        <f t="shared" si="5"/>
        <v>18767145163</v>
      </c>
      <c r="R40" s="73">
        <f t="shared" si="5"/>
        <v>18767145163</v>
      </c>
      <c r="S40" s="73">
        <f t="shared" si="5"/>
        <v>18513827632</v>
      </c>
      <c r="T40" s="73">
        <f t="shared" si="5"/>
        <v>18573539017</v>
      </c>
      <c r="U40" s="73">
        <f t="shared" si="5"/>
        <v>20213961897</v>
      </c>
      <c r="V40" s="73">
        <f t="shared" si="5"/>
        <v>20213961897</v>
      </c>
      <c r="W40" s="73">
        <f t="shared" si="5"/>
        <v>20213961897</v>
      </c>
      <c r="X40" s="73">
        <f t="shared" si="5"/>
        <v>23401440377</v>
      </c>
      <c r="Y40" s="73">
        <f t="shared" si="5"/>
        <v>-3187478480</v>
      </c>
      <c r="Z40" s="170">
        <f>+IF(X40&lt;&gt;0,+(Y40/X40)*100,0)</f>
        <v>-13.620864479490752</v>
      </c>
      <c r="AA40" s="74">
        <f>+AA34+AA39</f>
        <v>23401440377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33387506835</v>
      </c>
      <c r="D42" s="257">
        <f>+D25-D40</f>
        <v>0</v>
      </c>
      <c r="E42" s="258">
        <f t="shared" si="6"/>
        <v>33145805920</v>
      </c>
      <c r="F42" s="259">
        <f t="shared" si="6"/>
        <v>34942111864</v>
      </c>
      <c r="G42" s="259">
        <f t="shared" si="6"/>
        <v>35858826154</v>
      </c>
      <c r="H42" s="259">
        <f t="shared" si="6"/>
        <v>35079360614</v>
      </c>
      <c r="I42" s="259">
        <f t="shared" si="6"/>
        <v>35470904916</v>
      </c>
      <c r="J42" s="259">
        <f t="shared" si="6"/>
        <v>35470904916</v>
      </c>
      <c r="K42" s="259">
        <f t="shared" si="6"/>
        <v>35864758552</v>
      </c>
      <c r="L42" s="259">
        <f t="shared" si="6"/>
        <v>35526412983</v>
      </c>
      <c r="M42" s="259">
        <f t="shared" si="6"/>
        <v>37075521870</v>
      </c>
      <c r="N42" s="259">
        <f t="shared" si="6"/>
        <v>37075521870</v>
      </c>
      <c r="O42" s="259">
        <f t="shared" si="6"/>
        <v>37528399087</v>
      </c>
      <c r="P42" s="259">
        <f t="shared" si="6"/>
        <v>37649391447</v>
      </c>
      <c r="Q42" s="259">
        <f t="shared" si="6"/>
        <v>39068123832</v>
      </c>
      <c r="R42" s="259">
        <f t="shared" si="6"/>
        <v>39068123832</v>
      </c>
      <c r="S42" s="259">
        <f t="shared" si="6"/>
        <v>39135611789</v>
      </c>
      <c r="T42" s="259">
        <f t="shared" si="6"/>
        <v>39285070834</v>
      </c>
      <c r="U42" s="259">
        <f t="shared" si="6"/>
        <v>37365222566</v>
      </c>
      <c r="V42" s="259">
        <f t="shared" si="6"/>
        <v>37365222566</v>
      </c>
      <c r="W42" s="259">
        <f t="shared" si="6"/>
        <v>37365222566</v>
      </c>
      <c r="X42" s="259">
        <f t="shared" si="6"/>
        <v>34942111864</v>
      </c>
      <c r="Y42" s="259">
        <f t="shared" si="6"/>
        <v>2423110702</v>
      </c>
      <c r="Z42" s="260">
        <f>+IF(X42&lt;&gt;0,+(Y42/X42)*100,0)</f>
        <v>6.93464296442961</v>
      </c>
      <c r="AA42" s="261">
        <f>+AA25-AA40</f>
        <v>34942111864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30383070949</v>
      </c>
      <c r="D45" s="155"/>
      <c r="E45" s="59">
        <v>31362347404</v>
      </c>
      <c r="F45" s="60">
        <v>31641837641</v>
      </c>
      <c r="G45" s="60">
        <v>31705275714</v>
      </c>
      <c r="H45" s="60">
        <v>32079636650</v>
      </c>
      <c r="I45" s="60">
        <v>32184425536</v>
      </c>
      <c r="J45" s="60">
        <v>32184425536</v>
      </c>
      <c r="K45" s="60">
        <v>32585034602</v>
      </c>
      <c r="L45" s="60">
        <v>32301458230</v>
      </c>
      <c r="M45" s="60">
        <v>33929408366</v>
      </c>
      <c r="N45" s="60">
        <v>33929408366</v>
      </c>
      <c r="O45" s="60">
        <v>34396791564</v>
      </c>
      <c r="P45" s="60">
        <v>34555051854</v>
      </c>
      <c r="Q45" s="60">
        <v>36047426448</v>
      </c>
      <c r="R45" s="60">
        <v>36047426448</v>
      </c>
      <c r="S45" s="60">
        <v>36157621814</v>
      </c>
      <c r="T45" s="60">
        <v>36414591051</v>
      </c>
      <c r="U45" s="60">
        <v>34497134178</v>
      </c>
      <c r="V45" s="60">
        <v>34497134178</v>
      </c>
      <c r="W45" s="60">
        <v>34497134178</v>
      </c>
      <c r="X45" s="60">
        <v>31641837641</v>
      </c>
      <c r="Y45" s="60">
        <v>2855296537</v>
      </c>
      <c r="Z45" s="139">
        <v>9.02</v>
      </c>
      <c r="AA45" s="62">
        <v>31641837641</v>
      </c>
    </row>
    <row r="46" spans="1:27" ht="12.75">
      <c r="A46" s="249" t="s">
        <v>171</v>
      </c>
      <c r="B46" s="182"/>
      <c r="C46" s="155">
        <v>3004435886</v>
      </c>
      <c r="D46" s="155"/>
      <c r="E46" s="59">
        <v>1470363231</v>
      </c>
      <c r="F46" s="60">
        <v>2970593223</v>
      </c>
      <c r="G46" s="60">
        <v>3009122440</v>
      </c>
      <c r="H46" s="60">
        <v>2999723964</v>
      </c>
      <c r="I46" s="60">
        <v>2968253656</v>
      </c>
      <c r="J46" s="60">
        <v>2968253656</v>
      </c>
      <c r="K46" s="60">
        <v>2950783850</v>
      </c>
      <c r="L46" s="60">
        <v>2896357379</v>
      </c>
      <c r="M46" s="60">
        <v>2816426358</v>
      </c>
      <c r="N46" s="60">
        <v>2816426358</v>
      </c>
      <c r="O46" s="60">
        <v>2801133917</v>
      </c>
      <c r="P46" s="60">
        <v>2769192918</v>
      </c>
      <c r="Q46" s="60">
        <v>2693393791</v>
      </c>
      <c r="R46" s="60">
        <v>2693393791</v>
      </c>
      <c r="S46" s="60">
        <v>2649682643</v>
      </c>
      <c r="T46" s="60">
        <v>2541494515</v>
      </c>
      <c r="U46" s="60">
        <v>2539873299</v>
      </c>
      <c r="V46" s="60">
        <v>2539873299</v>
      </c>
      <c r="W46" s="60">
        <v>2539873299</v>
      </c>
      <c r="X46" s="60">
        <v>2970593223</v>
      </c>
      <c r="Y46" s="60">
        <v>-430719924</v>
      </c>
      <c r="Z46" s="139">
        <v>-14.5</v>
      </c>
      <c r="AA46" s="62">
        <v>2970593223</v>
      </c>
    </row>
    <row r="47" spans="1:27" ht="12.75">
      <c r="A47" s="249" t="s">
        <v>172</v>
      </c>
      <c r="B47" s="182"/>
      <c r="C47" s="155"/>
      <c r="D47" s="155"/>
      <c r="E47" s="59">
        <v>313095285</v>
      </c>
      <c r="F47" s="60">
        <v>329681000</v>
      </c>
      <c r="G47" s="60">
        <v>1144428000</v>
      </c>
      <c r="H47" s="60"/>
      <c r="I47" s="60">
        <v>318225724</v>
      </c>
      <c r="J47" s="60">
        <v>318225724</v>
      </c>
      <c r="K47" s="60">
        <v>328940100</v>
      </c>
      <c r="L47" s="60">
        <v>328597374</v>
      </c>
      <c r="M47" s="60">
        <v>329687146</v>
      </c>
      <c r="N47" s="60">
        <v>329687146</v>
      </c>
      <c r="O47" s="60">
        <v>330473606</v>
      </c>
      <c r="P47" s="60">
        <v>325146675</v>
      </c>
      <c r="Q47" s="60">
        <v>327303593</v>
      </c>
      <c r="R47" s="60">
        <v>327303593</v>
      </c>
      <c r="S47" s="60">
        <v>328307332</v>
      </c>
      <c r="T47" s="60">
        <v>328985268</v>
      </c>
      <c r="U47" s="60">
        <v>328215089</v>
      </c>
      <c r="V47" s="60">
        <v>328215089</v>
      </c>
      <c r="W47" s="60">
        <v>328215089</v>
      </c>
      <c r="X47" s="60">
        <v>329681000</v>
      </c>
      <c r="Y47" s="60">
        <v>-1465911</v>
      </c>
      <c r="Z47" s="139">
        <v>-0.44</v>
      </c>
      <c r="AA47" s="62">
        <v>329681000</v>
      </c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33387506835</v>
      </c>
      <c r="D48" s="217">
        <f>SUM(D45:D47)</f>
        <v>0</v>
      </c>
      <c r="E48" s="264">
        <f t="shared" si="7"/>
        <v>33145805920</v>
      </c>
      <c r="F48" s="219">
        <f t="shared" si="7"/>
        <v>34942111864</v>
      </c>
      <c r="G48" s="219">
        <f t="shared" si="7"/>
        <v>35858826154</v>
      </c>
      <c r="H48" s="219">
        <f t="shared" si="7"/>
        <v>35079360614</v>
      </c>
      <c r="I48" s="219">
        <f t="shared" si="7"/>
        <v>35470904916</v>
      </c>
      <c r="J48" s="219">
        <f t="shared" si="7"/>
        <v>35470904916</v>
      </c>
      <c r="K48" s="219">
        <f t="shared" si="7"/>
        <v>35864758552</v>
      </c>
      <c r="L48" s="219">
        <f t="shared" si="7"/>
        <v>35526412983</v>
      </c>
      <c r="M48" s="219">
        <f t="shared" si="7"/>
        <v>37075521870</v>
      </c>
      <c r="N48" s="219">
        <f t="shared" si="7"/>
        <v>37075521870</v>
      </c>
      <c r="O48" s="219">
        <f t="shared" si="7"/>
        <v>37528399087</v>
      </c>
      <c r="P48" s="219">
        <f t="shared" si="7"/>
        <v>37649391447</v>
      </c>
      <c r="Q48" s="219">
        <f t="shared" si="7"/>
        <v>39068123832</v>
      </c>
      <c r="R48" s="219">
        <f t="shared" si="7"/>
        <v>39068123832</v>
      </c>
      <c r="S48" s="219">
        <f t="shared" si="7"/>
        <v>39135611789</v>
      </c>
      <c r="T48" s="219">
        <f t="shared" si="7"/>
        <v>39285070834</v>
      </c>
      <c r="U48" s="219">
        <f t="shared" si="7"/>
        <v>37365222566</v>
      </c>
      <c r="V48" s="219">
        <f t="shared" si="7"/>
        <v>37365222566</v>
      </c>
      <c r="W48" s="219">
        <f t="shared" si="7"/>
        <v>37365222566</v>
      </c>
      <c r="X48" s="219">
        <f t="shared" si="7"/>
        <v>34942111864</v>
      </c>
      <c r="Y48" s="219">
        <f t="shared" si="7"/>
        <v>2423110702</v>
      </c>
      <c r="Z48" s="265">
        <f>+IF(X48&lt;&gt;0,+(Y48/X48)*100,0)</f>
        <v>6.93464296442961</v>
      </c>
      <c r="AA48" s="232">
        <f>SUM(AA45:AA47)</f>
        <v>34942111864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6739787000</v>
      </c>
      <c r="D6" s="155"/>
      <c r="E6" s="59">
        <v>6864643627</v>
      </c>
      <c r="F6" s="60">
        <v>7387435836</v>
      </c>
      <c r="G6" s="60">
        <v>589653723</v>
      </c>
      <c r="H6" s="60">
        <v>728180073</v>
      </c>
      <c r="I6" s="60">
        <v>826302435</v>
      </c>
      <c r="J6" s="60">
        <v>2144136231</v>
      </c>
      <c r="K6" s="60">
        <v>623727663</v>
      </c>
      <c r="L6" s="60">
        <v>748903355</v>
      </c>
      <c r="M6" s="60">
        <v>592668807</v>
      </c>
      <c r="N6" s="60">
        <v>1965299825</v>
      </c>
      <c r="O6" s="60">
        <v>731809785</v>
      </c>
      <c r="P6" s="60">
        <v>704482537</v>
      </c>
      <c r="Q6" s="60">
        <v>728351772</v>
      </c>
      <c r="R6" s="60">
        <v>2164644094</v>
      </c>
      <c r="S6" s="60">
        <v>566444537</v>
      </c>
      <c r="T6" s="60">
        <v>654641342</v>
      </c>
      <c r="U6" s="60">
        <v>742899241</v>
      </c>
      <c r="V6" s="60">
        <v>1963985120</v>
      </c>
      <c r="W6" s="60">
        <v>8238065270</v>
      </c>
      <c r="X6" s="60">
        <v>7387435836</v>
      </c>
      <c r="Y6" s="60">
        <v>850629434</v>
      </c>
      <c r="Z6" s="140">
        <v>11.51</v>
      </c>
      <c r="AA6" s="62">
        <v>7387435836</v>
      </c>
    </row>
    <row r="7" spans="1:27" ht="12.75">
      <c r="A7" s="249" t="s">
        <v>32</v>
      </c>
      <c r="B7" s="182"/>
      <c r="C7" s="155">
        <v>17552069000</v>
      </c>
      <c r="D7" s="155"/>
      <c r="E7" s="59">
        <v>16909999806</v>
      </c>
      <c r="F7" s="60">
        <v>16975854375</v>
      </c>
      <c r="G7" s="60">
        <v>1372943951</v>
      </c>
      <c r="H7" s="60">
        <v>1535508123</v>
      </c>
      <c r="I7" s="60">
        <v>1502993841</v>
      </c>
      <c r="J7" s="60">
        <v>4411445915</v>
      </c>
      <c r="K7" s="60">
        <v>1512655768</v>
      </c>
      <c r="L7" s="60">
        <v>1494287188</v>
      </c>
      <c r="M7" s="60">
        <v>1408065055</v>
      </c>
      <c r="N7" s="60">
        <v>4415008011</v>
      </c>
      <c r="O7" s="60">
        <v>1518999712</v>
      </c>
      <c r="P7" s="60">
        <v>1418821785</v>
      </c>
      <c r="Q7" s="60">
        <v>1559330916</v>
      </c>
      <c r="R7" s="60">
        <v>4497152413</v>
      </c>
      <c r="S7" s="60">
        <v>1236944431</v>
      </c>
      <c r="T7" s="60">
        <v>1487116773</v>
      </c>
      <c r="U7" s="60">
        <v>1407524777</v>
      </c>
      <c r="V7" s="60">
        <v>4131585981</v>
      </c>
      <c r="W7" s="60">
        <v>17455192320</v>
      </c>
      <c r="X7" s="60">
        <v>16975854375</v>
      </c>
      <c r="Y7" s="60">
        <v>479337945</v>
      </c>
      <c r="Z7" s="140">
        <v>2.82</v>
      </c>
      <c r="AA7" s="62">
        <v>16975854375</v>
      </c>
    </row>
    <row r="8" spans="1:27" ht="12.75">
      <c r="A8" s="249" t="s">
        <v>178</v>
      </c>
      <c r="B8" s="182"/>
      <c r="C8" s="155">
        <v>1363874000</v>
      </c>
      <c r="D8" s="155"/>
      <c r="E8" s="59">
        <v>3422843700</v>
      </c>
      <c r="F8" s="60">
        <v>3374305107</v>
      </c>
      <c r="G8" s="60">
        <v>68690451</v>
      </c>
      <c r="H8" s="60">
        <v>839659991</v>
      </c>
      <c r="I8" s="60">
        <v>89089557</v>
      </c>
      <c r="J8" s="60">
        <v>997439999</v>
      </c>
      <c r="K8" s="60">
        <v>142748736</v>
      </c>
      <c r="L8" s="60">
        <v>192327849</v>
      </c>
      <c r="M8" s="60">
        <v>889366121</v>
      </c>
      <c r="N8" s="60">
        <v>1224442706</v>
      </c>
      <c r="O8" s="60">
        <v>152201826</v>
      </c>
      <c r="P8" s="60">
        <v>161546079</v>
      </c>
      <c r="Q8" s="60">
        <v>832834357</v>
      </c>
      <c r="R8" s="60">
        <v>1146582262</v>
      </c>
      <c r="S8" s="60">
        <v>67423231</v>
      </c>
      <c r="T8" s="60">
        <v>178435762</v>
      </c>
      <c r="U8" s="60">
        <v>138450554</v>
      </c>
      <c r="V8" s="60">
        <v>384309547</v>
      </c>
      <c r="W8" s="60">
        <v>3752774514</v>
      </c>
      <c r="X8" s="60">
        <v>3374305107</v>
      </c>
      <c r="Y8" s="60">
        <v>378469407</v>
      </c>
      <c r="Z8" s="140">
        <v>11.22</v>
      </c>
      <c r="AA8" s="62">
        <v>3374305107</v>
      </c>
    </row>
    <row r="9" spans="1:27" ht="12.75">
      <c r="A9" s="249" t="s">
        <v>179</v>
      </c>
      <c r="B9" s="182"/>
      <c r="C9" s="155">
        <v>3589931000</v>
      </c>
      <c r="D9" s="155"/>
      <c r="E9" s="59">
        <v>3802940091</v>
      </c>
      <c r="F9" s="60">
        <v>3900673419</v>
      </c>
      <c r="G9" s="60">
        <v>853048006</v>
      </c>
      <c r="H9" s="60">
        <v>297253876</v>
      </c>
      <c r="I9" s="60"/>
      <c r="J9" s="60">
        <v>1150301882</v>
      </c>
      <c r="K9" s="60">
        <v>86298168</v>
      </c>
      <c r="L9" s="60">
        <v>449035453</v>
      </c>
      <c r="M9" s="60">
        <v>542403162</v>
      </c>
      <c r="N9" s="60">
        <v>1077736783</v>
      </c>
      <c r="O9" s="60">
        <v>297220143</v>
      </c>
      <c r="P9" s="60">
        <v>133511380</v>
      </c>
      <c r="Q9" s="60">
        <v>805605305</v>
      </c>
      <c r="R9" s="60">
        <v>1236336828</v>
      </c>
      <c r="S9" s="60">
        <v>47044365</v>
      </c>
      <c r="T9" s="60">
        <v>25479928</v>
      </c>
      <c r="U9" s="60">
        <v>51580666</v>
      </c>
      <c r="V9" s="60">
        <v>124104959</v>
      </c>
      <c r="W9" s="60">
        <v>3588480452</v>
      </c>
      <c r="X9" s="60">
        <v>3900673419</v>
      </c>
      <c r="Y9" s="60">
        <v>-312192967</v>
      </c>
      <c r="Z9" s="140">
        <v>-8</v>
      </c>
      <c r="AA9" s="62">
        <v>3900673419</v>
      </c>
    </row>
    <row r="10" spans="1:27" ht="12.75">
      <c r="A10" s="249" t="s">
        <v>180</v>
      </c>
      <c r="B10" s="182"/>
      <c r="C10" s="155">
        <v>2131537000</v>
      </c>
      <c r="D10" s="155"/>
      <c r="E10" s="59">
        <v>2264840098</v>
      </c>
      <c r="F10" s="60">
        <v>2286412350</v>
      </c>
      <c r="G10" s="60">
        <v>605689730</v>
      </c>
      <c r="H10" s="60">
        <v>83129235</v>
      </c>
      <c r="I10" s="60">
        <v>120775753</v>
      </c>
      <c r="J10" s="60">
        <v>809594718</v>
      </c>
      <c r="K10" s="60">
        <v>227043006</v>
      </c>
      <c r="L10" s="60">
        <v>114377388</v>
      </c>
      <c r="M10" s="60"/>
      <c r="N10" s="60">
        <v>341420394</v>
      </c>
      <c r="O10" s="60">
        <v>81448031</v>
      </c>
      <c r="P10" s="60">
        <v>802799789</v>
      </c>
      <c r="Q10" s="60">
        <v>117030761</v>
      </c>
      <c r="R10" s="60">
        <v>1001278581</v>
      </c>
      <c r="S10" s="60">
        <v>31489938</v>
      </c>
      <c r="T10" s="60"/>
      <c r="U10" s="60"/>
      <c r="V10" s="60">
        <v>31489938</v>
      </c>
      <c r="W10" s="60">
        <v>2183783631</v>
      </c>
      <c r="X10" s="60">
        <v>2286412350</v>
      </c>
      <c r="Y10" s="60">
        <v>-102628719</v>
      </c>
      <c r="Z10" s="140">
        <v>-4.49</v>
      </c>
      <c r="AA10" s="62">
        <v>2286412350</v>
      </c>
    </row>
    <row r="11" spans="1:27" ht="12.75">
      <c r="A11" s="249" t="s">
        <v>181</v>
      </c>
      <c r="B11" s="182"/>
      <c r="C11" s="155">
        <v>878939000</v>
      </c>
      <c r="D11" s="155"/>
      <c r="E11" s="59">
        <v>610777912</v>
      </c>
      <c r="F11" s="60">
        <v>619314489</v>
      </c>
      <c r="G11" s="60">
        <v>48741860</v>
      </c>
      <c r="H11" s="60">
        <v>48688491</v>
      </c>
      <c r="I11" s="60">
        <v>49406233</v>
      </c>
      <c r="J11" s="60">
        <v>146836584</v>
      </c>
      <c r="K11" s="60">
        <v>45727581</v>
      </c>
      <c r="L11" s="60">
        <v>45701623</v>
      </c>
      <c r="M11" s="60">
        <v>60731890</v>
      </c>
      <c r="N11" s="60">
        <v>152161094</v>
      </c>
      <c r="O11" s="60">
        <v>50807936</v>
      </c>
      <c r="P11" s="60">
        <v>48509678</v>
      </c>
      <c r="Q11" s="60">
        <v>51495155</v>
      </c>
      <c r="R11" s="60">
        <v>150812769</v>
      </c>
      <c r="S11" s="60">
        <v>55966196</v>
      </c>
      <c r="T11" s="60">
        <v>59110657</v>
      </c>
      <c r="U11" s="60">
        <v>63605946</v>
      </c>
      <c r="V11" s="60">
        <v>178682799</v>
      </c>
      <c r="W11" s="60">
        <v>628493246</v>
      </c>
      <c r="X11" s="60">
        <v>619314489</v>
      </c>
      <c r="Y11" s="60">
        <v>9178757</v>
      </c>
      <c r="Z11" s="140">
        <v>1.48</v>
      </c>
      <c r="AA11" s="62">
        <v>619314489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-24938894000</v>
      </c>
      <c r="D14" s="155"/>
      <c r="E14" s="59">
        <v>-28762135588</v>
      </c>
      <c r="F14" s="60">
        <v>-29341284600</v>
      </c>
      <c r="G14" s="60">
        <v>-3437550664</v>
      </c>
      <c r="H14" s="60">
        <v>-2754734833</v>
      </c>
      <c r="I14" s="60">
        <v>-2853893662</v>
      </c>
      <c r="J14" s="60">
        <v>-9046179159</v>
      </c>
      <c r="K14" s="60">
        <v>-2413407232</v>
      </c>
      <c r="L14" s="60">
        <v>-2908135432</v>
      </c>
      <c r="M14" s="60">
        <v>-2349459269</v>
      </c>
      <c r="N14" s="60">
        <v>-7671001933</v>
      </c>
      <c r="O14" s="60">
        <v>-2196465268</v>
      </c>
      <c r="P14" s="60">
        <v>-2239443054</v>
      </c>
      <c r="Q14" s="60">
        <v>-2416693303</v>
      </c>
      <c r="R14" s="60">
        <v>-6852601625</v>
      </c>
      <c r="S14" s="60">
        <v>-2478737914</v>
      </c>
      <c r="T14" s="60">
        <v>-2181258462</v>
      </c>
      <c r="U14" s="60">
        <v>-2309267825</v>
      </c>
      <c r="V14" s="60">
        <v>-6969264201</v>
      </c>
      <c r="W14" s="60">
        <v>-30539046918</v>
      </c>
      <c r="X14" s="60">
        <v>-29341284600</v>
      </c>
      <c r="Y14" s="60">
        <v>-1197762318</v>
      </c>
      <c r="Z14" s="140">
        <v>4.08</v>
      </c>
      <c r="AA14" s="62">
        <v>-29341284600</v>
      </c>
    </row>
    <row r="15" spans="1:27" ht="12.75">
      <c r="A15" s="249" t="s">
        <v>40</v>
      </c>
      <c r="B15" s="182"/>
      <c r="C15" s="155">
        <v>-710755000</v>
      </c>
      <c r="D15" s="155"/>
      <c r="E15" s="59">
        <v>-818248427</v>
      </c>
      <c r="F15" s="60">
        <v>-813067872</v>
      </c>
      <c r="G15" s="60"/>
      <c r="H15" s="60">
        <v>-3016</v>
      </c>
      <c r="I15" s="60">
        <v>-178815949</v>
      </c>
      <c r="J15" s="60">
        <v>-178818965</v>
      </c>
      <c r="K15" s="60"/>
      <c r="L15" s="60"/>
      <c r="M15" s="60">
        <v>-143504619</v>
      </c>
      <c r="N15" s="60">
        <v>-143504619</v>
      </c>
      <c r="O15" s="60">
        <v>-15363188</v>
      </c>
      <c r="P15" s="60"/>
      <c r="Q15" s="60">
        <v>-175644020</v>
      </c>
      <c r="R15" s="60">
        <v>-191007208</v>
      </c>
      <c r="S15" s="60"/>
      <c r="T15" s="60"/>
      <c r="U15" s="60">
        <v>-155711526</v>
      </c>
      <c r="V15" s="60">
        <v>-155711526</v>
      </c>
      <c r="W15" s="60">
        <v>-669042318</v>
      </c>
      <c r="X15" s="60">
        <v>-813067872</v>
      </c>
      <c r="Y15" s="60">
        <v>144025554</v>
      </c>
      <c r="Z15" s="140">
        <v>-17.71</v>
      </c>
      <c r="AA15" s="62">
        <v>-813067872</v>
      </c>
    </row>
    <row r="16" spans="1:27" ht="12.75">
      <c r="A16" s="249" t="s">
        <v>42</v>
      </c>
      <c r="B16" s="182"/>
      <c r="C16" s="155">
        <v>-148246000</v>
      </c>
      <c r="D16" s="155"/>
      <c r="E16" s="59">
        <v>-115153725</v>
      </c>
      <c r="F16" s="60">
        <v>-124573430</v>
      </c>
      <c r="G16" s="60">
        <v>-1160000</v>
      </c>
      <c r="H16" s="60">
        <v>-45000</v>
      </c>
      <c r="I16" s="60"/>
      <c r="J16" s="60">
        <v>-1205000</v>
      </c>
      <c r="K16" s="60"/>
      <c r="L16" s="60"/>
      <c r="M16" s="60">
        <v>-38000</v>
      </c>
      <c r="N16" s="60">
        <v>-38000</v>
      </c>
      <c r="O16" s="60"/>
      <c r="P16" s="60">
        <v>-114000</v>
      </c>
      <c r="Q16" s="60"/>
      <c r="R16" s="60">
        <v>-114000</v>
      </c>
      <c r="S16" s="60">
        <v>-625302</v>
      </c>
      <c r="T16" s="60">
        <v>-175000</v>
      </c>
      <c r="U16" s="60">
        <v>-185000</v>
      </c>
      <c r="V16" s="60">
        <v>-985302</v>
      </c>
      <c r="W16" s="60">
        <v>-2342302</v>
      </c>
      <c r="X16" s="60">
        <v>-124573430</v>
      </c>
      <c r="Y16" s="60">
        <v>122231128</v>
      </c>
      <c r="Z16" s="140">
        <v>-98.12</v>
      </c>
      <c r="AA16" s="62">
        <v>-124573430</v>
      </c>
    </row>
    <row r="17" spans="1:27" ht="12.75">
      <c r="A17" s="250" t="s">
        <v>185</v>
      </c>
      <c r="B17" s="251"/>
      <c r="C17" s="168">
        <f aca="true" t="shared" si="0" ref="C17:Y17">SUM(C6:C16)</f>
        <v>6458242000</v>
      </c>
      <c r="D17" s="168">
        <f t="shared" si="0"/>
        <v>0</v>
      </c>
      <c r="E17" s="72">
        <f t="shared" si="0"/>
        <v>4180507494</v>
      </c>
      <c r="F17" s="73">
        <f t="shared" si="0"/>
        <v>4265069674</v>
      </c>
      <c r="G17" s="73">
        <f t="shared" si="0"/>
        <v>100057057</v>
      </c>
      <c r="H17" s="73">
        <f t="shared" si="0"/>
        <v>777636940</v>
      </c>
      <c r="I17" s="73">
        <f t="shared" si="0"/>
        <v>-444141792</v>
      </c>
      <c r="J17" s="73">
        <f t="shared" si="0"/>
        <v>433552205</v>
      </c>
      <c r="K17" s="73">
        <f t="shared" si="0"/>
        <v>224793690</v>
      </c>
      <c r="L17" s="73">
        <f t="shared" si="0"/>
        <v>136497424</v>
      </c>
      <c r="M17" s="73">
        <f t="shared" si="0"/>
        <v>1000233147</v>
      </c>
      <c r="N17" s="73">
        <f t="shared" si="0"/>
        <v>1361524261</v>
      </c>
      <c r="O17" s="73">
        <f t="shared" si="0"/>
        <v>620658977</v>
      </c>
      <c r="P17" s="73">
        <f t="shared" si="0"/>
        <v>1030114194</v>
      </c>
      <c r="Q17" s="73">
        <f t="shared" si="0"/>
        <v>1502310943</v>
      </c>
      <c r="R17" s="73">
        <f t="shared" si="0"/>
        <v>3153084114</v>
      </c>
      <c r="S17" s="73">
        <f t="shared" si="0"/>
        <v>-474050518</v>
      </c>
      <c r="T17" s="73">
        <f t="shared" si="0"/>
        <v>223351000</v>
      </c>
      <c r="U17" s="73">
        <f t="shared" si="0"/>
        <v>-61103167</v>
      </c>
      <c r="V17" s="73">
        <f t="shared" si="0"/>
        <v>-311802685</v>
      </c>
      <c r="W17" s="73">
        <f t="shared" si="0"/>
        <v>4636357895</v>
      </c>
      <c r="X17" s="73">
        <f t="shared" si="0"/>
        <v>4265069674</v>
      </c>
      <c r="Y17" s="73">
        <f t="shared" si="0"/>
        <v>371288221</v>
      </c>
      <c r="Z17" s="170">
        <f>+IF(X17&lt;&gt;0,+(Y17/X17)*100,0)</f>
        <v>8.705326041058244</v>
      </c>
      <c r="AA17" s="74">
        <f>SUM(AA6:AA16)</f>
        <v>4265069674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130308000</v>
      </c>
      <c r="D21" s="155"/>
      <c r="E21" s="59">
        <v>79500000</v>
      </c>
      <c r="F21" s="60">
        <v>40500000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40500000</v>
      </c>
      <c r="Y21" s="159">
        <v>-40500000</v>
      </c>
      <c r="Z21" s="141">
        <v>-100</v>
      </c>
      <c r="AA21" s="225">
        <v>40500000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26374000</v>
      </c>
      <c r="D23" s="157"/>
      <c r="E23" s="59">
        <v>3577890</v>
      </c>
      <c r="F23" s="60">
        <v>2584750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2584750</v>
      </c>
      <c r="Y23" s="159">
        <v>-2584750</v>
      </c>
      <c r="Z23" s="141">
        <v>-100</v>
      </c>
      <c r="AA23" s="225">
        <v>2584750</v>
      </c>
    </row>
    <row r="24" spans="1:27" ht="12.75">
      <c r="A24" s="249" t="s">
        <v>190</v>
      </c>
      <c r="B24" s="182"/>
      <c r="C24" s="155">
        <v>-554355000</v>
      </c>
      <c r="D24" s="155"/>
      <c r="E24" s="59">
        <v>-89309927</v>
      </c>
      <c r="F24" s="60">
        <v>-89309927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-89309927</v>
      </c>
      <c r="Y24" s="60">
        <v>89309927</v>
      </c>
      <c r="Z24" s="140">
        <v>-100</v>
      </c>
      <c r="AA24" s="62">
        <v>-89309927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-5874989000</v>
      </c>
      <c r="D26" s="155"/>
      <c r="E26" s="59">
        <v>-6124128505</v>
      </c>
      <c r="F26" s="60">
        <v>-6135414021</v>
      </c>
      <c r="G26" s="60">
        <v>-594798794</v>
      </c>
      <c r="H26" s="60">
        <v>-120578597</v>
      </c>
      <c r="I26" s="60">
        <v>-137238474</v>
      </c>
      <c r="J26" s="60">
        <v>-852615865</v>
      </c>
      <c r="K26" s="60">
        <v>-164993433</v>
      </c>
      <c r="L26" s="60">
        <v>-286162148</v>
      </c>
      <c r="M26" s="60">
        <v>-537976850</v>
      </c>
      <c r="N26" s="60">
        <v>-989132431</v>
      </c>
      <c r="O26" s="60">
        <v>-266759649</v>
      </c>
      <c r="P26" s="60">
        <v>-172749735</v>
      </c>
      <c r="Q26" s="60">
        <v>-423914027</v>
      </c>
      <c r="R26" s="60">
        <v>-863423411</v>
      </c>
      <c r="S26" s="60">
        <v>-435449356</v>
      </c>
      <c r="T26" s="60">
        <v>-473165203</v>
      </c>
      <c r="U26" s="60">
        <v>-597591117</v>
      </c>
      <c r="V26" s="60">
        <v>-1506205676</v>
      </c>
      <c r="W26" s="60">
        <v>-4211377383</v>
      </c>
      <c r="X26" s="60">
        <v>-6135414021</v>
      </c>
      <c r="Y26" s="60">
        <v>1924036638</v>
      </c>
      <c r="Z26" s="140">
        <v>-31.36</v>
      </c>
      <c r="AA26" s="62">
        <v>-6135414021</v>
      </c>
    </row>
    <row r="27" spans="1:27" ht="12.75">
      <c r="A27" s="250" t="s">
        <v>192</v>
      </c>
      <c r="B27" s="251"/>
      <c r="C27" s="168">
        <f aca="true" t="shared" si="1" ref="C27:Y27">SUM(C21:C26)</f>
        <v>-6272662000</v>
      </c>
      <c r="D27" s="168">
        <f>SUM(D21:D26)</f>
        <v>0</v>
      </c>
      <c r="E27" s="72">
        <f t="shared" si="1"/>
        <v>-6130360542</v>
      </c>
      <c r="F27" s="73">
        <f t="shared" si="1"/>
        <v>-6181639198</v>
      </c>
      <c r="G27" s="73">
        <f t="shared" si="1"/>
        <v>-594798794</v>
      </c>
      <c r="H27" s="73">
        <f t="shared" si="1"/>
        <v>-120578597</v>
      </c>
      <c r="I27" s="73">
        <f t="shared" si="1"/>
        <v>-137238474</v>
      </c>
      <c r="J27" s="73">
        <f t="shared" si="1"/>
        <v>-852615865</v>
      </c>
      <c r="K27" s="73">
        <f t="shared" si="1"/>
        <v>-164993433</v>
      </c>
      <c r="L27" s="73">
        <f t="shared" si="1"/>
        <v>-286162148</v>
      </c>
      <c r="M27" s="73">
        <f t="shared" si="1"/>
        <v>-537976850</v>
      </c>
      <c r="N27" s="73">
        <f t="shared" si="1"/>
        <v>-989132431</v>
      </c>
      <c r="O27" s="73">
        <f t="shared" si="1"/>
        <v>-266759649</v>
      </c>
      <c r="P27" s="73">
        <f t="shared" si="1"/>
        <v>-172749735</v>
      </c>
      <c r="Q27" s="73">
        <f t="shared" si="1"/>
        <v>-423914027</v>
      </c>
      <c r="R27" s="73">
        <f t="shared" si="1"/>
        <v>-863423411</v>
      </c>
      <c r="S27" s="73">
        <f t="shared" si="1"/>
        <v>-435449356</v>
      </c>
      <c r="T27" s="73">
        <f t="shared" si="1"/>
        <v>-473165203</v>
      </c>
      <c r="U27" s="73">
        <f t="shared" si="1"/>
        <v>-597591117</v>
      </c>
      <c r="V27" s="73">
        <f t="shared" si="1"/>
        <v>-1506205676</v>
      </c>
      <c r="W27" s="73">
        <f t="shared" si="1"/>
        <v>-4211377383</v>
      </c>
      <c r="X27" s="73">
        <f t="shared" si="1"/>
        <v>-6181639198</v>
      </c>
      <c r="Y27" s="73">
        <f t="shared" si="1"/>
        <v>1970261815</v>
      </c>
      <c r="Z27" s="170">
        <f>+IF(X27&lt;&gt;0,+(Y27/X27)*100,0)</f>
        <v>-31.872805123234237</v>
      </c>
      <c r="AA27" s="74">
        <f>SUM(AA21:AA26)</f>
        <v>-6181639198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50000000</v>
      </c>
      <c r="D32" s="155"/>
      <c r="E32" s="59">
        <v>2840001400</v>
      </c>
      <c r="F32" s="60">
        <v>2741212000</v>
      </c>
      <c r="G32" s="60">
        <v>60000000</v>
      </c>
      <c r="H32" s="60">
        <v>90500000</v>
      </c>
      <c r="I32" s="60"/>
      <c r="J32" s="60">
        <v>150500000</v>
      </c>
      <c r="K32" s="60">
        <v>37500000</v>
      </c>
      <c r="L32" s="60"/>
      <c r="M32" s="60">
        <v>5000000</v>
      </c>
      <c r="N32" s="60">
        <v>42500000</v>
      </c>
      <c r="O32" s="60"/>
      <c r="P32" s="60"/>
      <c r="Q32" s="60"/>
      <c r="R32" s="60"/>
      <c r="S32" s="60"/>
      <c r="T32" s="60"/>
      <c r="U32" s="60"/>
      <c r="V32" s="60"/>
      <c r="W32" s="60">
        <v>193000000</v>
      </c>
      <c r="X32" s="60">
        <v>2741212000</v>
      </c>
      <c r="Y32" s="60">
        <v>-2548212000</v>
      </c>
      <c r="Z32" s="140">
        <v>-92.96</v>
      </c>
      <c r="AA32" s="62">
        <v>2741212000</v>
      </c>
    </row>
    <row r="33" spans="1:27" ht="12.75">
      <c r="A33" s="249" t="s">
        <v>196</v>
      </c>
      <c r="B33" s="182"/>
      <c r="C33" s="155">
        <v>62566000</v>
      </c>
      <c r="D33" s="155"/>
      <c r="E33" s="59">
        <v>29948380</v>
      </c>
      <c r="F33" s="60">
        <v>32463300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32463300</v>
      </c>
      <c r="Y33" s="60">
        <v>-32463300</v>
      </c>
      <c r="Z33" s="140">
        <v>-100</v>
      </c>
      <c r="AA33" s="62">
        <v>32463300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-286957000</v>
      </c>
      <c r="D35" s="155"/>
      <c r="E35" s="59">
        <v>-494800073</v>
      </c>
      <c r="F35" s="60">
        <v>-491821355</v>
      </c>
      <c r="G35" s="60"/>
      <c r="H35" s="60"/>
      <c r="I35" s="60">
        <v>-88055140</v>
      </c>
      <c r="J35" s="60">
        <v>-88055140</v>
      </c>
      <c r="K35" s="60"/>
      <c r="L35" s="60"/>
      <c r="M35" s="60">
        <v>-20000000</v>
      </c>
      <c r="N35" s="60">
        <v>-20000000</v>
      </c>
      <c r="O35" s="60">
        <v>-34020991</v>
      </c>
      <c r="P35" s="60"/>
      <c r="Q35" s="60">
        <v>-88055140</v>
      </c>
      <c r="R35" s="60">
        <v>-122076131</v>
      </c>
      <c r="S35" s="60"/>
      <c r="T35" s="60"/>
      <c r="U35" s="60">
        <v>-54727863</v>
      </c>
      <c r="V35" s="60">
        <v>-54727863</v>
      </c>
      <c r="W35" s="60">
        <v>-284859134</v>
      </c>
      <c r="X35" s="60">
        <v>-491821355</v>
      </c>
      <c r="Y35" s="60">
        <v>206962221</v>
      </c>
      <c r="Z35" s="140">
        <v>-42.08</v>
      </c>
      <c r="AA35" s="62">
        <v>-491821355</v>
      </c>
    </row>
    <row r="36" spans="1:27" ht="12.75">
      <c r="A36" s="250" t="s">
        <v>198</v>
      </c>
      <c r="B36" s="251"/>
      <c r="C36" s="168">
        <f aca="true" t="shared" si="2" ref="C36:Y36">SUM(C31:C35)</f>
        <v>-174391000</v>
      </c>
      <c r="D36" s="168">
        <f>SUM(D31:D35)</f>
        <v>0</v>
      </c>
      <c r="E36" s="72">
        <f t="shared" si="2"/>
        <v>2375149707</v>
      </c>
      <c r="F36" s="73">
        <f t="shared" si="2"/>
        <v>2281853945</v>
      </c>
      <c r="G36" s="73">
        <f t="shared" si="2"/>
        <v>60000000</v>
      </c>
      <c r="H36" s="73">
        <f t="shared" si="2"/>
        <v>90500000</v>
      </c>
      <c r="I36" s="73">
        <f t="shared" si="2"/>
        <v>-88055140</v>
      </c>
      <c r="J36" s="73">
        <f t="shared" si="2"/>
        <v>62444860</v>
      </c>
      <c r="K36" s="73">
        <f t="shared" si="2"/>
        <v>37500000</v>
      </c>
      <c r="L36" s="73">
        <f t="shared" si="2"/>
        <v>0</v>
      </c>
      <c r="M36" s="73">
        <f t="shared" si="2"/>
        <v>-15000000</v>
      </c>
      <c r="N36" s="73">
        <f t="shared" si="2"/>
        <v>22500000</v>
      </c>
      <c r="O36" s="73">
        <f t="shared" si="2"/>
        <v>-34020991</v>
      </c>
      <c r="P36" s="73">
        <f t="shared" si="2"/>
        <v>0</v>
      </c>
      <c r="Q36" s="73">
        <f t="shared" si="2"/>
        <v>-88055140</v>
      </c>
      <c r="R36" s="73">
        <f t="shared" si="2"/>
        <v>-122076131</v>
      </c>
      <c r="S36" s="73">
        <f t="shared" si="2"/>
        <v>0</v>
      </c>
      <c r="T36" s="73">
        <f t="shared" si="2"/>
        <v>0</v>
      </c>
      <c r="U36" s="73">
        <f t="shared" si="2"/>
        <v>-54727863</v>
      </c>
      <c r="V36" s="73">
        <f t="shared" si="2"/>
        <v>-54727863</v>
      </c>
      <c r="W36" s="73">
        <f t="shared" si="2"/>
        <v>-91859134</v>
      </c>
      <c r="X36" s="73">
        <f t="shared" si="2"/>
        <v>2281853945</v>
      </c>
      <c r="Y36" s="73">
        <f t="shared" si="2"/>
        <v>-2373713079</v>
      </c>
      <c r="Z36" s="170">
        <f>+IF(X36&lt;&gt;0,+(Y36/X36)*100,0)</f>
        <v>-104.02563600537545</v>
      </c>
      <c r="AA36" s="74">
        <f>SUM(AA31:AA35)</f>
        <v>2281853945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11189000</v>
      </c>
      <c r="D38" s="153">
        <f>+D17+D27+D36</f>
        <v>0</v>
      </c>
      <c r="E38" s="99">
        <f t="shared" si="3"/>
        <v>425296659</v>
      </c>
      <c r="F38" s="100">
        <f t="shared" si="3"/>
        <v>365284421</v>
      </c>
      <c r="G38" s="100">
        <f t="shared" si="3"/>
        <v>-434741737</v>
      </c>
      <c r="H38" s="100">
        <f t="shared" si="3"/>
        <v>747558343</v>
      </c>
      <c r="I38" s="100">
        <f t="shared" si="3"/>
        <v>-669435406</v>
      </c>
      <c r="J38" s="100">
        <f t="shared" si="3"/>
        <v>-356618800</v>
      </c>
      <c r="K38" s="100">
        <f t="shared" si="3"/>
        <v>97300257</v>
      </c>
      <c r="L38" s="100">
        <f t="shared" si="3"/>
        <v>-149664724</v>
      </c>
      <c r="M38" s="100">
        <f t="shared" si="3"/>
        <v>447256297</v>
      </c>
      <c r="N38" s="100">
        <f t="shared" si="3"/>
        <v>394891830</v>
      </c>
      <c r="O38" s="100">
        <f t="shared" si="3"/>
        <v>319878337</v>
      </c>
      <c r="P38" s="100">
        <f t="shared" si="3"/>
        <v>857364459</v>
      </c>
      <c r="Q38" s="100">
        <f t="shared" si="3"/>
        <v>990341776</v>
      </c>
      <c r="R38" s="100">
        <f t="shared" si="3"/>
        <v>2167584572</v>
      </c>
      <c r="S38" s="100">
        <f t="shared" si="3"/>
        <v>-909499874</v>
      </c>
      <c r="T38" s="100">
        <f t="shared" si="3"/>
        <v>-249814203</v>
      </c>
      <c r="U38" s="100">
        <f t="shared" si="3"/>
        <v>-713422147</v>
      </c>
      <c r="V38" s="100">
        <f t="shared" si="3"/>
        <v>-1872736224</v>
      </c>
      <c r="W38" s="100">
        <f t="shared" si="3"/>
        <v>333121378</v>
      </c>
      <c r="X38" s="100">
        <f t="shared" si="3"/>
        <v>365284421</v>
      </c>
      <c r="Y38" s="100">
        <f t="shared" si="3"/>
        <v>-32163043</v>
      </c>
      <c r="Z38" s="137">
        <f>+IF(X38&lt;&gt;0,+(Y38/X38)*100,0)</f>
        <v>-8.804931486525126</v>
      </c>
      <c r="AA38" s="102">
        <f>+AA17+AA27+AA36</f>
        <v>365284421</v>
      </c>
    </row>
    <row r="39" spans="1:27" ht="12.75">
      <c r="A39" s="249" t="s">
        <v>200</v>
      </c>
      <c r="B39" s="182"/>
      <c r="C39" s="153">
        <v>3199148000</v>
      </c>
      <c r="D39" s="153"/>
      <c r="E39" s="99">
        <v>1347361649</v>
      </c>
      <c r="F39" s="100">
        <v>3481907806</v>
      </c>
      <c r="G39" s="100">
        <v>1197922305</v>
      </c>
      <c r="H39" s="100">
        <v>763180568</v>
      </c>
      <c r="I39" s="100">
        <v>1510738911</v>
      </c>
      <c r="J39" s="100">
        <v>1197922305</v>
      </c>
      <c r="K39" s="100">
        <v>841303505</v>
      </c>
      <c r="L39" s="100">
        <v>938603762</v>
      </c>
      <c r="M39" s="100">
        <v>788939038</v>
      </c>
      <c r="N39" s="100">
        <v>841303505</v>
      </c>
      <c r="O39" s="100">
        <v>1236195335</v>
      </c>
      <c r="P39" s="100">
        <v>1556073672</v>
      </c>
      <c r="Q39" s="100">
        <v>2413438131</v>
      </c>
      <c r="R39" s="100">
        <v>1236195335</v>
      </c>
      <c r="S39" s="100">
        <v>3403779907</v>
      </c>
      <c r="T39" s="100">
        <v>2494280033</v>
      </c>
      <c r="U39" s="100">
        <v>2244465830</v>
      </c>
      <c r="V39" s="100">
        <v>3403779907</v>
      </c>
      <c r="W39" s="100">
        <v>1197922305</v>
      </c>
      <c r="X39" s="100">
        <v>3481907806</v>
      </c>
      <c r="Y39" s="100">
        <v>-2283985501</v>
      </c>
      <c r="Z39" s="137">
        <v>-65.6</v>
      </c>
      <c r="AA39" s="102">
        <v>3481907806</v>
      </c>
    </row>
    <row r="40" spans="1:27" ht="12.75">
      <c r="A40" s="269" t="s">
        <v>201</v>
      </c>
      <c r="B40" s="256"/>
      <c r="C40" s="257">
        <v>3210337000</v>
      </c>
      <c r="D40" s="257"/>
      <c r="E40" s="258">
        <v>1772658306</v>
      </c>
      <c r="F40" s="259">
        <v>3847192227</v>
      </c>
      <c r="G40" s="259">
        <v>763180568</v>
      </c>
      <c r="H40" s="259">
        <v>1510738911</v>
      </c>
      <c r="I40" s="259">
        <v>841303505</v>
      </c>
      <c r="J40" s="259">
        <v>841303505</v>
      </c>
      <c r="K40" s="259">
        <v>938603762</v>
      </c>
      <c r="L40" s="259">
        <v>788939038</v>
      </c>
      <c r="M40" s="259">
        <v>1236195335</v>
      </c>
      <c r="N40" s="259">
        <v>1236195335</v>
      </c>
      <c r="O40" s="259">
        <v>1556073672</v>
      </c>
      <c r="P40" s="259">
        <v>2413438131</v>
      </c>
      <c r="Q40" s="259">
        <v>3403779907</v>
      </c>
      <c r="R40" s="259">
        <v>1556073672</v>
      </c>
      <c r="S40" s="259">
        <v>2494280033</v>
      </c>
      <c r="T40" s="259">
        <v>2244465830</v>
      </c>
      <c r="U40" s="259">
        <v>1531043683</v>
      </c>
      <c r="V40" s="259">
        <v>1531043683</v>
      </c>
      <c r="W40" s="259">
        <v>1531043683</v>
      </c>
      <c r="X40" s="259">
        <v>3847192227</v>
      </c>
      <c r="Y40" s="259">
        <v>-2316148544</v>
      </c>
      <c r="Z40" s="260">
        <v>-60.2</v>
      </c>
      <c r="AA40" s="261">
        <v>3847192227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3099460537</v>
      </c>
      <c r="D5" s="200">
        <f t="shared" si="0"/>
        <v>0</v>
      </c>
      <c r="E5" s="106">
        <f t="shared" si="0"/>
        <v>3598929235</v>
      </c>
      <c r="F5" s="106">
        <f t="shared" si="0"/>
        <v>3474968561</v>
      </c>
      <c r="G5" s="106">
        <f t="shared" si="0"/>
        <v>28430058</v>
      </c>
      <c r="H5" s="106">
        <f t="shared" si="0"/>
        <v>168418417</v>
      </c>
      <c r="I5" s="106">
        <f t="shared" si="0"/>
        <v>260223408</v>
      </c>
      <c r="J5" s="106">
        <f t="shared" si="0"/>
        <v>457071883</v>
      </c>
      <c r="K5" s="106">
        <f t="shared" si="0"/>
        <v>245282130</v>
      </c>
      <c r="L5" s="106">
        <f t="shared" si="0"/>
        <v>264015716</v>
      </c>
      <c r="M5" s="106">
        <f t="shared" si="0"/>
        <v>286647242</v>
      </c>
      <c r="N5" s="106">
        <f t="shared" si="0"/>
        <v>795945088</v>
      </c>
      <c r="O5" s="106">
        <f t="shared" si="0"/>
        <v>148629866</v>
      </c>
      <c r="P5" s="106">
        <f t="shared" si="0"/>
        <v>143542993</v>
      </c>
      <c r="Q5" s="106">
        <f t="shared" si="0"/>
        <v>410229103</v>
      </c>
      <c r="R5" s="106">
        <f t="shared" si="0"/>
        <v>702401962</v>
      </c>
      <c r="S5" s="106">
        <f t="shared" si="0"/>
        <v>214096923</v>
      </c>
      <c r="T5" s="106">
        <f t="shared" si="0"/>
        <v>346699700</v>
      </c>
      <c r="U5" s="106">
        <f t="shared" si="0"/>
        <v>487984822</v>
      </c>
      <c r="V5" s="106">
        <f t="shared" si="0"/>
        <v>1048781445</v>
      </c>
      <c r="W5" s="106">
        <f t="shared" si="0"/>
        <v>3004200378</v>
      </c>
      <c r="X5" s="106">
        <f t="shared" si="0"/>
        <v>3474968561</v>
      </c>
      <c r="Y5" s="106">
        <f t="shared" si="0"/>
        <v>-470768183</v>
      </c>
      <c r="Z5" s="201">
        <f>+IF(X5&lt;&gt;0,+(Y5/X5)*100,0)</f>
        <v>-13.547408407761996</v>
      </c>
      <c r="AA5" s="199">
        <f>SUM(AA11:AA18)</f>
        <v>3474968561</v>
      </c>
    </row>
    <row r="6" spans="1:27" ht="12.75">
      <c r="A6" s="291" t="s">
        <v>205</v>
      </c>
      <c r="B6" s="142"/>
      <c r="C6" s="62">
        <v>691314860</v>
      </c>
      <c r="D6" s="156"/>
      <c r="E6" s="60">
        <v>820979739</v>
      </c>
      <c r="F6" s="60">
        <v>854139848</v>
      </c>
      <c r="G6" s="60">
        <v>-3156911</v>
      </c>
      <c r="H6" s="60">
        <v>60074907</v>
      </c>
      <c r="I6" s="60">
        <v>78593061</v>
      </c>
      <c r="J6" s="60">
        <v>135511057</v>
      </c>
      <c r="K6" s="60">
        <v>75845124</v>
      </c>
      <c r="L6" s="60">
        <v>93497497</v>
      </c>
      <c r="M6" s="60">
        <v>94641519</v>
      </c>
      <c r="N6" s="60">
        <v>263984140</v>
      </c>
      <c r="O6" s="60">
        <v>24625391</v>
      </c>
      <c r="P6" s="60">
        <v>54076081</v>
      </c>
      <c r="Q6" s="60">
        <v>59988456</v>
      </c>
      <c r="R6" s="60">
        <v>138689928</v>
      </c>
      <c r="S6" s="60">
        <v>55129560</v>
      </c>
      <c r="T6" s="60">
        <v>56436269</v>
      </c>
      <c r="U6" s="60">
        <v>83504094</v>
      </c>
      <c r="V6" s="60">
        <v>195069923</v>
      </c>
      <c r="W6" s="60">
        <v>733255048</v>
      </c>
      <c r="X6" s="60">
        <v>854139848</v>
      </c>
      <c r="Y6" s="60">
        <v>-120884800</v>
      </c>
      <c r="Z6" s="140">
        <v>-14.15</v>
      </c>
      <c r="AA6" s="155">
        <v>854139848</v>
      </c>
    </row>
    <row r="7" spans="1:27" ht="12.75">
      <c r="A7" s="291" t="s">
        <v>206</v>
      </c>
      <c r="B7" s="142"/>
      <c r="C7" s="62">
        <v>469844511</v>
      </c>
      <c r="D7" s="156"/>
      <c r="E7" s="60">
        <v>635891000</v>
      </c>
      <c r="F7" s="60">
        <v>549815010</v>
      </c>
      <c r="G7" s="60">
        <v>14623632</v>
      </c>
      <c r="H7" s="60">
        <v>31333109</v>
      </c>
      <c r="I7" s="60">
        <v>38076986</v>
      </c>
      <c r="J7" s="60">
        <v>84033727</v>
      </c>
      <c r="K7" s="60">
        <v>40703722</v>
      </c>
      <c r="L7" s="60">
        <v>45466355</v>
      </c>
      <c r="M7" s="60">
        <v>37289808</v>
      </c>
      <c r="N7" s="60">
        <v>123459885</v>
      </c>
      <c r="O7" s="60">
        <v>12737958</v>
      </c>
      <c r="P7" s="60">
        <v>38205480</v>
      </c>
      <c r="Q7" s="60">
        <v>69858359</v>
      </c>
      <c r="R7" s="60">
        <v>120801797</v>
      </c>
      <c r="S7" s="60">
        <v>27234953</v>
      </c>
      <c r="T7" s="60">
        <v>66028240</v>
      </c>
      <c r="U7" s="60">
        <v>79589886</v>
      </c>
      <c r="V7" s="60">
        <v>172853079</v>
      </c>
      <c r="W7" s="60">
        <v>501148488</v>
      </c>
      <c r="X7" s="60">
        <v>549815010</v>
      </c>
      <c r="Y7" s="60">
        <v>-48666522</v>
      </c>
      <c r="Z7" s="140">
        <v>-8.85</v>
      </c>
      <c r="AA7" s="155">
        <v>549815010</v>
      </c>
    </row>
    <row r="8" spans="1:27" ht="12.75">
      <c r="A8" s="291" t="s">
        <v>207</v>
      </c>
      <c r="B8" s="142"/>
      <c r="C8" s="62">
        <v>155591091</v>
      </c>
      <c r="D8" s="156"/>
      <c r="E8" s="60">
        <v>311421386</v>
      </c>
      <c r="F8" s="60">
        <v>284502837</v>
      </c>
      <c r="G8" s="60">
        <v>-1740262</v>
      </c>
      <c r="H8" s="60">
        <v>5804997</v>
      </c>
      <c r="I8" s="60">
        <v>7939413</v>
      </c>
      <c r="J8" s="60">
        <v>12004148</v>
      </c>
      <c r="K8" s="60">
        <v>6437513</v>
      </c>
      <c r="L8" s="60">
        <v>10508048</v>
      </c>
      <c r="M8" s="60">
        <v>67534146</v>
      </c>
      <c r="N8" s="60">
        <v>84479707</v>
      </c>
      <c r="O8" s="60">
        <v>2709219</v>
      </c>
      <c r="P8" s="60">
        <v>7426125</v>
      </c>
      <c r="Q8" s="60">
        <v>8693526</v>
      </c>
      <c r="R8" s="60">
        <v>18828870</v>
      </c>
      <c r="S8" s="60">
        <v>32129092</v>
      </c>
      <c r="T8" s="60">
        <v>26976801</v>
      </c>
      <c r="U8" s="60">
        <v>44503303</v>
      </c>
      <c r="V8" s="60">
        <v>103609196</v>
      </c>
      <c r="W8" s="60">
        <v>218921921</v>
      </c>
      <c r="X8" s="60">
        <v>284502837</v>
      </c>
      <c r="Y8" s="60">
        <v>-65580916</v>
      </c>
      <c r="Z8" s="140">
        <v>-23.05</v>
      </c>
      <c r="AA8" s="155">
        <v>284502837</v>
      </c>
    </row>
    <row r="9" spans="1:27" ht="12.75">
      <c r="A9" s="291" t="s">
        <v>208</v>
      </c>
      <c r="B9" s="142"/>
      <c r="C9" s="62">
        <v>221385217</v>
      </c>
      <c r="D9" s="156"/>
      <c r="E9" s="60">
        <v>261175099</v>
      </c>
      <c r="F9" s="60">
        <v>229415695</v>
      </c>
      <c r="G9" s="60">
        <v>12171190</v>
      </c>
      <c r="H9" s="60">
        <v>13362961</v>
      </c>
      <c r="I9" s="60">
        <v>21048875</v>
      </c>
      <c r="J9" s="60">
        <v>46583026</v>
      </c>
      <c r="K9" s="60">
        <v>14019083</v>
      </c>
      <c r="L9" s="60">
        <v>22603438</v>
      </c>
      <c r="M9" s="60">
        <v>15598105</v>
      </c>
      <c r="N9" s="60">
        <v>52220626</v>
      </c>
      <c r="O9" s="60">
        <v>9595397</v>
      </c>
      <c r="P9" s="60">
        <v>4084689</v>
      </c>
      <c r="Q9" s="60">
        <v>10108435</v>
      </c>
      <c r="R9" s="60">
        <v>23788521</v>
      </c>
      <c r="S9" s="60">
        <v>8402223</v>
      </c>
      <c r="T9" s="60">
        <v>21793577</v>
      </c>
      <c r="U9" s="60">
        <v>21346640</v>
      </c>
      <c r="V9" s="60">
        <v>51542440</v>
      </c>
      <c r="W9" s="60">
        <v>174134613</v>
      </c>
      <c r="X9" s="60">
        <v>229415695</v>
      </c>
      <c r="Y9" s="60">
        <v>-55281082</v>
      </c>
      <c r="Z9" s="140">
        <v>-24.1</v>
      </c>
      <c r="AA9" s="155">
        <v>229415695</v>
      </c>
    </row>
    <row r="10" spans="1:27" ht="12.75">
      <c r="A10" s="291" t="s">
        <v>209</v>
      </c>
      <c r="B10" s="142"/>
      <c r="C10" s="62">
        <v>331857611</v>
      </c>
      <c r="D10" s="156"/>
      <c r="E10" s="60">
        <v>359148759</v>
      </c>
      <c r="F10" s="60">
        <v>215949002</v>
      </c>
      <c r="G10" s="60">
        <v>-1481995</v>
      </c>
      <c r="H10" s="60">
        <v>5521766</v>
      </c>
      <c r="I10" s="60">
        <v>10022150</v>
      </c>
      <c r="J10" s="60">
        <v>14061921</v>
      </c>
      <c r="K10" s="60">
        <v>8392026</v>
      </c>
      <c r="L10" s="60">
        <v>4899033</v>
      </c>
      <c r="M10" s="60">
        <v>8829226</v>
      </c>
      <c r="N10" s="60">
        <v>22120285</v>
      </c>
      <c r="O10" s="60">
        <v>2533445</v>
      </c>
      <c r="P10" s="60">
        <v>3582393</v>
      </c>
      <c r="Q10" s="60">
        <v>14498507</v>
      </c>
      <c r="R10" s="60">
        <v>20614345</v>
      </c>
      <c r="S10" s="60">
        <v>15161981</v>
      </c>
      <c r="T10" s="60">
        <v>19828514</v>
      </c>
      <c r="U10" s="60">
        <v>56372172</v>
      </c>
      <c r="V10" s="60">
        <v>91362667</v>
      </c>
      <c r="W10" s="60">
        <v>148159218</v>
      </c>
      <c r="X10" s="60">
        <v>215949002</v>
      </c>
      <c r="Y10" s="60">
        <v>-67789784</v>
      </c>
      <c r="Z10" s="140">
        <v>-31.39</v>
      </c>
      <c r="AA10" s="155">
        <v>215949002</v>
      </c>
    </row>
    <row r="11" spans="1:27" ht="12.75">
      <c r="A11" s="292" t="s">
        <v>210</v>
      </c>
      <c r="B11" s="142"/>
      <c r="C11" s="293">
        <f aca="true" t="shared" si="1" ref="C11:Y11">SUM(C6:C10)</f>
        <v>1869993290</v>
      </c>
      <c r="D11" s="294">
        <f t="shared" si="1"/>
        <v>0</v>
      </c>
      <c r="E11" s="295">
        <f t="shared" si="1"/>
        <v>2388615983</v>
      </c>
      <c r="F11" s="295">
        <f t="shared" si="1"/>
        <v>2133822392</v>
      </c>
      <c r="G11" s="295">
        <f t="shared" si="1"/>
        <v>20415654</v>
      </c>
      <c r="H11" s="295">
        <f t="shared" si="1"/>
        <v>116097740</v>
      </c>
      <c r="I11" s="295">
        <f t="shared" si="1"/>
        <v>155680485</v>
      </c>
      <c r="J11" s="295">
        <f t="shared" si="1"/>
        <v>292193879</v>
      </c>
      <c r="K11" s="295">
        <f t="shared" si="1"/>
        <v>145397468</v>
      </c>
      <c r="L11" s="295">
        <f t="shared" si="1"/>
        <v>176974371</v>
      </c>
      <c r="M11" s="295">
        <f t="shared" si="1"/>
        <v>223892804</v>
      </c>
      <c r="N11" s="295">
        <f t="shared" si="1"/>
        <v>546264643</v>
      </c>
      <c r="O11" s="295">
        <f t="shared" si="1"/>
        <v>52201410</v>
      </c>
      <c r="P11" s="295">
        <f t="shared" si="1"/>
        <v>107374768</v>
      </c>
      <c r="Q11" s="295">
        <f t="shared" si="1"/>
        <v>163147283</v>
      </c>
      <c r="R11" s="295">
        <f t="shared" si="1"/>
        <v>322723461</v>
      </c>
      <c r="S11" s="295">
        <f t="shared" si="1"/>
        <v>138057809</v>
      </c>
      <c r="T11" s="295">
        <f t="shared" si="1"/>
        <v>191063401</v>
      </c>
      <c r="U11" s="295">
        <f t="shared" si="1"/>
        <v>285316095</v>
      </c>
      <c r="V11" s="295">
        <f t="shared" si="1"/>
        <v>614437305</v>
      </c>
      <c r="W11" s="295">
        <f t="shared" si="1"/>
        <v>1775619288</v>
      </c>
      <c r="X11" s="295">
        <f t="shared" si="1"/>
        <v>2133822392</v>
      </c>
      <c r="Y11" s="295">
        <f t="shared" si="1"/>
        <v>-358203104</v>
      </c>
      <c r="Z11" s="296">
        <f>+IF(X11&lt;&gt;0,+(Y11/X11)*100,0)</f>
        <v>-16.78692216104554</v>
      </c>
      <c r="AA11" s="297">
        <f>SUM(AA6:AA10)</f>
        <v>2133822392</v>
      </c>
    </row>
    <row r="12" spans="1:27" ht="12.75">
      <c r="A12" s="298" t="s">
        <v>211</v>
      </c>
      <c r="B12" s="136"/>
      <c r="C12" s="62">
        <v>79887938</v>
      </c>
      <c r="D12" s="156"/>
      <c r="E12" s="60">
        <v>96810098</v>
      </c>
      <c r="F12" s="60">
        <v>88886109</v>
      </c>
      <c r="G12" s="60">
        <v>1321144</v>
      </c>
      <c r="H12" s="60">
        <v>9504844</v>
      </c>
      <c r="I12" s="60">
        <v>2969938</v>
      </c>
      <c r="J12" s="60">
        <v>13795926</v>
      </c>
      <c r="K12" s="60">
        <v>2188995</v>
      </c>
      <c r="L12" s="60">
        <v>4892342</v>
      </c>
      <c r="M12" s="60">
        <v>8201916</v>
      </c>
      <c r="N12" s="60">
        <v>15283253</v>
      </c>
      <c r="O12" s="60">
        <v>2159403</v>
      </c>
      <c r="P12" s="60">
        <v>4639018</v>
      </c>
      <c r="Q12" s="60">
        <v>7337071</v>
      </c>
      <c r="R12" s="60">
        <v>14135492</v>
      </c>
      <c r="S12" s="60">
        <v>4139033</v>
      </c>
      <c r="T12" s="60">
        <v>9354220</v>
      </c>
      <c r="U12" s="60">
        <v>11254348</v>
      </c>
      <c r="V12" s="60">
        <v>24747601</v>
      </c>
      <c r="W12" s="60">
        <v>67962272</v>
      </c>
      <c r="X12" s="60">
        <v>88886109</v>
      </c>
      <c r="Y12" s="60">
        <v>-20923837</v>
      </c>
      <c r="Z12" s="140">
        <v>-23.54</v>
      </c>
      <c r="AA12" s="155">
        <v>88886109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>
        <v>53319291</v>
      </c>
      <c r="D14" s="156"/>
      <c r="E14" s="60">
        <v>650000</v>
      </c>
      <c r="F14" s="60">
        <v>81144</v>
      </c>
      <c r="G14" s="60"/>
      <c r="H14" s="60"/>
      <c r="I14" s="60">
        <v>1520973</v>
      </c>
      <c r="J14" s="60">
        <v>1520973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1520973</v>
      </c>
      <c r="X14" s="60">
        <v>81144</v>
      </c>
      <c r="Y14" s="60">
        <v>1439829</v>
      </c>
      <c r="Z14" s="140">
        <v>1774.41</v>
      </c>
      <c r="AA14" s="155">
        <v>81144</v>
      </c>
    </row>
    <row r="15" spans="1:27" ht="12.75">
      <c r="A15" s="298" t="s">
        <v>214</v>
      </c>
      <c r="B15" s="136" t="s">
        <v>138</v>
      </c>
      <c r="C15" s="62">
        <v>1095765396</v>
      </c>
      <c r="D15" s="156"/>
      <c r="E15" s="60">
        <v>1112853154</v>
      </c>
      <c r="F15" s="60">
        <v>1251678916</v>
      </c>
      <c r="G15" s="60">
        <v>6693260</v>
      </c>
      <c r="H15" s="60">
        <v>42815833</v>
      </c>
      <c r="I15" s="60">
        <v>100052012</v>
      </c>
      <c r="J15" s="60">
        <v>149561105</v>
      </c>
      <c r="K15" s="60">
        <v>97695667</v>
      </c>
      <c r="L15" s="60">
        <v>82149003</v>
      </c>
      <c r="M15" s="60">
        <v>54552522</v>
      </c>
      <c r="N15" s="60">
        <v>234397192</v>
      </c>
      <c r="O15" s="60">
        <v>94269053</v>
      </c>
      <c r="P15" s="60">
        <v>31529207</v>
      </c>
      <c r="Q15" s="60">
        <v>239603309</v>
      </c>
      <c r="R15" s="60">
        <v>365401569</v>
      </c>
      <c r="S15" s="60">
        <v>71805601</v>
      </c>
      <c r="T15" s="60">
        <v>146120479</v>
      </c>
      <c r="U15" s="60">
        <v>191311899</v>
      </c>
      <c r="V15" s="60">
        <v>409237979</v>
      </c>
      <c r="W15" s="60">
        <v>1158597845</v>
      </c>
      <c r="X15" s="60">
        <v>1251678916</v>
      </c>
      <c r="Y15" s="60">
        <v>-93081071</v>
      </c>
      <c r="Z15" s="140">
        <v>-7.44</v>
      </c>
      <c r="AA15" s="155">
        <v>1251678916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494622</v>
      </c>
      <c r="D18" s="276"/>
      <c r="E18" s="82"/>
      <c r="F18" s="82">
        <v>500000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>
        <v>141440</v>
      </c>
      <c r="R18" s="82">
        <v>141440</v>
      </c>
      <c r="S18" s="82">
        <v>94480</v>
      </c>
      <c r="T18" s="82">
        <v>161600</v>
      </c>
      <c r="U18" s="82">
        <v>102480</v>
      </c>
      <c r="V18" s="82">
        <v>358560</v>
      </c>
      <c r="W18" s="82">
        <v>500000</v>
      </c>
      <c r="X18" s="82">
        <v>500000</v>
      </c>
      <c r="Y18" s="82"/>
      <c r="Z18" s="270"/>
      <c r="AA18" s="278">
        <v>500000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2834886582</v>
      </c>
      <c r="D20" s="154">
        <f t="shared" si="2"/>
        <v>0</v>
      </c>
      <c r="E20" s="100">
        <f t="shared" si="2"/>
        <v>3175326921</v>
      </c>
      <c r="F20" s="100">
        <f t="shared" si="2"/>
        <v>3296386151</v>
      </c>
      <c r="G20" s="100">
        <f t="shared" si="2"/>
        <v>35246054</v>
      </c>
      <c r="H20" s="100">
        <f t="shared" si="2"/>
        <v>156278950</v>
      </c>
      <c r="I20" s="100">
        <f t="shared" si="2"/>
        <v>193996449</v>
      </c>
      <c r="J20" s="100">
        <f t="shared" si="2"/>
        <v>385521453</v>
      </c>
      <c r="K20" s="100">
        <f t="shared" si="2"/>
        <v>243952654</v>
      </c>
      <c r="L20" s="100">
        <f t="shared" si="2"/>
        <v>247341150</v>
      </c>
      <c r="M20" s="100">
        <f t="shared" si="2"/>
        <v>231429775</v>
      </c>
      <c r="N20" s="100">
        <f t="shared" si="2"/>
        <v>722723579</v>
      </c>
      <c r="O20" s="100">
        <f t="shared" si="2"/>
        <v>120462647</v>
      </c>
      <c r="P20" s="100">
        <f t="shared" si="2"/>
        <v>218396198</v>
      </c>
      <c r="Q20" s="100">
        <f t="shared" si="2"/>
        <v>300496807</v>
      </c>
      <c r="R20" s="100">
        <f t="shared" si="2"/>
        <v>639355652</v>
      </c>
      <c r="S20" s="100">
        <f t="shared" si="2"/>
        <v>265686213</v>
      </c>
      <c r="T20" s="100">
        <f t="shared" si="2"/>
        <v>389446119</v>
      </c>
      <c r="U20" s="100">
        <f t="shared" si="2"/>
        <v>558734476</v>
      </c>
      <c r="V20" s="100">
        <f t="shared" si="2"/>
        <v>1213866808</v>
      </c>
      <c r="W20" s="100">
        <f t="shared" si="2"/>
        <v>2961467492</v>
      </c>
      <c r="X20" s="100">
        <f t="shared" si="2"/>
        <v>3296386151</v>
      </c>
      <c r="Y20" s="100">
        <f t="shared" si="2"/>
        <v>-334918659</v>
      </c>
      <c r="Z20" s="137">
        <f>+IF(X20&lt;&gt;0,+(Y20/X20)*100,0)</f>
        <v>-10.160176740774082</v>
      </c>
      <c r="AA20" s="153">
        <f>SUM(AA26:AA33)</f>
        <v>3296386151</v>
      </c>
    </row>
    <row r="21" spans="1:27" ht="12.75">
      <c r="A21" s="291" t="s">
        <v>205</v>
      </c>
      <c r="B21" s="142"/>
      <c r="C21" s="62">
        <v>489554830</v>
      </c>
      <c r="D21" s="156"/>
      <c r="E21" s="60">
        <v>589079715</v>
      </c>
      <c r="F21" s="60">
        <v>651318349</v>
      </c>
      <c r="G21" s="60">
        <v>334972</v>
      </c>
      <c r="H21" s="60">
        <v>48689173</v>
      </c>
      <c r="I21" s="60">
        <v>43873353</v>
      </c>
      <c r="J21" s="60">
        <v>92897498</v>
      </c>
      <c r="K21" s="60">
        <v>50853718</v>
      </c>
      <c r="L21" s="60">
        <v>56250041</v>
      </c>
      <c r="M21" s="60">
        <v>69875552</v>
      </c>
      <c r="N21" s="60">
        <v>176979311</v>
      </c>
      <c r="O21" s="60">
        <v>5994087</v>
      </c>
      <c r="P21" s="60">
        <v>44268342</v>
      </c>
      <c r="Q21" s="60">
        <v>44155753</v>
      </c>
      <c r="R21" s="60">
        <v>94418182</v>
      </c>
      <c r="S21" s="60">
        <v>76816750</v>
      </c>
      <c r="T21" s="60">
        <v>58161095</v>
      </c>
      <c r="U21" s="60">
        <v>74095185</v>
      </c>
      <c r="V21" s="60">
        <v>209073030</v>
      </c>
      <c r="W21" s="60">
        <v>573368021</v>
      </c>
      <c r="X21" s="60">
        <v>651318349</v>
      </c>
      <c r="Y21" s="60">
        <v>-77950328</v>
      </c>
      <c r="Z21" s="140">
        <v>-11.97</v>
      </c>
      <c r="AA21" s="155">
        <v>651318349</v>
      </c>
    </row>
    <row r="22" spans="1:27" ht="12.75">
      <c r="A22" s="291" t="s">
        <v>206</v>
      </c>
      <c r="B22" s="142"/>
      <c r="C22" s="62">
        <v>466390780</v>
      </c>
      <c r="D22" s="156"/>
      <c r="E22" s="60">
        <v>664045800</v>
      </c>
      <c r="F22" s="60">
        <v>604580565</v>
      </c>
      <c r="G22" s="60">
        <v>12905673</v>
      </c>
      <c r="H22" s="60">
        <v>24699504</v>
      </c>
      <c r="I22" s="60">
        <v>26400182</v>
      </c>
      <c r="J22" s="60">
        <v>64005359</v>
      </c>
      <c r="K22" s="60">
        <v>67586316</v>
      </c>
      <c r="L22" s="60">
        <v>57883866</v>
      </c>
      <c r="M22" s="60">
        <v>33393502</v>
      </c>
      <c r="N22" s="60">
        <v>158863684</v>
      </c>
      <c r="O22" s="60">
        <v>32064592</v>
      </c>
      <c r="P22" s="60">
        <v>61090249</v>
      </c>
      <c r="Q22" s="60">
        <v>59096800</v>
      </c>
      <c r="R22" s="60">
        <v>152251641</v>
      </c>
      <c r="S22" s="60">
        <v>36427408</v>
      </c>
      <c r="T22" s="60">
        <v>62959002</v>
      </c>
      <c r="U22" s="60">
        <v>70207632</v>
      </c>
      <c r="V22" s="60">
        <v>169594042</v>
      </c>
      <c r="W22" s="60">
        <v>544714726</v>
      </c>
      <c r="X22" s="60">
        <v>604580565</v>
      </c>
      <c r="Y22" s="60">
        <v>-59865839</v>
      </c>
      <c r="Z22" s="140">
        <v>-9.9</v>
      </c>
      <c r="AA22" s="155">
        <v>604580565</v>
      </c>
    </row>
    <row r="23" spans="1:27" ht="12.75">
      <c r="A23" s="291" t="s">
        <v>207</v>
      </c>
      <c r="B23" s="142"/>
      <c r="C23" s="62">
        <v>405673536</v>
      </c>
      <c r="D23" s="156"/>
      <c r="E23" s="60">
        <v>286166685</v>
      </c>
      <c r="F23" s="60">
        <v>411087367</v>
      </c>
      <c r="G23" s="60">
        <v>17113823</v>
      </c>
      <c r="H23" s="60">
        <v>26151621</v>
      </c>
      <c r="I23" s="60">
        <v>32662794</v>
      </c>
      <c r="J23" s="60">
        <v>75928238</v>
      </c>
      <c r="K23" s="60">
        <v>31124349</v>
      </c>
      <c r="L23" s="60">
        <v>33280318</v>
      </c>
      <c r="M23" s="60">
        <v>27762041</v>
      </c>
      <c r="N23" s="60">
        <v>92166708</v>
      </c>
      <c r="O23" s="60">
        <v>23231178</v>
      </c>
      <c r="P23" s="60">
        <v>24149017</v>
      </c>
      <c r="Q23" s="60">
        <v>35816705</v>
      </c>
      <c r="R23" s="60">
        <v>83196900</v>
      </c>
      <c r="S23" s="60">
        <v>31270357</v>
      </c>
      <c r="T23" s="60">
        <v>40484232</v>
      </c>
      <c r="U23" s="60">
        <v>49438837</v>
      </c>
      <c r="V23" s="60">
        <v>121193426</v>
      </c>
      <c r="W23" s="60">
        <v>372485272</v>
      </c>
      <c r="X23" s="60">
        <v>411087367</v>
      </c>
      <c r="Y23" s="60">
        <v>-38602095</v>
      </c>
      <c r="Z23" s="140">
        <v>-9.39</v>
      </c>
      <c r="AA23" s="155">
        <v>411087367</v>
      </c>
    </row>
    <row r="24" spans="1:27" ht="12.75">
      <c r="A24" s="291" t="s">
        <v>208</v>
      </c>
      <c r="B24" s="142"/>
      <c r="C24" s="62">
        <v>467649716</v>
      </c>
      <c r="D24" s="156"/>
      <c r="E24" s="60">
        <v>547701685</v>
      </c>
      <c r="F24" s="60">
        <v>492150801</v>
      </c>
      <c r="G24" s="60">
        <v>3602680</v>
      </c>
      <c r="H24" s="60">
        <v>20131569</v>
      </c>
      <c r="I24" s="60">
        <v>36413787</v>
      </c>
      <c r="J24" s="60">
        <v>60148036</v>
      </c>
      <c r="K24" s="60">
        <v>39548109</v>
      </c>
      <c r="L24" s="60">
        <v>28794492</v>
      </c>
      <c r="M24" s="60">
        <v>30717686</v>
      </c>
      <c r="N24" s="60">
        <v>99060287</v>
      </c>
      <c r="O24" s="60">
        <v>21248673</v>
      </c>
      <c r="P24" s="60">
        <v>34664681</v>
      </c>
      <c r="Q24" s="60">
        <v>41523858</v>
      </c>
      <c r="R24" s="60">
        <v>97437212</v>
      </c>
      <c r="S24" s="60">
        <v>29315804</v>
      </c>
      <c r="T24" s="60">
        <v>64112723</v>
      </c>
      <c r="U24" s="60">
        <v>115871386</v>
      </c>
      <c r="V24" s="60">
        <v>209299913</v>
      </c>
      <c r="W24" s="60">
        <v>465945448</v>
      </c>
      <c r="X24" s="60">
        <v>492150801</v>
      </c>
      <c r="Y24" s="60">
        <v>-26205353</v>
      </c>
      <c r="Z24" s="140">
        <v>-5.32</v>
      </c>
      <c r="AA24" s="155">
        <v>492150801</v>
      </c>
    </row>
    <row r="25" spans="1:27" ht="12.75">
      <c r="A25" s="291" t="s">
        <v>209</v>
      </c>
      <c r="B25" s="142"/>
      <c r="C25" s="62">
        <v>322229796</v>
      </c>
      <c r="D25" s="156"/>
      <c r="E25" s="60">
        <v>145460000</v>
      </c>
      <c r="F25" s="60">
        <v>164779787</v>
      </c>
      <c r="G25" s="60">
        <v>-3045930</v>
      </c>
      <c r="H25" s="60">
        <v>5136719</v>
      </c>
      <c r="I25" s="60">
        <v>12335345</v>
      </c>
      <c r="J25" s="60">
        <v>14426134</v>
      </c>
      <c r="K25" s="60">
        <v>15251636</v>
      </c>
      <c r="L25" s="60">
        <v>4566865</v>
      </c>
      <c r="M25" s="60">
        <v>11384536</v>
      </c>
      <c r="N25" s="60">
        <v>31203037</v>
      </c>
      <c r="O25" s="60">
        <v>7231543</v>
      </c>
      <c r="P25" s="60">
        <v>9745807</v>
      </c>
      <c r="Q25" s="60">
        <v>21681105</v>
      </c>
      <c r="R25" s="60">
        <v>38658455</v>
      </c>
      <c r="S25" s="60">
        <v>7247664</v>
      </c>
      <c r="T25" s="60">
        <v>15964577</v>
      </c>
      <c r="U25" s="60">
        <v>41507261</v>
      </c>
      <c r="V25" s="60">
        <v>64719502</v>
      </c>
      <c r="W25" s="60">
        <v>149007128</v>
      </c>
      <c r="X25" s="60">
        <v>164779787</v>
      </c>
      <c r="Y25" s="60">
        <v>-15772659</v>
      </c>
      <c r="Z25" s="140">
        <v>-9.57</v>
      </c>
      <c r="AA25" s="155">
        <v>164779787</v>
      </c>
    </row>
    <row r="26" spans="1:27" ht="12.75">
      <c r="A26" s="292" t="s">
        <v>210</v>
      </c>
      <c r="B26" s="302"/>
      <c r="C26" s="293">
        <f aca="true" t="shared" si="3" ref="C26:Y26">SUM(C21:C25)</f>
        <v>2151498658</v>
      </c>
      <c r="D26" s="294">
        <f t="shared" si="3"/>
        <v>0</v>
      </c>
      <c r="E26" s="295">
        <f t="shared" si="3"/>
        <v>2232453885</v>
      </c>
      <c r="F26" s="295">
        <f t="shared" si="3"/>
        <v>2323916869</v>
      </c>
      <c r="G26" s="295">
        <f t="shared" si="3"/>
        <v>30911218</v>
      </c>
      <c r="H26" s="295">
        <f t="shared" si="3"/>
        <v>124808586</v>
      </c>
      <c r="I26" s="295">
        <f t="shared" si="3"/>
        <v>151685461</v>
      </c>
      <c r="J26" s="295">
        <f t="shared" si="3"/>
        <v>307405265</v>
      </c>
      <c r="K26" s="295">
        <f t="shared" si="3"/>
        <v>204364128</v>
      </c>
      <c r="L26" s="295">
        <f t="shared" si="3"/>
        <v>180775582</v>
      </c>
      <c r="M26" s="295">
        <f t="shared" si="3"/>
        <v>173133317</v>
      </c>
      <c r="N26" s="295">
        <f t="shared" si="3"/>
        <v>558273027</v>
      </c>
      <c r="O26" s="295">
        <f t="shared" si="3"/>
        <v>89770073</v>
      </c>
      <c r="P26" s="295">
        <f t="shared" si="3"/>
        <v>173918096</v>
      </c>
      <c r="Q26" s="295">
        <f t="shared" si="3"/>
        <v>202274221</v>
      </c>
      <c r="R26" s="295">
        <f t="shared" si="3"/>
        <v>465962390</v>
      </c>
      <c r="S26" s="295">
        <f t="shared" si="3"/>
        <v>181077983</v>
      </c>
      <c r="T26" s="295">
        <f t="shared" si="3"/>
        <v>241681629</v>
      </c>
      <c r="U26" s="295">
        <f t="shared" si="3"/>
        <v>351120301</v>
      </c>
      <c r="V26" s="295">
        <f t="shared" si="3"/>
        <v>773879913</v>
      </c>
      <c r="W26" s="295">
        <f t="shared" si="3"/>
        <v>2105520595</v>
      </c>
      <c r="X26" s="295">
        <f t="shared" si="3"/>
        <v>2323916869</v>
      </c>
      <c r="Y26" s="295">
        <f t="shared" si="3"/>
        <v>-218396274</v>
      </c>
      <c r="Z26" s="296">
        <f>+IF(X26&lt;&gt;0,+(Y26/X26)*100,0)</f>
        <v>-9.397766198666895</v>
      </c>
      <c r="AA26" s="297">
        <f>SUM(AA21:AA25)</f>
        <v>2323916869</v>
      </c>
    </row>
    <row r="27" spans="1:27" ht="12.75">
      <c r="A27" s="298" t="s">
        <v>211</v>
      </c>
      <c r="B27" s="147"/>
      <c r="C27" s="62">
        <v>144735127</v>
      </c>
      <c r="D27" s="156"/>
      <c r="E27" s="60">
        <v>199834987</v>
      </c>
      <c r="F27" s="60">
        <v>223129476</v>
      </c>
      <c r="G27" s="60">
        <v>1115631</v>
      </c>
      <c r="H27" s="60">
        <v>10252414</v>
      </c>
      <c r="I27" s="60">
        <v>12267508</v>
      </c>
      <c r="J27" s="60">
        <v>23635553</v>
      </c>
      <c r="K27" s="60">
        <v>9904383</v>
      </c>
      <c r="L27" s="60">
        <v>15860133</v>
      </c>
      <c r="M27" s="60">
        <v>20323623</v>
      </c>
      <c r="N27" s="60">
        <v>46088139</v>
      </c>
      <c r="O27" s="60">
        <v>3893919</v>
      </c>
      <c r="P27" s="60">
        <v>11290921</v>
      </c>
      <c r="Q27" s="60">
        <v>21232388</v>
      </c>
      <c r="R27" s="60">
        <v>36417228</v>
      </c>
      <c r="S27" s="60">
        <v>15339377</v>
      </c>
      <c r="T27" s="60">
        <v>26983478</v>
      </c>
      <c r="U27" s="60">
        <v>50047403</v>
      </c>
      <c r="V27" s="60">
        <v>92370258</v>
      </c>
      <c r="W27" s="60">
        <v>198511178</v>
      </c>
      <c r="X27" s="60">
        <v>223129476</v>
      </c>
      <c r="Y27" s="60">
        <v>-24618298</v>
      </c>
      <c r="Z27" s="140">
        <v>-11.03</v>
      </c>
      <c r="AA27" s="155">
        <v>223129476</v>
      </c>
    </row>
    <row r="28" spans="1:27" ht="12.75">
      <c r="A28" s="298" t="s">
        <v>212</v>
      </c>
      <c r="B28" s="147"/>
      <c r="C28" s="273">
        <v>6546520</v>
      </c>
      <c r="D28" s="274"/>
      <c r="E28" s="275">
        <v>47207919</v>
      </c>
      <c r="F28" s="275">
        <v>40428829</v>
      </c>
      <c r="G28" s="275"/>
      <c r="H28" s="275">
        <v>3440524</v>
      </c>
      <c r="I28" s="275">
        <v>2826026</v>
      </c>
      <c r="J28" s="275">
        <v>6266550</v>
      </c>
      <c r="K28" s="275">
        <v>174362</v>
      </c>
      <c r="L28" s="275">
        <v>3358044</v>
      </c>
      <c r="M28" s="275">
        <v>5320788</v>
      </c>
      <c r="N28" s="275">
        <v>8853194</v>
      </c>
      <c r="O28" s="275"/>
      <c r="P28" s="275">
        <v>1669996</v>
      </c>
      <c r="Q28" s="275">
        <v>4350578</v>
      </c>
      <c r="R28" s="275">
        <v>6020574</v>
      </c>
      <c r="S28" s="275">
        <v>4290457</v>
      </c>
      <c r="T28" s="275">
        <v>4320216</v>
      </c>
      <c r="U28" s="275">
        <v>9204150</v>
      </c>
      <c r="V28" s="275">
        <v>17814823</v>
      </c>
      <c r="W28" s="275">
        <v>38955141</v>
      </c>
      <c r="X28" s="275">
        <v>40428829</v>
      </c>
      <c r="Y28" s="275">
        <v>-1473688</v>
      </c>
      <c r="Z28" s="140">
        <v>-3.65</v>
      </c>
      <c r="AA28" s="277">
        <v>40428829</v>
      </c>
    </row>
    <row r="29" spans="1:27" ht="12.75">
      <c r="A29" s="298" t="s">
        <v>213</v>
      </c>
      <c r="B29" s="147"/>
      <c r="C29" s="62">
        <v>2399971</v>
      </c>
      <c r="D29" s="156"/>
      <c r="E29" s="60">
        <v>52850000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529706306</v>
      </c>
      <c r="D30" s="156"/>
      <c r="E30" s="60">
        <v>637730130</v>
      </c>
      <c r="F30" s="60">
        <v>704460977</v>
      </c>
      <c r="G30" s="60">
        <v>3219205</v>
      </c>
      <c r="H30" s="60">
        <v>17777426</v>
      </c>
      <c r="I30" s="60">
        <v>27217454</v>
      </c>
      <c r="J30" s="60">
        <v>48214085</v>
      </c>
      <c r="K30" s="60">
        <v>29509781</v>
      </c>
      <c r="L30" s="60">
        <v>47148531</v>
      </c>
      <c r="M30" s="60">
        <v>32492717</v>
      </c>
      <c r="N30" s="60">
        <v>109151029</v>
      </c>
      <c r="O30" s="60">
        <v>26645061</v>
      </c>
      <c r="P30" s="60">
        <v>31346196</v>
      </c>
      <c r="Q30" s="60">
        <v>72202156</v>
      </c>
      <c r="R30" s="60">
        <v>130193413</v>
      </c>
      <c r="S30" s="60">
        <v>64416554</v>
      </c>
      <c r="T30" s="60">
        <v>116016475</v>
      </c>
      <c r="U30" s="60">
        <v>146877716</v>
      </c>
      <c r="V30" s="60">
        <v>327310745</v>
      </c>
      <c r="W30" s="60">
        <v>614869272</v>
      </c>
      <c r="X30" s="60">
        <v>704460977</v>
      </c>
      <c r="Y30" s="60">
        <v>-89591705</v>
      </c>
      <c r="Z30" s="140">
        <v>-12.72</v>
      </c>
      <c r="AA30" s="155">
        <v>704460977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>
        <v>5250000</v>
      </c>
      <c r="F33" s="82">
        <v>4450000</v>
      </c>
      <c r="G33" s="82"/>
      <c r="H33" s="82"/>
      <c r="I33" s="82"/>
      <c r="J33" s="82"/>
      <c r="K33" s="82"/>
      <c r="L33" s="82">
        <v>198860</v>
      </c>
      <c r="M33" s="82">
        <v>159330</v>
      </c>
      <c r="N33" s="82">
        <v>358190</v>
      </c>
      <c r="O33" s="82">
        <v>153594</v>
      </c>
      <c r="P33" s="82">
        <v>170989</v>
      </c>
      <c r="Q33" s="82">
        <v>437464</v>
      </c>
      <c r="R33" s="82">
        <v>762047</v>
      </c>
      <c r="S33" s="82">
        <v>561842</v>
      </c>
      <c r="T33" s="82">
        <v>444321</v>
      </c>
      <c r="U33" s="82">
        <v>1484906</v>
      </c>
      <c r="V33" s="82">
        <v>2491069</v>
      </c>
      <c r="W33" s="82">
        <v>3611306</v>
      </c>
      <c r="X33" s="82">
        <v>4450000</v>
      </c>
      <c r="Y33" s="82">
        <v>-838694</v>
      </c>
      <c r="Z33" s="270">
        <v>-18.85</v>
      </c>
      <c r="AA33" s="278">
        <v>4450000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1180869690</v>
      </c>
      <c r="D36" s="156">
        <f t="shared" si="4"/>
        <v>0</v>
      </c>
      <c r="E36" s="60">
        <f t="shared" si="4"/>
        <v>1410059454</v>
      </c>
      <c r="F36" s="60">
        <f t="shared" si="4"/>
        <v>1505458197</v>
      </c>
      <c r="G36" s="60">
        <f t="shared" si="4"/>
        <v>-2821939</v>
      </c>
      <c r="H36" s="60">
        <f t="shared" si="4"/>
        <v>108764080</v>
      </c>
      <c r="I36" s="60">
        <f t="shared" si="4"/>
        <v>122466414</v>
      </c>
      <c r="J36" s="60">
        <f t="shared" si="4"/>
        <v>228408555</v>
      </c>
      <c r="K36" s="60">
        <f t="shared" si="4"/>
        <v>126698842</v>
      </c>
      <c r="L36" s="60">
        <f t="shared" si="4"/>
        <v>149747538</v>
      </c>
      <c r="M36" s="60">
        <f t="shared" si="4"/>
        <v>164517071</v>
      </c>
      <c r="N36" s="60">
        <f t="shared" si="4"/>
        <v>440963451</v>
      </c>
      <c r="O36" s="60">
        <f t="shared" si="4"/>
        <v>30619478</v>
      </c>
      <c r="P36" s="60">
        <f t="shared" si="4"/>
        <v>98344423</v>
      </c>
      <c r="Q36" s="60">
        <f t="shared" si="4"/>
        <v>104144209</v>
      </c>
      <c r="R36" s="60">
        <f t="shared" si="4"/>
        <v>233108110</v>
      </c>
      <c r="S36" s="60">
        <f t="shared" si="4"/>
        <v>131946310</v>
      </c>
      <c r="T36" s="60">
        <f t="shared" si="4"/>
        <v>114597364</v>
      </c>
      <c r="U36" s="60">
        <f t="shared" si="4"/>
        <v>157599279</v>
      </c>
      <c r="V36" s="60">
        <f t="shared" si="4"/>
        <v>404142953</v>
      </c>
      <c r="W36" s="60">
        <f t="shared" si="4"/>
        <v>1306623069</v>
      </c>
      <c r="X36" s="60">
        <f t="shared" si="4"/>
        <v>1505458197</v>
      </c>
      <c r="Y36" s="60">
        <f t="shared" si="4"/>
        <v>-198835128</v>
      </c>
      <c r="Z36" s="140">
        <f aca="true" t="shared" si="5" ref="Z36:Z49">+IF(X36&lt;&gt;0,+(Y36/X36)*100,0)</f>
        <v>-13.207615355659058</v>
      </c>
      <c r="AA36" s="155">
        <f>AA6+AA21</f>
        <v>1505458197</v>
      </c>
    </row>
    <row r="37" spans="1:27" ht="12.75">
      <c r="A37" s="291" t="s">
        <v>206</v>
      </c>
      <c r="B37" s="142"/>
      <c r="C37" s="62">
        <f t="shared" si="4"/>
        <v>936235291</v>
      </c>
      <c r="D37" s="156">
        <f t="shared" si="4"/>
        <v>0</v>
      </c>
      <c r="E37" s="60">
        <f t="shared" si="4"/>
        <v>1299936800</v>
      </c>
      <c r="F37" s="60">
        <f t="shared" si="4"/>
        <v>1154395575</v>
      </c>
      <c r="G37" s="60">
        <f t="shared" si="4"/>
        <v>27529305</v>
      </c>
      <c r="H37" s="60">
        <f t="shared" si="4"/>
        <v>56032613</v>
      </c>
      <c r="I37" s="60">
        <f t="shared" si="4"/>
        <v>64477168</v>
      </c>
      <c r="J37" s="60">
        <f t="shared" si="4"/>
        <v>148039086</v>
      </c>
      <c r="K37" s="60">
        <f t="shared" si="4"/>
        <v>108290038</v>
      </c>
      <c r="L37" s="60">
        <f t="shared" si="4"/>
        <v>103350221</v>
      </c>
      <c r="M37" s="60">
        <f t="shared" si="4"/>
        <v>70683310</v>
      </c>
      <c r="N37" s="60">
        <f t="shared" si="4"/>
        <v>282323569</v>
      </c>
      <c r="O37" s="60">
        <f t="shared" si="4"/>
        <v>44802550</v>
      </c>
      <c r="P37" s="60">
        <f t="shared" si="4"/>
        <v>99295729</v>
      </c>
      <c r="Q37" s="60">
        <f t="shared" si="4"/>
        <v>128955159</v>
      </c>
      <c r="R37" s="60">
        <f t="shared" si="4"/>
        <v>273053438</v>
      </c>
      <c r="S37" s="60">
        <f t="shared" si="4"/>
        <v>63662361</v>
      </c>
      <c r="T37" s="60">
        <f t="shared" si="4"/>
        <v>128987242</v>
      </c>
      <c r="U37" s="60">
        <f t="shared" si="4"/>
        <v>149797518</v>
      </c>
      <c r="V37" s="60">
        <f t="shared" si="4"/>
        <v>342447121</v>
      </c>
      <c r="W37" s="60">
        <f t="shared" si="4"/>
        <v>1045863214</v>
      </c>
      <c r="X37" s="60">
        <f t="shared" si="4"/>
        <v>1154395575</v>
      </c>
      <c r="Y37" s="60">
        <f t="shared" si="4"/>
        <v>-108532361</v>
      </c>
      <c r="Z37" s="140">
        <f t="shared" si="5"/>
        <v>-9.401661211322644</v>
      </c>
      <c r="AA37" s="155">
        <f>AA7+AA22</f>
        <v>1154395575</v>
      </c>
    </row>
    <row r="38" spans="1:27" ht="12.75">
      <c r="A38" s="291" t="s">
        <v>207</v>
      </c>
      <c r="B38" s="142"/>
      <c r="C38" s="62">
        <f t="shared" si="4"/>
        <v>561264627</v>
      </c>
      <c r="D38" s="156">
        <f t="shared" si="4"/>
        <v>0</v>
      </c>
      <c r="E38" s="60">
        <f t="shared" si="4"/>
        <v>597588071</v>
      </c>
      <c r="F38" s="60">
        <f t="shared" si="4"/>
        <v>695590204</v>
      </c>
      <c r="G38" s="60">
        <f t="shared" si="4"/>
        <v>15373561</v>
      </c>
      <c r="H38" s="60">
        <f t="shared" si="4"/>
        <v>31956618</v>
      </c>
      <c r="I38" s="60">
        <f t="shared" si="4"/>
        <v>40602207</v>
      </c>
      <c r="J38" s="60">
        <f t="shared" si="4"/>
        <v>87932386</v>
      </c>
      <c r="K38" s="60">
        <f t="shared" si="4"/>
        <v>37561862</v>
      </c>
      <c r="L38" s="60">
        <f t="shared" si="4"/>
        <v>43788366</v>
      </c>
      <c r="M38" s="60">
        <f t="shared" si="4"/>
        <v>95296187</v>
      </c>
      <c r="N38" s="60">
        <f t="shared" si="4"/>
        <v>176646415</v>
      </c>
      <c r="O38" s="60">
        <f t="shared" si="4"/>
        <v>25940397</v>
      </c>
      <c r="P38" s="60">
        <f t="shared" si="4"/>
        <v>31575142</v>
      </c>
      <c r="Q38" s="60">
        <f t="shared" si="4"/>
        <v>44510231</v>
      </c>
      <c r="R38" s="60">
        <f t="shared" si="4"/>
        <v>102025770</v>
      </c>
      <c r="S38" s="60">
        <f t="shared" si="4"/>
        <v>63399449</v>
      </c>
      <c r="T38" s="60">
        <f t="shared" si="4"/>
        <v>67461033</v>
      </c>
      <c r="U38" s="60">
        <f t="shared" si="4"/>
        <v>93942140</v>
      </c>
      <c r="V38" s="60">
        <f t="shared" si="4"/>
        <v>224802622</v>
      </c>
      <c r="W38" s="60">
        <f t="shared" si="4"/>
        <v>591407193</v>
      </c>
      <c r="X38" s="60">
        <f t="shared" si="4"/>
        <v>695590204</v>
      </c>
      <c r="Y38" s="60">
        <f t="shared" si="4"/>
        <v>-104183011</v>
      </c>
      <c r="Z38" s="140">
        <f t="shared" si="5"/>
        <v>-14.977642065816097</v>
      </c>
      <c r="AA38" s="155">
        <f>AA8+AA23</f>
        <v>695590204</v>
      </c>
    </row>
    <row r="39" spans="1:27" ht="12.75">
      <c r="A39" s="291" t="s">
        <v>208</v>
      </c>
      <c r="B39" s="142"/>
      <c r="C39" s="62">
        <f t="shared" si="4"/>
        <v>689034933</v>
      </c>
      <c r="D39" s="156">
        <f t="shared" si="4"/>
        <v>0</v>
      </c>
      <c r="E39" s="60">
        <f t="shared" si="4"/>
        <v>808876784</v>
      </c>
      <c r="F39" s="60">
        <f t="shared" si="4"/>
        <v>721566496</v>
      </c>
      <c r="G39" s="60">
        <f t="shared" si="4"/>
        <v>15773870</v>
      </c>
      <c r="H39" s="60">
        <f t="shared" si="4"/>
        <v>33494530</v>
      </c>
      <c r="I39" s="60">
        <f t="shared" si="4"/>
        <v>57462662</v>
      </c>
      <c r="J39" s="60">
        <f t="shared" si="4"/>
        <v>106731062</v>
      </c>
      <c r="K39" s="60">
        <f t="shared" si="4"/>
        <v>53567192</v>
      </c>
      <c r="L39" s="60">
        <f t="shared" si="4"/>
        <v>51397930</v>
      </c>
      <c r="M39" s="60">
        <f t="shared" si="4"/>
        <v>46315791</v>
      </c>
      <c r="N39" s="60">
        <f t="shared" si="4"/>
        <v>151280913</v>
      </c>
      <c r="O39" s="60">
        <f t="shared" si="4"/>
        <v>30844070</v>
      </c>
      <c r="P39" s="60">
        <f t="shared" si="4"/>
        <v>38749370</v>
      </c>
      <c r="Q39" s="60">
        <f t="shared" si="4"/>
        <v>51632293</v>
      </c>
      <c r="R39" s="60">
        <f t="shared" si="4"/>
        <v>121225733</v>
      </c>
      <c r="S39" s="60">
        <f t="shared" si="4"/>
        <v>37718027</v>
      </c>
      <c r="T39" s="60">
        <f t="shared" si="4"/>
        <v>85906300</v>
      </c>
      <c r="U39" s="60">
        <f t="shared" si="4"/>
        <v>137218026</v>
      </c>
      <c r="V39" s="60">
        <f t="shared" si="4"/>
        <v>260842353</v>
      </c>
      <c r="W39" s="60">
        <f t="shared" si="4"/>
        <v>640080061</v>
      </c>
      <c r="X39" s="60">
        <f t="shared" si="4"/>
        <v>721566496</v>
      </c>
      <c r="Y39" s="60">
        <f t="shared" si="4"/>
        <v>-81486435</v>
      </c>
      <c r="Z39" s="140">
        <f t="shared" si="5"/>
        <v>-11.292990382968114</v>
      </c>
      <c r="AA39" s="155">
        <f>AA9+AA24</f>
        <v>721566496</v>
      </c>
    </row>
    <row r="40" spans="1:27" ht="12.75">
      <c r="A40" s="291" t="s">
        <v>209</v>
      </c>
      <c r="B40" s="142"/>
      <c r="C40" s="62">
        <f t="shared" si="4"/>
        <v>654087407</v>
      </c>
      <c r="D40" s="156">
        <f t="shared" si="4"/>
        <v>0</v>
      </c>
      <c r="E40" s="60">
        <f t="shared" si="4"/>
        <v>504608759</v>
      </c>
      <c r="F40" s="60">
        <f t="shared" si="4"/>
        <v>380728789</v>
      </c>
      <c r="G40" s="60">
        <f t="shared" si="4"/>
        <v>-4527925</v>
      </c>
      <c r="H40" s="60">
        <f t="shared" si="4"/>
        <v>10658485</v>
      </c>
      <c r="I40" s="60">
        <f t="shared" si="4"/>
        <v>22357495</v>
      </c>
      <c r="J40" s="60">
        <f t="shared" si="4"/>
        <v>28488055</v>
      </c>
      <c r="K40" s="60">
        <f t="shared" si="4"/>
        <v>23643662</v>
      </c>
      <c r="L40" s="60">
        <f t="shared" si="4"/>
        <v>9465898</v>
      </c>
      <c r="M40" s="60">
        <f t="shared" si="4"/>
        <v>20213762</v>
      </c>
      <c r="N40" s="60">
        <f t="shared" si="4"/>
        <v>53323322</v>
      </c>
      <c r="O40" s="60">
        <f t="shared" si="4"/>
        <v>9764988</v>
      </c>
      <c r="P40" s="60">
        <f t="shared" si="4"/>
        <v>13328200</v>
      </c>
      <c r="Q40" s="60">
        <f t="shared" si="4"/>
        <v>36179612</v>
      </c>
      <c r="R40" s="60">
        <f t="shared" si="4"/>
        <v>59272800</v>
      </c>
      <c r="S40" s="60">
        <f t="shared" si="4"/>
        <v>22409645</v>
      </c>
      <c r="T40" s="60">
        <f t="shared" si="4"/>
        <v>35793091</v>
      </c>
      <c r="U40" s="60">
        <f t="shared" si="4"/>
        <v>97879433</v>
      </c>
      <c r="V40" s="60">
        <f t="shared" si="4"/>
        <v>156082169</v>
      </c>
      <c r="W40" s="60">
        <f t="shared" si="4"/>
        <v>297166346</v>
      </c>
      <c r="X40" s="60">
        <f t="shared" si="4"/>
        <v>380728789</v>
      </c>
      <c r="Y40" s="60">
        <f t="shared" si="4"/>
        <v>-83562443</v>
      </c>
      <c r="Z40" s="140">
        <f t="shared" si="5"/>
        <v>-21.948023216074684</v>
      </c>
      <c r="AA40" s="155">
        <f>AA10+AA25</f>
        <v>380728789</v>
      </c>
    </row>
    <row r="41" spans="1:27" ht="12.75">
      <c r="A41" s="292" t="s">
        <v>210</v>
      </c>
      <c r="B41" s="142"/>
      <c r="C41" s="293">
        <f aca="true" t="shared" si="6" ref="C41:Y41">SUM(C36:C40)</f>
        <v>4021491948</v>
      </c>
      <c r="D41" s="294">
        <f t="shared" si="6"/>
        <v>0</v>
      </c>
      <c r="E41" s="295">
        <f t="shared" si="6"/>
        <v>4621069868</v>
      </c>
      <c r="F41" s="295">
        <f t="shared" si="6"/>
        <v>4457739261</v>
      </c>
      <c r="G41" s="295">
        <f t="shared" si="6"/>
        <v>51326872</v>
      </c>
      <c r="H41" s="295">
        <f t="shared" si="6"/>
        <v>240906326</v>
      </c>
      <c r="I41" s="295">
        <f t="shared" si="6"/>
        <v>307365946</v>
      </c>
      <c r="J41" s="295">
        <f t="shared" si="6"/>
        <v>599599144</v>
      </c>
      <c r="K41" s="295">
        <f t="shared" si="6"/>
        <v>349761596</v>
      </c>
      <c r="L41" s="295">
        <f t="shared" si="6"/>
        <v>357749953</v>
      </c>
      <c r="M41" s="295">
        <f t="shared" si="6"/>
        <v>397026121</v>
      </c>
      <c r="N41" s="295">
        <f t="shared" si="6"/>
        <v>1104537670</v>
      </c>
      <c r="O41" s="295">
        <f t="shared" si="6"/>
        <v>141971483</v>
      </c>
      <c r="P41" s="295">
        <f t="shared" si="6"/>
        <v>281292864</v>
      </c>
      <c r="Q41" s="295">
        <f t="shared" si="6"/>
        <v>365421504</v>
      </c>
      <c r="R41" s="295">
        <f t="shared" si="6"/>
        <v>788685851</v>
      </c>
      <c r="S41" s="295">
        <f t="shared" si="6"/>
        <v>319135792</v>
      </c>
      <c r="T41" s="295">
        <f t="shared" si="6"/>
        <v>432745030</v>
      </c>
      <c r="U41" s="295">
        <f t="shared" si="6"/>
        <v>636436396</v>
      </c>
      <c r="V41" s="295">
        <f t="shared" si="6"/>
        <v>1388317218</v>
      </c>
      <c r="W41" s="295">
        <f t="shared" si="6"/>
        <v>3881139883</v>
      </c>
      <c r="X41" s="295">
        <f t="shared" si="6"/>
        <v>4457739261</v>
      </c>
      <c r="Y41" s="295">
        <f t="shared" si="6"/>
        <v>-576599378</v>
      </c>
      <c r="Z41" s="296">
        <f t="shared" si="5"/>
        <v>-12.934793720318494</v>
      </c>
      <c r="AA41" s="297">
        <f>SUM(AA36:AA40)</f>
        <v>4457739261</v>
      </c>
    </row>
    <row r="42" spans="1:27" ht="12.75">
      <c r="A42" s="298" t="s">
        <v>211</v>
      </c>
      <c r="B42" s="136"/>
      <c r="C42" s="95">
        <f aca="true" t="shared" si="7" ref="C42:Y48">C12+C27</f>
        <v>224623065</v>
      </c>
      <c r="D42" s="129">
        <f t="shared" si="7"/>
        <v>0</v>
      </c>
      <c r="E42" s="54">
        <f t="shared" si="7"/>
        <v>296645085</v>
      </c>
      <c r="F42" s="54">
        <f t="shared" si="7"/>
        <v>312015585</v>
      </c>
      <c r="G42" s="54">
        <f t="shared" si="7"/>
        <v>2436775</v>
      </c>
      <c r="H42" s="54">
        <f t="shared" si="7"/>
        <v>19757258</v>
      </c>
      <c r="I42" s="54">
        <f t="shared" si="7"/>
        <v>15237446</v>
      </c>
      <c r="J42" s="54">
        <f t="shared" si="7"/>
        <v>37431479</v>
      </c>
      <c r="K42" s="54">
        <f t="shared" si="7"/>
        <v>12093378</v>
      </c>
      <c r="L42" s="54">
        <f t="shared" si="7"/>
        <v>20752475</v>
      </c>
      <c r="M42" s="54">
        <f t="shared" si="7"/>
        <v>28525539</v>
      </c>
      <c r="N42" s="54">
        <f t="shared" si="7"/>
        <v>61371392</v>
      </c>
      <c r="O42" s="54">
        <f t="shared" si="7"/>
        <v>6053322</v>
      </c>
      <c r="P42" s="54">
        <f t="shared" si="7"/>
        <v>15929939</v>
      </c>
      <c r="Q42" s="54">
        <f t="shared" si="7"/>
        <v>28569459</v>
      </c>
      <c r="R42" s="54">
        <f t="shared" si="7"/>
        <v>50552720</v>
      </c>
      <c r="S42" s="54">
        <f t="shared" si="7"/>
        <v>19478410</v>
      </c>
      <c r="T42" s="54">
        <f t="shared" si="7"/>
        <v>36337698</v>
      </c>
      <c r="U42" s="54">
        <f t="shared" si="7"/>
        <v>61301751</v>
      </c>
      <c r="V42" s="54">
        <f t="shared" si="7"/>
        <v>117117859</v>
      </c>
      <c r="W42" s="54">
        <f t="shared" si="7"/>
        <v>266473450</v>
      </c>
      <c r="X42" s="54">
        <f t="shared" si="7"/>
        <v>312015585</v>
      </c>
      <c r="Y42" s="54">
        <f t="shared" si="7"/>
        <v>-45542135</v>
      </c>
      <c r="Z42" s="184">
        <f t="shared" si="5"/>
        <v>-14.596109037309787</v>
      </c>
      <c r="AA42" s="130">
        <f aca="true" t="shared" si="8" ref="AA42:AA48">AA12+AA27</f>
        <v>312015585</v>
      </c>
    </row>
    <row r="43" spans="1:27" ht="12.75">
      <c r="A43" s="298" t="s">
        <v>212</v>
      </c>
      <c r="B43" s="136"/>
      <c r="C43" s="303">
        <f t="shared" si="7"/>
        <v>6546520</v>
      </c>
      <c r="D43" s="304">
        <f t="shared" si="7"/>
        <v>0</v>
      </c>
      <c r="E43" s="305">
        <f t="shared" si="7"/>
        <v>47207919</v>
      </c>
      <c r="F43" s="305">
        <f t="shared" si="7"/>
        <v>40428829</v>
      </c>
      <c r="G43" s="305">
        <f t="shared" si="7"/>
        <v>0</v>
      </c>
      <c r="H43" s="305">
        <f t="shared" si="7"/>
        <v>3440524</v>
      </c>
      <c r="I43" s="305">
        <f t="shared" si="7"/>
        <v>2826026</v>
      </c>
      <c r="J43" s="305">
        <f t="shared" si="7"/>
        <v>6266550</v>
      </c>
      <c r="K43" s="305">
        <f t="shared" si="7"/>
        <v>174362</v>
      </c>
      <c r="L43" s="305">
        <f t="shared" si="7"/>
        <v>3358044</v>
      </c>
      <c r="M43" s="305">
        <f t="shared" si="7"/>
        <v>5320788</v>
      </c>
      <c r="N43" s="305">
        <f t="shared" si="7"/>
        <v>8853194</v>
      </c>
      <c r="O43" s="305">
        <f t="shared" si="7"/>
        <v>0</v>
      </c>
      <c r="P43" s="305">
        <f t="shared" si="7"/>
        <v>1669996</v>
      </c>
      <c r="Q43" s="305">
        <f t="shared" si="7"/>
        <v>4350578</v>
      </c>
      <c r="R43" s="305">
        <f t="shared" si="7"/>
        <v>6020574</v>
      </c>
      <c r="S43" s="305">
        <f t="shared" si="7"/>
        <v>4290457</v>
      </c>
      <c r="T43" s="305">
        <f t="shared" si="7"/>
        <v>4320216</v>
      </c>
      <c r="U43" s="305">
        <f t="shared" si="7"/>
        <v>9204150</v>
      </c>
      <c r="V43" s="305">
        <f t="shared" si="7"/>
        <v>17814823</v>
      </c>
      <c r="W43" s="305">
        <f t="shared" si="7"/>
        <v>38955141</v>
      </c>
      <c r="X43" s="305">
        <f t="shared" si="7"/>
        <v>40428829</v>
      </c>
      <c r="Y43" s="305">
        <f t="shared" si="7"/>
        <v>-1473688</v>
      </c>
      <c r="Z43" s="306">
        <f t="shared" si="5"/>
        <v>-3.6451414410246707</v>
      </c>
      <c r="AA43" s="307">
        <f t="shared" si="8"/>
        <v>40428829</v>
      </c>
    </row>
    <row r="44" spans="1:27" ht="12.75">
      <c r="A44" s="298" t="s">
        <v>213</v>
      </c>
      <c r="B44" s="136"/>
      <c r="C44" s="95">
        <f t="shared" si="7"/>
        <v>55719262</v>
      </c>
      <c r="D44" s="129">
        <f t="shared" si="7"/>
        <v>0</v>
      </c>
      <c r="E44" s="54">
        <f t="shared" si="7"/>
        <v>53500000</v>
      </c>
      <c r="F44" s="54">
        <f t="shared" si="7"/>
        <v>81144</v>
      </c>
      <c r="G44" s="54">
        <f t="shared" si="7"/>
        <v>0</v>
      </c>
      <c r="H44" s="54">
        <f t="shared" si="7"/>
        <v>0</v>
      </c>
      <c r="I44" s="54">
        <f t="shared" si="7"/>
        <v>1520973</v>
      </c>
      <c r="J44" s="54">
        <f t="shared" si="7"/>
        <v>1520973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1520973</v>
      </c>
      <c r="X44" s="54">
        <f t="shared" si="7"/>
        <v>81144</v>
      </c>
      <c r="Y44" s="54">
        <f t="shared" si="7"/>
        <v>1439829</v>
      </c>
      <c r="Z44" s="184">
        <f t="shared" si="5"/>
        <v>1774.4121561668144</v>
      </c>
      <c r="AA44" s="130">
        <f t="shared" si="8"/>
        <v>81144</v>
      </c>
    </row>
    <row r="45" spans="1:27" ht="12.75">
      <c r="A45" s="298" t="s">
        <v>214</v>
      </c>
      <c r="B45" s="136" t="s">
        <v>138</v>
      </c>
      <c r="C45" s="95">
        <f t="shared" si="7"/>
        <v>1625471702</v>
      </c>
      <c r="D45" s="129">
        <f t="shared" si="7"/>
        <v>0</v>
      </c>
      <c r="E45" s="54">
        <f t="shared" si="7"/>
        <v>1750583284</v>
      </c>
      <c r="F45" s="54">
        <f t="shared" si="7"/>
        <v>1956139893</v>
      </c>
      <c r="G45" s="54">
        <f t="shared" si="7"/>
        <v>9912465</v>
      </c>
      <c r="H45" s="54">
        <f t="shared" si="7"/>
        <v>60593259</v>
      </c>
      <c r="I45" s="54">
        <f t="shared" si="7"/>
        <v>127269466</v>
      </c>
      <c r="J45" s="54">
        <f t="shared" si="7"/>
        <v>197775190</v>
      </c>
      <c r="K45" s="54">
        <f t="shared" si="7"/>
        <v>127205448</v>
      </c>
      <c r="L45" s="54">
        <f t="shared" si="7"/>
        <v>129297534</v>
      </c>
      <c r="M45" s="54">
        <f t="shared" si="7"/>
        <v>87045239</v>
      </c>
      <c r="N45" s="54">
        <f t="shared" si="7"/>
        <v>343548221</v>
      </c>
      <c r="O45" s="54">
        <f t="shared" si="7"/>
        <v>120914114</v>
      </c>
      <c r="P45" s="54">
        <f t="shared" si="7"/>
        <v>62875403</v>
      </c>
      <c r="Q45" s="54">
        <f t="shared" si="7"/>
        <v>311805465</v>
      </c>
      <c r="R45" s="54">
        <f t="shared" si="7"/>
        <v>495594982</v>
      </c>
      <c r="S45" s="54">
        <f t="shared" si="7"/>
        <v>136222155</v>
      </c>
      <c r="T45" s="54">
        <f t="shared" si="7"/>
        <v>262136954</v>
      </c>
      <c r="U45" s="54">
        <f t="shared" si="7"/>
        <v>338189615</v>
      </c>
      <c r="V45" s="54">
        <f t="shared" si="7"/>
        <v>736548724</v>
      </c>
      <c r="W45" s="54">
        <f t="shared" si="7"/>
        <v>1773467117</v>
      </c>
      <c r="X45" s="54">
        <f t="shared" si="7"/>
        <v>1956139893</v>
      </c>
      <c r="Y45" s="54">
        <f t="shared" si="7"/>
        <v>-182672776</v>
      </c>
      <c r="Z45" s="184">
        <f t="shared" si="5"/>
        <v>-9.338431093486216</v>
      </c>
      <c r="AA45" s="130">
        <f t="shared" si="8"/>
        <v>1956139893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494622</v>
      </c>
      <c r="D48" s="129">
        <f t="shared" si="7"/>
        <v>0</v>
      </c>
      <c r="E48" s="54">
        <f t="shared" si="7"/>
        <v>5250000</v>
      </c>
      <c r="F48" s="54">
        <f t="shared" si="7"/>
        <v>4950000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198860</v>
      </c>
      <c r="M48" s="54">
        <f t="shared" si="7"/>
        <v>159330</v>
      </c>
      <c r="N48" s="54">
        <f t="shared" si="7"/>
        <v>358190</v>
      </c>
      <c r="O48" s="54">
        <f t="shared" si="7"/>
        <v>153594</v>
      </c>
      <c r="P48" s="54">
        <f t="shared" si="7"/>
        <v>170989</v>
      </c>
      <c r="Q48" s="54">
        <f t="shared" si="7"/>
        <v>578904</v>
      </c>
      <c r="R48" s="54">
        <f t="shared" si="7"/>
        <v>903487</v>
      </c>
      <c r="S48" s="54">
        <f t="shared" si="7"/>
        <v>656322</v>
      </c>
      <c r="T48" s="54">
        <f t="shared" si="7"/>
        <v>605921</v>
      </c>
      <c r="U48" s="54">
        <f t="shared" si="7"/>
        <v>1587386</v>
      </c>
      <c r="V48" s="54">
        <f t="shared" si="7"/>
        <v>2849629</v>
      </c>
      <c r="W48" s="54">
        <f t="shared" si="7"/>
        <v>4111306</v>
      </c>
      <c r="X48" s="54">
        <f t="shared" si="7"/>
        <v>4950000</v>
      </c>
      <c r="Y48" s="54">
        <f t="shared" si="7"/>
        <v>-838694</v>
      </c>
      <c r="Z48" s="184">
        <f t="shared" si="5"/>
        <v>-16.943313131313133</v>
      </c>
      <c r="AA48" s="130">
        <f t="shared" si="8"/>
        <v>4950000</v>
      </c>
    </row>
    <row r="49" spans="1:27" ht="12.75">
      <c r="A49" s="308" t="s">
        <v>220</v>
      </c>
      <c r="B49" s="149"/>
      <c r="C49" s="239">
        <f aca="true" t="shared" si="9" ref="C49:Y49">SUM(C41:C48)</f>
        <v>5934347119</v>
      </c>
      <c r="D49" s="218">
        <f t="shared" si="9"/>
        <v>0</v>
      </c>
      <c r="E49" s="220">
        <f t="shared" si="9"/>
        <v>6774256156</v>
      </c>
      <c r="F49" s="220">
        <f t="shared" si="9"/>
        <v>6771354712</v>
      </c>
      <c r="G49" s="220">
        <f t="shared" si="9"/>
        <v>63676112</v>
      </c>
      <c r="H49" s="220">
        <f t="shared" si="9"/>
        <v>324697367</v>
      </c>
      <c r="I49" s="220">
        <f t="shared" si="9"/>
        <v>454219857</v>
      </c>
      <c r="J49" s="220">
        <f t="shared" si="9"/>
        <v>842593336</v>
      </c>
      <c r="K49" s="220">
        <f t="shared" si="9"/>
        <v>489234784</v>
      </c>
      <c r="L49" s="220">
        <f t="shared" si="9"/>
        <v>511356866</v>
      </c>
      <c r="M49" s="220">
        <f t="shared" si="9"/>
        <v>518077017</v>
      </c>
      <c r="N49" s="220">
        <f t="shared" si="9"/>
        <v>1518668667</v>
      </c>
      <c r="O49" s="220">
        <f t="shared" si="9"/>
        <v>269092513</v>
      </c>
      <c r="P49" s="220">
        <f t="shared" si="9"/>
        <v>361939191</v>
      </c>
      <c r="Q49" s="220">
        <f t="shared" si="9"/>
        <v>710725910</v>
      </c>
      <c r="R49" s="220">
        <f t="shared" si="9"/>
        <v>1341757614</v>
      </c>
      <c r="S49" s="220">
        <f t="shared" si="9"/>
        <v>479783136</v>
      </c>
      <c r="T49" s="220">
        <f t="shared" si="9"/>
        <v>736145819</v>
      </c>
      <c r="U49" s="220">
        <f t="shared" si="9"/>
        <v>1046719298</v>
      </c>
      <c r="V49" s="220">
        <f t="shared" si="9"/>
        <v>2262648253</v>
      </c>
      <c r="W49" s="220">
        <f t="shared" si="9"/>
        <v>5965667870</v>
      </c>
      <c r="X49" s="220">
        <f t="shared" si="9"/>
        <v>6771354712</v>
      </c>
      <c r="Y49" s="220">
        <f t="shared" si="9"/>
        <v>-805686842</v>
      </c>
      <c r="Z49" s="221">
        <f t="shared" si="5"/>
        <v>-11.898458672858844</v>
      </c>
      <c r="AA49" s="222">
        <f>SUM(AA41:AA48)</f>
        <v>6771354712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3338994810</v>
      </c>
      <c r="D51" s="129">
        <f t="shared" si="10"/>
        <v>0</v>
      </c>
      <c r="E51" s="54">
        <f t="shared" si="10"/>
        <v>3812039380</v>
      </c>
      <c r="F51" s="54">
        <f t="shared" si="10"/>
        <v>3712836385</v>
      </c>
      <c r="G51" s="54">
        <f t="shared" si="10"/>
        <v>128266485</v>
      </c>
      <c r="H51" s="54">
        <f t="shared" si="10"/>
        <v>243339537</v>
      </c>
      <c r="I51" s="54">
        <f t="shared" si="10"/>
        <v>281144157</v>
      </c>
      <c r="J51" s="54">
        <f t="shared" si="10"/>
        <v>652750179</v>
      </c>
      <c r="K51" s="54">
        <f t="shared" si="10"/>
        <v>287853194</v>
      </c>
      <c r="L51" s="54">
        <f t="shared" si="10"/>
        <v>316767675</v>
      </c>
      <c r="M51" s="54">
        <f t="shared" si="10"/>
        <v>297650239</v>
      </c>
      <c r="N51" s="54">
        <f t="shared" si="10"/>
        <v>902271108</v>
      </c>
      <c r="O51" s="54">
        <f t="shared" si="10"/>
        <v>203113517</v>
      </c>
      <c r="P51" s="54">
        <f t="shared" si="10"/>
        <v>293295707</v>
      </c>
      <c r="Q51" s="54">
        <f t="shared" si="10"/>
        <v>344132914</v>
      </c>
      <c r="R51" s="54">
        <f t="shared" si="10"/>
        <v>840542138</v>
      </c>
      <c r="S51" s="54">
        <f t="shared" si="10"/>
        <v>298650083</v>
      </c>
      <c r="T51" s="54">
        <f t="shared" si="10"/>
        <v>355959771</v>
      </c>
      <c r="U51" s="54">
        <f t="shared" si="10"/>
        <v>541081632</v>
      </c>
      <c r="V51" s="54">
        <f t="shared" si="10"/>
        <v>1195691486</v>
      </c>
      <c r="W51" s="54">
        <f t="shared" si="10"/>
        <v>3591254911</v>
      </c>
      <c r="X51" s="54">
        <f t="shared" si="10"/>
        <v>3712836385</v>
      </c>
      <c r="Y51" s="54">
        <f t="shared" si="10"/>
        <v>-121581474</v>
      </c>
      <c r="Z51" s="184">
        <f>+IF(X51&lt;&gt;0,+(Y51/X51)*100,0)</f>
        <v>-3.274625148880618</v>
      </c>
      <c r="AA51" s="130">
        <f>SUM(AA57:AA61)</f>
        <v>3712836385</v>
      </c>
    </row>
    <row r="52" spans="1:27" ht="12.75">
      <c r="A52" s="310" t="s">
        <v>205</v>
      </c>
      <c r="B52" s="142"/>
      <c r="C52" s="62">
        <v>430595432</v>
      </c>
      <c r="D52" s="156"/>
      <c r="E52" s="60">
        <v>824572602</v>
      </c>
      <c r="F52" s="60">
        <v>501155033</v>
      </c>
      <c r="G52" s="60">
        <v>13641387</v>
      </c>
      <c r="H52" s="60">
        <v>29903500</v>
      </c>
      <c r="I52" s="60">
        <v>65451179</v>
      </c>
      <c r="J52" s="60">
        <v>108996066</v>
      </c>
      <c r="K52" s="60">
        <v>74439608</v>
      </c>
      <c r="L52" s="60">
        <v>74680045</v>
      </c>
      <c r="M52" s="60">
        <v>80904626</v>
      </c>
      <c r="N52" s="60">
        <v>230024279</v>
      </c>
      <c r="O52" s="60">
        <v>21242653</v>
      </c>
      <c r="P52" s="60">
        <v>62756228</v>
      </c>
      <c r="Q52" s="60">
        <v>76289830</v>
      </c>
      <c r="R52" s="60">
        <v>160288711</v>
      </c>
      <c r="S52" s="60">
        <v>69196634</v>
      </c>
      <c r="T52" s="60">
        <v>68629628</v>
      </c>
      <c r="U52" s="60">
        <v>109632923</v>
      </c>
      <c r="V52" s="60">
        <v>247459185</v>
      </c>
      <c r="W52" s="60">
        <v>746768241</v>
      </c>
      <c r="X52" s="60">
        <v>501155033</v>
      </c>
      <c r="Y52" s="60">
        <v>245613208</v>
      </c>
      <c r="Z52" s="140">
        <v>49.01</v>
      </c>
      <c r="AA52" s="155">
        <v>501155033</v>
      </c>
    </row>
    <row r="53" spans="1:27" ht="12.75">
      <c r="A53" s="310" t="s">
        <v>206</v>
      </c>
      <c r="B53" s="142"/>
      <c r="C53" s="62">
        <v>394456145</v>
      </c>
      <c r="D53" s="156"/>
      <c r="E53" s="60">
        <v>570090534</v>
      </c>
      <c r="F53" s="60">
        <v>413242403</v>
      </c>
      <c r="G53" s="60">
        <v>19315347</v>
      </c>
      <c r="H53" s="60">
        <v>30845427</v>
      </c>
      <c r="I53" s="60">
        <v>45580719</v>
      </c>
      <c r="J53" s="60">
        <v>95741493</v>
      </c>
      <c r="K53" s="60">
        <v>41902334</v>
      </c>
      <c r="L53" s="60">
        <v>44698902</v>
      </c>
      <c r="M53" s="60">
        <v>35911416</v>
      </c>
      <c r="N53" s="60">
        <v>122512652</v>
      </c>
      <c r="O53" s="60">
        <v>34417271</v>
      </c>
      <c r="P53" s="60">
        <v>41949069</v>
      </c>
      <c r="Q53" s="60">
        <v>47596049</v>
      </c>
      <c r="R53" s="60">
        <v>123962389</v>
      </c>
      <c r="S53" s="60">
        <v>39808259</v>
      </c>
      <c r="T53" s="60">
        <v>48383683</v>
      </c>
      <c r="U53" s="60">
        <v>64740943</v>
      </c>
      <c r="V53" s="60">
        <v>152932885</v>
      </c>
      <c r="W53" s="60">
        <v>495149419</v>
      </c>
      <c r="X53" s="60">
        <v>413242403</v>
      </c>
      <c r="Y53" s="60">
        <v>81907016</v>
      </c>
      <c r="Z53" s="140">
        <v>19.82</v>
      </c>
      <c r="AA53" s="155">
        <v>413242403</v>
      </c>
    </row>
    <row r="54" spans="1:27" ht="12.75">
      <c r="A54" s="310" t="s">
        <v>207</v>
      </c>
      <c r="B54" s="142"/>
      <c r="C54" s="62">
        <v>51128732</v>
      </c>
      <c r="D54" s="156"/>
      <c r="E54" s="60">
        <v>87236335</v>
      </c>
      <c r="F54" s="60">
        <v>41736792</v>
      </c>
      <c r="G54" s="60">
        <v>4148109</v>
      </c>
      <c r="H54" s="60">
        <v>3817779</v>
      </c>
      <c r="I54" s="60">
        <v>6052398</v>
      </c>
      <c r="J54" s="60">
        <v>14018286</v>
      </c>
      <c r="K54" s="60">
        <v>6004347</v>
      </c>
      <c r="L54" s="60">
        <v>7424552</v>
      </c>
      <c r="M54" s="60">
        <v>4388790</v>
      </c>
      <c r="N54" s="60">
        <v>17817689</v>
      </c>
      <c r="O54" s="60">
        <v>4598013</v>
      </c>
      <c r="P54" s="60">
        <v>4700749</v>
      </c>
      <c r="Q54" s="60">
        <v>7092574</v>
      </c>
      <c r="R54" s="60">
        <v>16391336</v>
      </c>
      <c r="S54" s="60">
        <v>4960851</v>
      </c>
      <c r="T54" s="60">
        <v>6826465</v>
      </c>
      <c r="U54" s="60">
        <v>11505425</v>
      </c>
      <c r="V54" s="60">
        <v>23292741</v>
      </c>
      <c r="W54" s="60">
        <v>71520052</v>
      </c>
      <c r="X54" s="60">
        <v>41736792</v>
      </c>
      <c r="Y54" s="60">
        <v>29783260</v>
      </c>
      <c r="Z54" s="140">
        <v>71.36</v>
      </c>
      <c r="AA54" s="155">
        <v>41736792</v>
      </c>
    </row>
    <row r="55" spans="1:27" ht="12.75">
      <c r="A55" s="310" t="s">
        <v>208</v>
      </c>
      <c r="B55" s="142"/>
      <c r="C55" s="62">
        <v>118364961</v>
      </c>
      <c r="D55" s="156"/>
      <c r="E55" s="60">
        <v>532006650</v>
      </c>
      <c r="F55" s="60">
        <v>130714423</v>
      </c>
      <c r="G55" s="60">
        <v>3739767</v>
      </c>
      <c r="H55" s="60">
        <v>8009904</v>
      </c>
      <c r="I55" s="60">
        <v>41145654</v>
      </c>
      <c r="J55" s="60">
        <v>52895325</v>
      </c>
      <c r="K55" s="60">
        <v>46178210</v>
      </c>
      <c r="L55" s="60">
        <v>47556499</v>
      </c>
      <c r="M55" s="60">
        <v>35805320</v>
      </c>
      <c r="N55" s="60">
        <v>129540029</v>
      </c>
      <c r="O55" s="60">
        <v>31244361</v>
      </c>
      <c r="P55" s="60">
        <v>44634432</v>
      </c>
      <c r="Q55" s="60">
        <v>48993210</v>
      </c>
      <c r="R55" s="60">
        <v>124872003</v>
      </c>
      <c r="S55" s="60">
        <v>39576058</v>
      </c>
      <c r="T55" s="60">
        <v>55227481</v>
      </c>
      <c r="U55" s="60">
        <v>72909298</v>
      </c>
      <c r="V55" s="60">
        <v>167712837</v>
      </c>
      <c r="W55" s="60">
        <v>475020194</v>
      </c>
      <c r="X55" s="60">
        <v>130714423</v>
      </c>
      <c r="Y55" s="60">
        <v>344305771</v>
      </c>
      <c r="Z55" s="140">
        <v>263.4</v>
      </c>
      <c r="AA55" s="155">
        <v>130714423</v>
      </c>
    </row>
    <row r="56" spans="1:27" ht="12.75">
      <c r="A56" s="310" t="s">
        <v>209</v>
      </c>
      <c r="B56" s="142"/>
      <c r="C56" s="62">
        <v>54787808</v>
      </c>
      <c r="D56" s="156"/>
      <c r="E56" s="60">
        <v>519717831</v>
      </c>
      <c r="F56" s="60">
        <v>73779892</v>
      </c>
      <c r="G56" s="60">
        <v>3686531</v>
      </c>
      <c r="H56" s="60">
        <v>2879724</v>
      </c>
      <c r="I56" s="60">
        <v>35589682</v>
      </c>
      <c r="J56" s="60">
        <v>42155937</v>
      </c>
      <c r="K56" s="60">
        <v>38204561</v>
      </c>
      <c r="L56" s="60">
        <v>42712067</v>
      </c>
      <c r="M56" s="60">
        <v>33207735</v>
      </c>
      <c r="N56" s="60">
        <v>114124363</v>
      </c>
      <c r="O56" s="60">
        <v>38927749</v>
      </c>
      <c r="P56" s="60">
        <v>42495318</v>
      </c>
      <c r="Q56" s="60">
        <v>43659528</v>
      </c>
      <c r="R56" s="60">
        <v>125082595</v>
      </c>
      <c r="S56" s="60">
        <v>37858869</v>
      </c>
      <c r="T56" s="60">
        <v>45571800</v>
      </c>
      <c r="U56" s="60">
        <v>55391234</v>
      </c>
      <c r="V56" s="60">
        <v>138821903</v>
      </c>
      <c r="W56" s="60">
        <v>420184798</v>
      </c>
      <c r="X56" s="60">
        <v>73779892</v>
      </c>
      <c r="Y56" s="60">
        <v>346404906</v>
      </c>
      <c r="Z56" s="140">
        <v>469.51</v>
      </c>
      <c r="AA56" s="155">
        <v>73779892</v>
      </c>
    </row>
    <row r="57" spans="1:27" ht="12.75">
      <c r="A57" s="138" t="s">
        <v>210</v>
      </c>
      <c r="B57" s="142"/>
      <c r="C57" s="293">
        <f aca="true" t="shared" si="11" ref="C57:Y57">SUM(C52:C56)</f>
        <v>1049333078</v>
      </c>
      <c r="D57" s="294">
        <f t="shared" si="11"/>
        <v>0</v>
      </c>
      <c r="E57" s="295">
        <f t="shared" si="11"/>
        <v>2533623952</v>
      </c>
      <c r="F57" s="295">
        <f t="shared" si="11"/>
        <v>1160628543</v>
      </c>
      <c r="G57" s="295">
        <f t="shared" si="11"/>
        <v>44531141</v>
      </c>
      <c r="H57" s="295">
        <f t="shared" si="11"/>
        <v>75456334</v>
      </c>
      <c r="I57" s="295">
        <f t="shared" si="11"/>
        <v>193819632</v>
      </c>
      <c r="J57" s="295">
        <f t="shared" si="11"/>
        <v>313807107</v>
      </c>
      <c r="K57" s="295">
        <f t="shared" si="11"/>
        <v>206729060</v>
      </c>
      <c r="L57" s="295">
        <f t="shared" si="11"/>
        <v>217072065</v>
      </c>
      <c r="M57" s="295">
        <f t="shared" si="11"/>
        <v>190217887</v>
      </c>
      <c r="N57" s="295">
        <f t="shared" si="11"/>
        <v>614019012</v>
      </c>
      <c r="O57" s="295">
        <f t="shared" si="11"/>
        <v>130430047</v>
      </c>
      <c r="P57" s="295">
        <f t="shared" si="11"/>
        <v>196535796</v>
      </c>
      <c r="Q57" s="295">
        <f t="shared" si="11"/>
        <v>223631191</v>
      </c>
      <c r="R57" s="295">
        <f t="shared" si="11"/>
        <v>550597034</v>
      </c>
      <c r="S57" s="295">
        <f t="shared" si="11"/>
        <v>191400671</v>
      </c>
      <c r="T57" s="295">
        <f t="shared" si="11"/>
        <v>224639057</v>
      </c>
      <c r="U57" s="295">
        <f t="shared" si="11"/>
        <v>314179823</v>
      </c>
      <c r="V57" s="295">
        <f t="shared" si="11"/>
        <v>730219551</v>
      </c>
      <c r="W57" s="295">
        <f t="shared" si="11"/>
        <v>2208642704</v>
      </c>
      <c r="X57" s="295">
        <f t="shared" si="11"/>
        <v>1160628543</v>
      </c>
      <c r="Y57" s="295">
        <f t="shared" si="11"/>
        <v>1048014161</v>
      </c>
      <c r="Z57" s="296">
        <f>+IF(X57&lt;&gt;0,+(Y57/X57)*100,0)</f>
        <v>90.29712110052768</v>
      </c>
      <c r="AA57" s="297">
        <f>SUM(AA52:AA56)</f>
        <v>1160628543</v>
      </c>
    </row>
    <row r="58" spans="1:27" ht="12.75">
      <c r="A58" s="311" t="s">
        <v>211</v>
      </c>
      <c r="B58" s="136"/>
      <c r="C58" s="62">
        <v>103415185</v>
      </c>
      <c r="D58" s="156"/>
      <c r="E58" s="60">
        <v>540573774</v>
      </c>
      <c r="F58" s="60">
        <v>100835728</v>
      </c>
      <c r="G58" s="60">
        <v>1180575</v>
      </c>
      <c r="H58" s="60">
        <v>2790946</v>
      </c>
      <c r="I58" s="60">
        <v>28698727</v>
      </c>
      <c r="J58" s="60">
        <v>32670248</v>
      </c>
      <c r="K58" s="60">
        <v>30040399</v>
      </c>
      <c r="L58" s="60">
        <v>42040319</v>
      </c>
      <c r="M58" s="60">
        <v>55740667</v>
      </c>
      <c r="N58" s="60">
        <v>127821385</v>
      </c>
      <c r="O58" s="60">
        <v>14545618</v>
      </c>
      <c r="P58" s="60">
        <v>43179465</v>
      </c>
      <c r="Q58" s="60">
        <v>49474160</v>
      </c>
      <c r="R58" s="60">
        <v>107199243</v>
      </c>
      <c r="S58" s="60">
        <v>44058517</v>
      </c>
      <c r="T58" s="60">
        <v>63709672</v>
      </c>
      <c r="U58" s="60">
        <v>98221741</v>
      </c>
      <c r="V58" s="60">
        <v>205989930</v>
      </c>
      <c r="W58" s="60">
        <v>473680806</v>
      </c>
      <c r="X58" s="60">
        <v>100835728</v>
      </c>
      <c r="Y58" s="60">
        <v>372845078</v>
      </c>
      <c r="Z58" s="140">
        <v>369.75</v>
      </c>
      <c r="AA58" s="155">
        <v>100835728</v>
      </c>
    </row>
    <row r="59" spans="1:27" ht="12.75">
      <c r="A59" s="311" t="s">
        <v>212</v>
      </c>
      <c r="B59" s="136"/>
      <c r="C59" s="273">
        <v>21530031</v>
      </c>
      <c r="D59" s="274"/>
      <c r="E59" s="275">
        <v>10840</v>
      </c>
      <c r="F59" s="275">
        <v>15159542</v>
      </c>
      <c r="G59" s="275">
        <v>887814</v>
      </c>
      <c r="H59" s="275">
        <v>1449654</v>
      </c>
      <c r="I59" s="275"/>
      <c r="J59" s="275">
        <v>2337468</v>
      </c>
      <c r="K59" s="275">
        <v>6515</v>
      </c>
      <c r="L59" s="275">
        <v>9608</v>
      </c>
      <c r="M59" s="275">
        <v>30071</v>
      </c>
      <c r="N59" s="275">
        <v>46194</v>
      </c>
      <c r="O59" s="275"/>
      <c r="P59" s="275">
        <v>5491</v>
      </c>
      <c r="Q59" s="275">
        <v>145309</v>
      </c>
      <c r="R59" s="275">
        <v>150800</v>
      </c>
      <c r="S59" s="275">
        <v>59940</v>
      </c>
      <c r="T59" s="275">
        <v>59304</v>
      </c>
      <c r="U59" s="275">
        <v>1008231</v>
      </c>
      <c r="V59" s="275">
        <v>1127475</v>
      </c>
      <c r="W59" s="275">
        <v>3661937</v>
      </c>
      <c r="X59" s="275">
        <v>15159542</v>
      </c>
      <c r="Y59" s="275">
        <v>-11497605</v>
      </c>
      <c r="Z59" s="140">
        <v>-75.84</v>
      </c>
      <c r="AA59" s="277">
        <v>15159542</v>
      </c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2164716516</v>
      </c>
      <c r="D61" s="156"/>
      <c r="E61" s="60">
        <v>737830814</v>
      </c>
      <c r="F61" s="60">
        <v>2436212572</v>
      </c>
      <c r="G61" s="60">
        <v>81666955</v>
      </c>
      <c r="H61" s="60">
        <v>163642603</v>
      </c>
      <c r="I61" s="60">
        <v>58625798</v>
      </c>
      <c r="J61" s="60">
        <v>303935356</v>
      </c>
      <c r="K61" s="60">
        <v>51077220</v>
      </c>
      <c r="L61" s="60">
        <v>57645683</v>
      </c>
      <c r="M61" s="60">
        <v>51661614</v>
      </c>
      <c r="N61" s="60">
        <v>160384517</v>
      </c>
      <c r="O61" s="60">
        <v>58137852</v>
      </c>
      <c r="P61" s="60">
        <v>53574955</v>
      </c>
      <c r="Q61" s="60">
        <v>70882254</v>
      </c>
      <c r="R61" s="60">
        <v>182595061</v>
      </c>
      <c r="S61" s="60">
        <v>63130955</v>
      </c>
      <c r="T61" s="60">
        <v>67551738</v>
      </c>
      <c r="U61" s="60">
        <v>127671837</v>
      </c>
      <c r="V61" s="60">
        <v>258354530</v>
      </c>
      <c r="W61" s="60">
        <v>905269464</v>
      </c>
      <c r="X61" s="60">
        <v>2436212572</v>
      </c>
      <c r="Y61" s="60">
        <v>-1530943108</v>
      </c>
      <c r="Z61" s="140">
        <v>-62.84</v>
      </c>
      <c r="AA61" s="155">
        <v>2436212572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1513633729</v>
      </c>
      <c r="F65" s="60"/>
      <c r="G65" s="60">
        <v>65503529</v>
      </c>
      <c r="H65" s="60">
        <v>173018247</v>
      </c>
      <c r="I65" s="60">
        <v>287209636</v>
      </c>
      <c r="J65" s="60">
        <v>525731412</v>
      </c>
      <c r="K65" s="60">
        <v>405400152</v>
      </c>
      <c r="L65" s="60">
        <v>511469128</v>
      </c>
      <c r="M65" s="60">
        <v>583609143</v>
      </c>
      <c r="N65" s="60">
        <v>1500478423</v>
      </c>
      <c r="O65" s="60">
        <v>668948871</v>
      </c>
      <c r="P65" s="60">
        <v>769823263</v>
      </c>
      <c r="Q65" s="60">
        <v>896466078</v>
      </c>
      <c r="R65" s="60">
        <v>2335238212</v>
      </c>
      <c r="S65" s="60">
        <v>995032530</v>
      </c>
      <c r="T65" s="60"/>
      <c r="U65" s="60"/>
      <c r="V65" s="60">
        <v>995032530</v>
      </c>
      <c r="W65" s="60">
        <v>5356480577</v>
      </c>
      <c r="X65" s="60"/>
      <c r="Y65" s="60">
        <v>5356480577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244701144</v>
      </c>
      <c r="F66" s="275"/>
      <c r="G66" s="275">
        <v>12930335</v>
      </c>
      <c r="H66" s="275">
        <v>33823017</v>
      </c>
      <c r="I66" s="275">
        <v>57872929</v>
      </c>
      <c r="J66" s="275">
        <v>104626281</v>
      </c>
      <c r="K66" s="275">
        <v>76729329</v>
      </c>
      <c r="L66" s="275">
        <v>102945183</v>
      </c>
      <c r="M66" s="275">
        <v>119001311</v>
      </c>
      <c r="N66" s="275">
        <v>298675823</v>
      </c>
      <c r="O66" s="275">
        <v>140488699</v>
      </c>
      <c r="P66" s="275">
        <v>163725493</v>
      </c>
      <c r="Q66" s="275">
        <v>217173490</v>
      </c>
      <c r="R66" s="275">
        <v>521387682</v>
      </c>
      <c r="S66" s="275">
        <v>247901784</v>
      </c>
      <c r="T66" s="275">
        <v>280659520</v>
      </c>
      <c r="U66" s="275">
        <v>311866303</v>
      </c>
      <c r="V66" s="275">
        <v>840427607</v>
      </c>
      <c r="W66" s="275">
        <v>1765117393</v>
      </c>
      <c r="X66" s="275"/>
      <c r="Y66" s="275">
        <v>1765117393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>
        <v>1792998108</v>
      </c>
      <c r="F67" s="60"/>
      <c r="G67" s="60">
        <v>41191597</v>
      </c>
      <c r="H67" s="60">
        <v>142571789</v>
      </c>
      <c r="I67" s="60">
        <v>270578621</v>
      </c>
      <c r="J67" s="60">
        <v>454342007</v>
      </c>
      <c r="K67" s="60">
        <v>405183095</v>
      </c>
      <c r="L67" s="60">
        <v>575314799</v>
      </c>
      <c r="M67" s="60">
        <v>758480984</v>
      </c>
      <c r="N67" s="60">
        <v>1738978878</v>
      </c>
      <c r="O67" s="60">
        <v>852678220</v>
      </c>
      <c r="P67" s="60"/>
      <c r="Q67" s="60"/>
      <c r="R67" s="60">
        <v>852678220</v>
      </c>
      <c r="S67" s="60"/>
      <c r="T67" s="60"/>
      <c r="U67" s="60"/>
      <c r="V67" s="60"/>
      <c r="W67" s="60">
        <v>3045999105</v>
      </c>
      <c r="X67" s="60"/>
      <c r="Y67" s="60">
        <v>3045999105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260706389</v>
      </c>
      <c r="F68" s="60"/>
      <c r="G68" s="60">
        <v>8641021</v>
      </c>
      <c r="H68" s="60">
        <v>22192966</v>
      </c>
      <c r="I68" s="60">
        <v>36151681</v>
      </c>
      <c r="J68" s="60">
        <v>66985668</v>
      </c>
      <c r="K68" s="60">
        <v>51973350</v>
      </c>
      <c r="L68" s="60">
        <v>65766921</v>
      </c>
      <c r="M68" s="60">
        <v>91385983</v>
      </c>
      <c r="N68" s="60">
        <v>209126254</v>
      </c>
      <c r="O68" s="60">
        <v>92421544</v>
      </c>
      <c r="P68" s="60">
        <v>108381447</v>
      </c>
      <c r="Q68" s="60">
        <v>126101627</v>
      </c>
      <c r="R68" s="60">
        <v>326904618</v>
      </c>
      <c r="S68" s="60">
        <v>142870477</v>
      </c>
      <c r="T68" s="60">
        <v>159337121</v>
      </c>
      <c r="U68" s="60">
        <v>184969582</v>
      </c>
      <c r="V68" s="60">
        <v>487177180</v>
      </c>
      <c r="W68" s="60">
        <v>1090193720</v>
      </c>
      <c r="X68" s="60"/>
      <c r="Y68" s="60">
        <v>1090193720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3812039370</v>
      </c>
      <c r="F69" s="220">
        <f t="shared" si="12"/>
        <v>0</v>
      </c>
      <c r="G69" s="220">
        <f t="shared" si="12"/>
        <v>128266482</v>
      </c>
      <c r="H69" s="220">
        <f t="shared" si="12"/>
        <v>371606019</v>
      </c>
      <c r="I69" s="220">
        <f t="shared" si="12"/>
        <v>651812867</v>
      </c>
      <c r="J69" s="220">
        <f t="shared" si="12"/>
        <v>1151685368</v>
      </c>
      <c r="K69" s="220">
        <f t="shared" si="12"/>
        <v>939285926</v>
      </c>
      <c r="L69" s="220">
        <f t="shared" si="12"/>
        <v>1255496031</v>
      </c>
      <c r="M69" s="220">
        <f t="shared" si="12"/>
        <v>1552477421</v>
      </c>
      <c r="N69" s="220">
        <f t="shared" si="12"/>
        <v>3747259378</v>
      </c>
      <c r="O69" s="220">
        <f t="shared" si="12"/>
        <v>1754537334</v>
      </c>
      <c r="P69" s="220">
        <f t="shared" si="12"/>
        <v>1041930203</v>
      </c>
      <c r="Q69" s="220">
        <f t="shared" si="12"/>
        <v>1239741195</v>
      </c>
      <c r="R69" s="220">
        <f t="shared" si="12"/>
        <v>4036208732</v>
      </c>
      <c r="S69" s="220">
        <f t="shared" si="12"/>
        <v>1385804791</v>
      </c>
      <c r="T69" s="220">
        <f t="shared" si="12"/>
        <v>439996641</v>
      </c>
      <c r="U69" s="220">
        <f t="shared" si="12"/>
        <v>496835885</v>
      </c>
      <c r="V69" s="220">
        <f t="shared" si="12"/>
        <v>2322637317</v>
      </c>
      <c r="W69" s="220">
        <f t="shared" si="12"/>
        <v>11257790795</v>
      </c>
      <c r="X69" s="220">
        <f t="shared" si="12"/>
        <v>0</v>
      </c>
      <c r="Y69" s="220">
        <f t="shared" si="12"/>
        <v>11257790795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1869993290</v>
      </c>
      <c r="D5" s="357">
        <f t="shared" si="0"/>
        <v>0</v>
      </c>
      <c r="E5" s="356">
        <f t="shared" si="0"/>
        <v>2388615983</v>
      </c>
      <c r="F5" s="358">
        <f t="shared" si="0"/>
        <v>2133822392</v>
      </c>
      <c r="G5" s="358">
        <f t="shared" si="0"/>
        <v>20415654</v>
      </c>
      <c r="H5" s="356">
        <f t="shared" si="0"/>
        <v>116097740</v>
      </c>
      <c r="I5" s="356">
        <f t="shared" si="0"/>
        <v>155680485</v>
      </c>
      <c r="J5" s="358">
        <f t="shared" si="0"/>
        <v>292193879</v>
      </c>
      <c r="K5" s="358">
        <f t="shared" si="0"/>
        <v>145397468</v>
      </c>
      <c r="L5" s="356">
        <f t="shared" si="0"/>
        <v>176974371</v>
      </c>
      <c r="M5" s="356">
        <f t="shared" si="0"/>
        <v>223892804</v>
      </c>
      <c r="N5" s="358">
        <f t="shared" si="0"/>
        <v>546264643</v>
      </c>
      <c r="O5" s="358">
        <f t="shared" si="0"/>
        <v>52201410</v>
      </c>
      <c r="P5" s="356">
        <f t="shared" si="0"/>
        <v>107374768</v>
      </c>
      <c r="Q5" s="356">
        <f t="shared" si="0"/>
        <v>163147283</v>
      </c>
      <c r="R5" s="358">
        <f t="shared" si="0"/>
        <v>322723461</v>
      </c>
      <c r="S5" s="358">
        <f t="shared" si="0"/>
        <v>138057809</v>
      </c>
      <c r="T5" s="356">
        <f t="shared" si="0"/>
        <v>191063401</v>
      </c>
      <c r="U5" s="356">
        <f t="shared" si="0"/>
        <v>285316095</v>
      </c>
      <c r="V5" s="358">
        <f t="shared" si="0"/>
        <v>614437305</v>
      </c>
      <c r="W5" s="358">
        <f t="shared" si="0"/>
        <v>1775619288</v>
      </c>
      <c r="X5" s="356">
        <f t="shared" si="0"/>
        <v>2133822392</v>
      </c>
      <c r="Y5" s="358">
        <f t="shared" si="0"/>
        <v>-358203104</v>
      </c>
      <c r="Z5" s="359">
        <f>+IF(X5&lt;&gt;0,+(Y5/X5)*100,0)</f>
        <v>-16.78692216104554</v>
      </c>
      <c r="AA5" s="360">
        <f>+AA6+AA8+AA11+AA13+AA15</f>
        <v>2133822392</v>
      </c>
    </row>
    <row r="6" spans="1:27" ht="12.75">
      <c r="A6" s="361" t="s">
        <v>205</v>
      </c>
      <c r="B6" s="142"/>
      <c r="C6" s="60">
        <f>+C7</f>
        <v>691314860</v>
      </c>
      <c r="D6" s="340">
        <f aca="true" t="shared" si="1" ref="D6:AA6">+D7</f>
        <v>0</v>
      </c>
      <c r="E6" s="60">
        <f t="shared" si="1"/>
        <v>820979739</v>
      </c>
      <c r="F6" s="59">
        <f t="shared" si="1"/>
        <v>854139848</v>
      </c>
      <c r="G6" s="59">
        <f t="shared" si="1"/>
        <v>-3156911</v>
      </c>
      <c r="H6" s="60">
        <f t="shared" si="1"/>
        <v>60074907</v>
      </c>
      <c r="I6" s="60">
        <f t="shared" si="1"/>
        <v>78593061</v>
      </c>
      <c r="J6" s="59">
        <f t="shared" si="1"/>
        <v>135511057</v>
      </c>
      <c r="K6" s="59">
        <f t="shared" si="1"/>
        <v>75845124</v>
      </c>
      <c r="L6" s="60">
        <f t="shared" si="1"/>
        <v>93497497</v>
      </c>
      <c r="M6" s="60">
        <f t="shared" si="1"/>
        <v>94641519</v>
      </c>
      <c r="N6" s="59">
        <f t="shared" si="1"/>
        <v>263984140</v>
      </c>
      <c r="O6" s="59">
        <f t="shared" si="1"/>
        <v>24625391</v>
      </c>
      <c r="P6" s="60">
        <f t="shared" si="1"/>
        <v>54076081</v>
      </c>
      <c r="Q6" s="60">
        <f t="shared" si="1"/>
        <v>59988456</v>
      </c>
      <c r="R6" s="59">
        <f t="shared" si="1"/>
        <v>138689928</v>
      </c>
      <c r="S6" s="59">
        <f t="shared" si="1"/>
        <v>55129560</v>
      </c>
      <c r="T6" s="60">
        <f t="shared" si="1"/>
        <v>56436269</v>
      </c>
      <c r="U6" s="60">
        <f t="shared" si="1"/>
        <v>83504094</v>
      </c>
      <c r="V6" s="59">
        <f t="shared" si="1"/>
        <v>195069923</v>
      </c>
      <c r="W6" s="59">
        <f t="shared" si="1"/>
        <v>733255048</v>
      </c>
      <c r="X6" s="60">
        <f t="shared" si="1"/>
        <v>854139848</v>
      </c>
      <c r="Y6" s="59">
        <f t="shared" si="1"/>
        <v>-120884800</v>
      </c>
      <c r="Z6" s="61">
        <f>+IF(X6&lt;&gt;0,+(Y6/X6)*100,0)</f>
        <v>-14.152811191639897</v>
      </c>
      <c r="AA6" s="62">
        <f t="shared" si="1"/>
        <v>854139848</v>
      </c>
    </row>
    <row r="7" spans="1:27" ht="12.75">
      <c r="A7" s="291" t="s">
        <v>229</v>
      </c>
      <c r="B7" s="142"/>
      <c r="C7" s="60">
        <v>691314860</v>
      </c>
      <c r="D7" s="340"/>
      <c r="E7" s="60">
        <v>820979739</v>
      </c>
      <c r="F7" s="59">
        <v>854139848</v>
      </c>
      <c r="G7" s="59">
        <v>-3156911</v>
      </c>
      <c r="H7" s="60">
        <v>60074907</v>
      </c>
      <c r="I7" s="60">
        <v>78593061</v>
      </c>
      <c r="J7" s="59">
        <v>135511057</v>
      </c>
      <c r="K7" s="59">
        <v>75845124</v>
      </c>
      <c r="L7" s="60">
        <v>93497497</v>
      </c>
      <c r="M7" s="60">
        <v>94641519</v>
      </c>
      <c r="N7" s="59">
        <v>263984140</v>
      </c>
      <c r="O7" s="59">
        <v>24625391</v>
      </c>
      <c r="P7" s="60">
        <v>54076081</v>
      </c>
      <c r="Q7" s="60">
        <v>59988456</v>
      </c>
      <c r="R7" s="59">
        <v>138689928</v>
      </c>
      <c r="S7" s="59">
        <v>55129560</v>
      </c>
      <c r="T7" s="60">
        <v>56436269</v>
      </c>
      <c r="U7" s="60">
        <v>83504094</v>
      </c>
      <c r="V7" s="59">
        <v>195069923</v>
      </c>
      <c r="W7" s="59">
        <v>733255048</v>
      </c>
      <c r="X7" s="60">
        <v>854139848</v>
      </c>
      <c r="Y7" s="59">
        <v>-120884800</v>
      </c>
      <c r="Z7" s="61">
        <v>-14.15</v>
      </c>
      <c r="AA7" s="62">
        <v>854139848</v>
      </c>
    </row>
    <row r="8" spans="1:27" ht="12.75">
      <c r="A8" s="361" t="s">
        <v>206</v>
      </c>
      <c r="B8" s="142"/>
      <c r="C8" s="60">
        <f aca="true" t="shared" si="2" ref="C8:Y8">SUM(C9:C10)</f>
        <v>469844511</v>
      </c>
      <c r="D8" s="340">
        <f t="shared" si="2"/>
        <v>0</v>
      </c>
      <c r="E8" s="60">
        <f t="shared" si="2"/>
        <v>635891000</v>
      </c>
      <c r="F8" s="59">
        <f t="shared" si="2"/>
        <v>549815010</v>
      </c>
      <c r="G8" s="59">
        <f t="shared" si="2"/>
        <v>14623632</v>
      </c>
      <c r="H8" s="60">
        <f t="shared" si="2"/>
        <v>31333109</v>
      </c>
      <c r="I8" s="60">
        <f t="shared" si="2"/>
        <v>38076986</v>
      </c>
      <c r="J8" s="59">
        <f t="shared" si="2"/>
        <v>84033727</v>
      </c>
      <c r="K8" s="59">
        <f t="shared" si="2"/>
        <v>40703722</v>
      </c>
      <c r="L8" s="60">
        <f t="shared" si="2"/>
        <v>45466355</v>
      </c>
      <c r="M8" s="60">
        <f t="shared" si="2"/>
        <v>37289808</v>
      </c>
      <c r="N8" s="59">
        <f t="shared" si="2"/>
        <v>123459885</v>
      </c>
      <c r="O8" s="59">
        <f t="shared" si="2"/>
        <v>12737958</v>
      </c>
      <c r="P8" s="60">
        <f t="shared" si="2"/>
        <v>38205480</v>
      </c>
      <c r="Q8" s="60">
        <f t="shared" si="2"/>
        <v>69858359</v>
      </c>
      <c r="R8" s="59">
        <f t="shared" si="2"/>
        <v>120801797</v>
      </c>
      <c r="S8" s="59">
        <f t="shared" si="2"/>
        <v>27234953</v>
      </c>
      <c r="T8" s="60">
        <f t="shared" si="2"/>
        <v>66028240</v>
      </c>
      <c r="U8" s="60">
        <f t="shared" si="2"/>
        <v>79589886</v>
      </c>
      <c r="V8" s="59">
        <f t="shared" si="2"/>
        <v>172853079</v>
      </c>
      <c r="W8" s="59">
        <f t="shared" si="2"/>
        <v>501148488</v>
      </c>
      <c r="X8" s="60">
        <f t="shared" si="2"/>
        <v>549815010</v>
      </c>
      <c r="Y8" s="59">
        <f t="shared" si="2"/>
        <v>-48666522</v>
      </c>
      <c r="Z8" s="61">
        <f>+IF(X8&lt;&gt;0,+(Y8/X8)*100,0)</f>
        <v>-8.851435685613602</v>
      </c>
      <c r="AA8" s="62">
        <f>SUM(AA9:AA10)</f>
        <v>549815010</v>
      </c>
    </row>
    <row r="9" spans="1:27" ht="12.75">
      <c r="A9" s="291" t="s">
        <v>230</v>
      </c>
      <c r="B9" s="142"/>
      <c r="C9" s="60">
        <v>400967182</v>
      </c>
      <c r="D9" s="340"/>
      <c r="E9" s="60">
        <v>569401000</v>
      </c>
      <c r="F9" s="59">
        <v>483325010</v>
      </c>
      <c r="G9" s="59">
        <v>13917459</v>
      </c>
      <c r="H9" s="60">
        <v>29319581</v>
      </c>
      <c r="I9" s="60">
        <v>32478122</v>
      </c>
      <c r="J9" s="59">
        <v>75715162</v>
      </c>
      <c r="K9" s="59">
        <v>37851703</v>
      </c>
      <c r="L9" s="60">
        <v>39433457</v>
      </c>
      <c r="M9" s="60">
        <v>33680951</v>
      </c>
      <c r="N9" s="59">
        <v>110966111</v>
      </c>
      <c r="O9" s="59">
        <v>9806733</v>
      </c>
      <c r="P9" s="60">
        <v>32511116</v>
      </c>
      <c r="Q9" s="60">
        <v>61217631</v>
      </c>
      <c r="R9" s="59">
        <v>103535480</v>
      </c>
      <c r="S9" s="59">
        <v>22355981</v>
      </c>
      <c r="T9" s="60">
        <v>56752864</v>
      </c>
      <c r="U9" s="60">
        <v>69988059</v>
      </c>
      <c r="V9" s="59">
        <v>149096904</v>
      </c>
      <c r="W9" s="59">
        <v>439313657</v>
      </c>
      <c r="X9" s="60">
        <v>483325010</v>
      </c>
      <c r="Y9" s="59">
        <v>-44011353</v>
      </c>
      <c r="Z9" s="61">
        <v>-9.11</v>
      </c>
      <c r="AA9" s="62">
        <v>483325010</v>
      </c>
    </row>
    <row r="10" spans="1:27" ht="12.75">
      <c r="A10" s="291" t="s">
        <v>231</v>
      </c>
      <c r="B10" s="142"/>
      <c r="C10" s="60">
        <v>68877329</v>
      </c>
      <c r="D10" s="340"/>
      <c r="E10" s="60">
        <v>66490000</v>
      </c>
      <c r="F10" s="59">
        <v>66490000</v>
      </c>
      <c r="G10" s="59">
        <v>706173</v>
      </c>
      <c r="H10" s="60">
        <v>2013528</v>
      </c>
      <c r="I10" s="60">
        <v>5598864</v>
      </c>
      <c r="J10" s="59">
        <v>8318565</v>
      </c>
      <c r="K10" s="59">
        <v>2852019</v>
      </c>
      <c r="L10" s="60">
        <v>6032898</v>
      </c>
      <c r="M10" s="60">
        <v>3608857</v>
      </c>
      <c r="N10" s="59">
        <v>12493774</v>
      </c>
      <c r="O10" s="59">
        <v>2931225</v>
      </c>
      <c r="P10" s="60">
        <v>5694364</v>
      </c>
      <c r="Q10" s="60">
        <v>8640728</v>
      </c>
      <c r="R10" s="59">
        <v>17266317</v>
      </c>
      <c r="S10" s="59">
        <v>4878972</v>
      </c>
      <c r="T10" s="60">
        <v>9275376</v>
      </c>
      <c r="U10" s="60">
        <v>9601827</v>
      </c>
      <c r="V10" s="59">
        <v>23756175</v>
      </c>
      <c r="W10" s="59">
        <v>61834831</v>
      </c>
      <c r="X10" s="60">
        <v>66490000</v>
      </c>
      <c r="Y10" s="59">
        <v>-4655169</v>
      </c>
      <c r="Z10" s="61">
        <v>-7</v>
      </c>
      <c r="AA10" s="62">
        <v>66490000</v>
      </c>
    </row>
    <row r="11" spans="1:27" ht="12.75">
      <c r="A11" s="361" t="s">
        <v>207</v>
      </c>
      <c r="B11" s="142"/>
      <c r="C11" s="362">
        <f>+C12</f>
        <v>155591091</v>
      </c>
      <c r="D11" s="363">
        <f aca="true" t="shared" si="3" ref="D11:AA11">+D12</f>
        <v>0</v>
      </c>
      <c r="E11" s="362">
        <f t="shared" si="3"/>
        <v>311421386</v>
      </c>
      <c r="F11" s="364">
        <f t="shared" si="3"/>
        <v>284502837</v>
      </c>
      <c r="G11" s="364">
        <f t="shared" si="3"/>
        <v>-1740262</v>
      </c>
      <c r="H11" s="362">
        <f t="shared" si="3"/>
        <v>5804997</v>
      </c>
      <c r="I11" s="362">
        <f t="shared" si="3"/>
        <v>7939413</v>
      </c>
      <c r="J11" s="364">
        <f t="shared" si="3"/>
        <v>12004148</v>
      </c>
      <c r="K11" s="364">
        <f t="shared" si="3"/>
        <v>6437513</v>
      </c>
      <c r="L11" s="362">
        <f t="shared" si="3"/>
        <v>10508048</v>
      </c>
      <c r="M11" s="362">
        <f t="shared" si="3"/>
        <v>67534146</v>
      </c>
      <c r="N11" s="364">
        <f t="shared" si="3"/>
        <v>84479707</v>
      </c>
      <c r="O11" s="364">
        <f t="shared" si="3"/>
        <v>2709219</v>
      </c>
      <c r="P11" s="362">
        <f t="shared" si="3"/>
        <v>7426125</v>
      </c>
      <c r="Q11" s="362">
        <f t="shared" si="3"/>
        <v>8693526</v>
      </c>
      <c r="R11" s="364">
        <f t="shared" si="3"/>
        <v>18828870</v>
      </c>
      <c r="S11" s="364">
        <f t="shared" si="3"/>
        <v>32129092</v>
      </c>
      <c r="T11" s="362">
        <f t="shared" si="3"/>
        <v>26976801</v>
      </c>
      <c r="U11" s="362">
        <f t="shared" si="3"/>
        <v>44503303</v>
      </c>
      <c r="V11" s="364">
        <f t="shared" si="3"/>
        <v>103609196</v>
      </c>
      <c r="W11" s="364">
        <f t="shared" si="3"/>
        <v>218921921</v>
      </c>
      <c r="X11" s="362">
        <f t="shared" si="3"/>
        <v>284502837</v>
      </c>
      <c r="Y11" s="364">
        <f t="shared" si="3"/>
        <v>-65580916</v>
      </c>
      <c r="Z11" s="365">
        <f>+IF(X11&lt;&gt;0,+(Y11/X11)*100,0)</f>
        <v>-23.051058714047198</v>
      </c>
      <c r="AA11" s="366">
        <f t="shared" si="3"/>
        <v>284502837</v>
      </c>
    </row>
    <row r="12" spans="1:27" ht="12.75">
      <c r="A12" s="291" t="s">
        <v>232</v>
      </c>
      <c r="B12" s="136"/>
      <c r="C12" s="60">
        <v>155591091</v>
      </c>
      <c r="D12" s="340"/>
      <c r="E12" s="60">
        <v>311421386</v>
      </c>
      <c r="F12" s="59">
        <v>284502837</v>
      </c>
      <c r="G12" s="59">
        <v>-1740262</v>
      </c>
      <c r="H12" s="60">
        <v>5804997</v>
      </c>
      <c r="I12" s="60">
        <v>7939413</v>
      </c>
      <c r="J12" s="59">
        <v>12004148</v>
      </c>
      <c r="K12" s="59">
        <v>6437513</v>
      </c>
      <c r="L12" s="60">
        <v>10508048</v>
      </c>
      <c r="M12" s="60">
        <v>67534146</v>
      </c>
      <c r="N12" s="59">
        <v>84479707</v>
      </c>
      <c r="O12" s="59">
        <v>2709219</v>
      </c>
      <c r="P12" s="60">
        <v>7426125</v>
      </c>
      <c r="Q12" s="60">
        <v>8693526</v>
      </c>
      <c r="R12" s="59">
        <v>18828870</v>
      </c>
      <c r="S12" s="59">
        <v>32129092</v>
      </c>
      <c r="T12" s="60">
        <v>26976801</v>
      </c>
      <c r="U12" s="60">
        <v>44503303</v>
      </c>
      <c r="V12" s="59">
        <v>103609196</v>
      </c>
      <c r="W12" s="59">
        <v>218921921</v>
      </c>
      <c r="X12" s="60">
        <v>284502837</v>
      </c>
      <c r="Y12" s="59">
        <v>-65580916</v>
      </c>
      <c r="Z12" s="61">
        <v>-23.05</v>
      </c>
      <c r="AA12" s="62">
        <v>284502837</v>
      </c>
    </row>
    <row r="13" spans="1:27" ht="12.75">
      <c r="A13" s="361" t="s">
        <v>208</v>
      </c>
      <c r="B13" s="136"/>
      <c r="C13" s="275">
        <f>+C14</f>
        <v>221385217</v>
      </c>
      <c r="D13" s="341">
        <f aca="true" t="shared" si="4" ref="D13:AA13">+D14</f>
        <v>0</v>
      </c>
      <c r="E13" s="275">
        <f t="shared" si="4"/>
        <v>261175099</v>
      </c>
      <c r="F13" s="342">
        <f t="shared" si="4"/>
        <v>229415695</v>
      </c>
      <c r="G13" s="342">
        <f t="shared" si="4"/>
        <v>12171190</v>
      </c>
      <c r="H13" s="275">
        <f t="shared" si="4"/>
        <v>13362961</v>
      </c>
      <c r="I13" s="275">
        <f t="shared" si="4"/>
        <v>21048875</v>
      </c>
      <c r="J13" s="342">
        <f t="shared" si="4"/>
        <v>46583026</v>
      </c>
      <c r="K13" s="342">
        <f t="shared" si="4"/>
        <v>14019083</v>
      </c>
      <c r="L13" s="275">
        <f t="shared" si="4"/>
        <v>22603438</v>
      </c>
      <c r="M13" s="275">
        <f t="shared" si="4"/>
        <v>15598105</v>
      </c>
      <c r="N13" s="342">
        <f t="shared" si="4"/>
        <v>52220626</v>
      </c>
      <c r="O13" s="342">
        <f t="shared" si="4"/>
        <v>9595397</v>
      </c>
      <c r="P13" s="275">
        <f t="shared" si="4"/>
        <v>4084689</v>
      </c>
      <c r="Q13" s="275">
        <f t="shared" si="4"/>
        <v>10108435</v>
      </c>
      <c r="R13" s="342">
        <f t="shared" si="4"/>
        <v>23788521</v>
      </c>
      <c r="S13" s="342">
        <f t="shared" si="4"/>
        <v>8402223</v>
      </c>
      <c r="T13" s="275">
        <f t="shared" si="4"/>
        <v>21793577</v>
      </c>
      <c r="U13" s="275">
        <f t="shared" si="4"/>
        <v>21346640</v>
      </c>
      <c r="V13" s="342">
        <f t="shared" si="4"/>
        <v>51542440</v>
      </c>
      <c r="W13" s="342">
        <f t="shared" si="4"/>
        <v>174134613</v>
      </c>
      <c r="X13" s="275">
        <f t="shared" si="4"/>
        <v>229415695</v>
      </c>
      <c r="Y13" s="342">
        <f t="shared" si="4"/>
        <v>-55281082</v>
      </c>
      <c r="Z13" s="335">
        <f>+IF(X13&lt;&gt;0,+(Y13/X13)*100,0)</f>
        <v>-24.09646907549198</v>
      </c>
      <c r="AA13" s="273">
        <f t="shared" si="4"/>
        <v>229415695</v>
      </c>
    </row>
    <row r="14" spans="1:27" ht="12.75">
      <c r="A14" s="291" t="s">
        <v>233</v>
      </c>
      <c r="B14" s="136"/>
      <c r="C14" s="60">
        <v>221385217</v>
      </c>
      <c r="D14" s="340"/>
      <c r="E14" s="60">
        <v>261175099</v>
      </c>
      <c r="F14" s="59">
        <v>229415695</v>
      </c>
      <c r="G14" s="59">
        <v>12171190</v>
      </c>
      <c r="H14" s="60">
        <v>13362961</v>
      </c>
      <c r="I14" s="60">
        <v>21048875</v>
      </c>
      <c r="J14" s="59">
        <v>46583026</v>
      </c>
      <c r="K14" s="59">
        <v>14019083</v>
      </c>
      <c r="L14" s="60">
        <v>22603438</v>
      </c>
      <c r="M14" s="60">
        <v>15598105</v>
      </c>
      <c r="N14" s="59">
        <v>52220626</v>
      </c>
      <c r="O14" s="59">
        <v>9595397</v>
      </c>
      <c r="P14" s="60">
        <v>4084689</v>
      </c>
      <c r="Q14" s="60">
        <v>10108435</v>
      </c>
      <c r="R14" s="59">
        <v>23788521</v>
      </c>
      <c r="S14" s="59">
        <v>8402223</v>
      </c>
      <c r="T14" s="60">
        <v>21793577</v>
      </c>
      <c r="U14" s="60">
        <v>21346640</v>
      </c>
      <c r="V14" s="59">
        <v>51542440</v>
      </c>
      <c r="W14" s="59">
        <v>174134613</v>
      </c>
      <c r="X14" s="60">
        <v>229415695</v>
      </c>
      <c r="Y14" s="59">
        <v>-55281082</v>
      </c>
      <c r="Z14" s="61">
        <v>-24.1</v>
      </c>
      <c r="AA14" s="62">
        <v>229415695</v>
      </c>
    </row>
    <row r="15" spans="1:27" ht="12.75">
      <c r="A15" s="361" t="s">
        <v>209</v>
      </c>
      <c r="B15" s="136"/>
      <c r="C15" s="60">
        <f aca="true" t="shared" si="5" ref="C15:Y15">SUM(C16:C20)</f>
        <v>331857611</v>
      </c>
      <c r="D15" s="340">
        <f t="shared" si="5"/>
        <v>0</v>
      </c>
      <c r="E15" s="60">
        <f t="shared" si="5"/>
        <v>359148759</v>
      </c>
      <c r="F15" s="59">
        <f t="shared" si="5"/>
        <v>215949002</v>
      </c>
      <c r="G15" s="59">
        <f t="shared" si="5"/>
        <v>-1481995</v>
      </c>
      <c r="H15" s="60">
        <f t="shared" si="5"/>
        <v>5521766</v>
      </c>
      <c r="I15" s="60">
        <f t="shared" si="5"/>
        <v>10022150</v>
      </c>
      <c r="J15" s="59">
        <f t="shared" si="5"/>
        <v>14061921</v>
      </c>
      <c r="K15" s="59">
        <f t="shared" si="5"/>
        <v>8392026</v>
      </c>
      <c r="L15" s="60">
        <f t="shared" si="5"/>
        <v>4899033</v>
      </c>
      <c r="M15" s="60">
        <f t="shared" si="5"/>
        <v>8829226</v>
      </c>
      <c r="N15" s="59">
        <f t="shared" si="5"/>
        <v>22120285</v>
      </c>
      <c r="O15" s="59">
        <f t="shared" si="5"/>
        <v>2533445</v>
      </c>
      <c r="P15" s="60">
        <f t="shared" si="5"/>
        <v>3582393</v>
      </c>
      <c r="Q15" s="60">
        <f t="shared" si="5"/>
        <v>14498507</v>
      </c>
      <c r="R15" s="59">
        <f t="shared" si="5"/>
        <v>20614345</v>
      </c>
      <c r="S15" s="59">
        <f t="shared" si="5"/>
        <v>15161981</v>
      </c>
      <c r="T15" s="60">
        <f t="shared" si="5"/>
        <v>19828514</v>
      </c>
      <c r="U15" s="60">
        <f t="shared" si="5"/>
        <v>56372172</v>
      </c>
      <c r="V15" s="59">
        <f t="shared" si="5"/>
        <v>91362667</v>
      </c>
      <c r="W15" s="59">
        <f t="shared" si="5"/>
        <v>148159218</v>
      </c>
      <c r="X15" s="60">
        <f t="shared" si="5"/>
        <v>215949002</v>
      </c>
      <c r="Y15" s="59">
        <f t="shared" si="5"/>
        <v>-67789784</v>
      </c>
      <c r="Z15" s="61">
        <f>+IF(X15&lt;&gt;0,+(Y15/X15)*100,0)</f>
        <v>-31.39157086727356</v>
      </c>
      <c r="AA15" s="62">
        <f>SUM(AA16:AA20)</f>
        <v>215949002</v>
      </c>
    </row>
    <row r="16" spans="1:27" ht="12.75">
      <c r="A16" s="291" t="s">
        <v>234</v>
      </c>
      <c r="B16" s="300"/>
      <c r="C16" s="60">
        <v>68991244</v>
      </c>
      <c r="D16" s="340"/>
      <c r="E16" s="60">
        <v>81550000</v>
      </c>
      <c r="F16" s="59">
        <v>50093618</v>
      </c>
      <c r="G16" s="59"/>
      <c r="H16" s="60">
        <v>138546</v>
      </c>
      <c r="I16" s="60">
        <v>2684872</v>
      </c>
      <c r="J16" s="59">
        <v>2823418</v>
      </c>
      <c r="K16" s="59">
        <v>1977199</v>
      </c>
      <c r="L16" s="60">
        <v>358105</v>
      </c>
      <c r="M16" s="60">
        <v>1404369</v>
      </c>
      <c r="N16" s="59">
        <v>3739673</v>
      </c>
      <c r="O16" s="59">
        <v>2452485</v>
      </c>
      <c r="P16" s="60">
        <v>343360</v>
      </c>
      <c r="Q16" s="60">
        <v>6439461</v>
      </c>
      <c r="R16" s="59">
        <v>9235306</v>
      </c>
      <c r="S16" s="59">
        <v>566969</v>
      </c>
      <c r="T16" s="60">
        <v>3502502</v>
      </c>
      <c r="U16" s="60">
        <v>15719087</v>
      </c>
      <c r="V16" s="59">
        <v>19788558</v>
      </c>
      <c r="W16" s="59">
        <v>35586955</v>
      </c>
      <c r="X16" s="60">
        <v>50093618</v>
      </c>
      <c r="Y16" s="59">
        <v>-14506663</v>
      </c>
      <c r="Z16" s="61">
        <v>-28.96</v>
      </c>
      <c r="AA16" s="62">
        <v>50093618</v>
      </c>
    </row>
    <row r="17" spans="1:27" ht="12.75">
      <c r="A17" s="291" t="s">
        <v>235</v>
      </c>
      <c r="B17" s="136"/>
      <c r="C17" s="60">
        <v>36613103</v>
      </c>
      <c r="D17" s="340"/>
      <c r="E17" s="60">
        <v>37200000</v>
      </c>
      <c r="F17" s="59">
        <v>15200000</v>
      </c>
      <c r="G17" s="59">
        <v>-1744460</v>
      </c>
      <c r="H17" s="60">
        <v>2840300</v>
      </c>
      <c r="I17" s="60">
        <v>719397</v>
      </c>
      <c r="J17" s="59">
        <v>1815237</v>
      </c>
      <c r="K17" s="59">
        <v>883919</v>
      </c>
      <c r="L17" s="60">
        <v>935738</v>
      </c>
      <c r="M17" s="60">
        <v>752283</v>
      </c>
      <c r="N17" s="59">
        <v>2571940</v>
      </c>
      <c r="O17" s="59">
        <v>-2333076</v>
      </c>
      <c r="P17" s="60">
        <v>-116141</v>
      </c>
      <c r="Q17" s="60">
        <v>905015</v>
      </c>
      <c r="R17" s="59">
        <v>-1544202</v>
      </c>
      <c r="S17" s="59">
        <v>308521</v>
      </c>
      <c r="T17" s="60">
        <v>274017</v>
      </c>
      <c r="U17" s="60">
        <v>189100</v>
      </c>
      <c r="V17" s="59">
        <v>771638</v>
      </c>
      <c r="W17" s="59">
        <v>3614613</v>
      </c>
      <c r="X17" s="60">
        <v>15200000</v>
      </c>
      <c r="Y17" s="59">
        <v>-11585387</v>
      </c>
      <c r="Z17" s="61">
        <v>-76.22</v>
      </c>
      <c r="AA17" s="62">
        <v>15200000</v>
      </c>
    </row>
    <row r="18" spans="1:27" ht="12.75">
      <c r="A18" s="291" t="s">
        <v>82</v>
      </c>
      <c r="B18" s="136"/>
      <c r="C18" s="60">
        <v>44823082</v>
      </c>
      <c r="D18" s="340"/>
      <c r="E18" s="60">
        <v>71896259</v>
      </c>
      <c r="F18" s="59">
        <v>6034708</v>
      </c>
      <c r="G18" s="59"/>
      <c r="H18" s="60"/>
      <c r="I18" s="60">
        <v>1908158</v>
      </c>
      <c r="J18" s="59">
        <v>1908158</v>
      </c>
      <c r="K18" s="59">
        <v>126260</v>
      </c>
      <c r="L18" s="60">
        <v>93613</v>
      </c>
      <c r="M18" s="60"/>
      <c r="N18" s="59">
        <v>219873</v>
      </c>
      <c r="O18" s="59"/>
      <c r="P18" s="60">
        <v>484246</v>
      </c>
      <c r="Q18" s="60"/>
      <c r="R18" s="59">
        <v>484246</v>
      </c>
      <c r="S18" s="59"/>
      <c r="T18" s="60">
        <v>544263</v>
      </c>
      <c r="U18" s="60">
        <v>98752</v>
      </c>
      <c r="V18" s="59">
        <v>643015</v>
      </c>
      <c r="W18" s="59">
        <v>3255292</v>
      </c>
      <c r="X18" s="60">
        <v>6034708</v>
      </c>
      <c r="Y18" s="59">
        <v>-2779416</v>
      </c>
      <c r="Z18" s="61">
        <v>-46.06</v>
      </c>
      <c r="AA18" s="62">
        <v>6034708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181430182</v>
      </c>
      <c r="D20" s="340"/>
      <c r="E20" s="60">
        <v>168502500</v>
      </c>
      <c r="F20" s="59">
        <v>144620676</v>
      </c>
      <c r="G20" s="59">
        <v>262465</v>
      </c>
      <c r="H20" s="60">
        <v>2542920</v>
      </c>
      <c r="I20" s="60">
        <v>4709723</v>
      </c>
      <c r="J20" s="59">
        <v>7515108</v>
      </c>
      <c r="K20" s="59">
        <v>5404648</v>
      </c>
      <c r="L20" s="60">
        <v>3511577</v>
      </c>
      <c r="M20" s="60">
        <v>6672574</v>
      </c>
      <c r="N20" s="59">
        <v>15588799</v>
      </c>
      <c r="O20" s="59">
        <v>2414036</v>
      </c>
      <c r="P20" s="60">
        <v>2870928</v>
      </c>
      <c r="Q20" s="60">
        <v>7154031</v>
      </c>
      <c r="R20" s="59">
        <v>12438995</v>
      </c>
      <c r="S20" s="59">
        <v>14286491</v>
      </c>
      <c r="T20" s="60">
        <v>15507732</v>
      </c>
      <c r="U20" s="60">
        <v>40365233</v>
      </c>
      <c r="V20" s="59">
        <v>70159456</v>
      </c>
      <c r="W20" s="59">
        <v>105702358</v>
      </c>
      <c r="X20" s="60">
        <v>144620676</v>
      </c>
      <c r="Y20" s="59">
        <v>-38918318</v>
      </c>
      <c r="Z20" s="61">
        <v>-26.91</v>
      </c>
      <c r="AA20" s="62">
        <v>144620676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79887938</v>
      </c>
      <c r="D22" s="344">
        <f t="shared" si="6"/>
        <v>0</v>
      </c>
      <c r="E22" s="343">
        <f t="shared" si="6"/>
        <v>96810098</v>
      </c>
      <c r="F22" s="345">
        <f t="shared" si="6"/>
        <v>88886109</v>
      </c>
      <c r="G22" s="345">
        <f t="shared" si="6"/>
        <v>1321144</v>
      </c>
      <c r="H22" s="343">
        <f t="shared" si="6"/>
        <v>9504844</v>
      </c>
      <c r="I22" s="343">
        <f t="shared" si="6"/>
        <v>2969938</v>
      </c>
      <c r="J22" s="345">
        <f t="shared" si="6"/>
        <v>13795926</v>
      </c>
      <c r="K22" s="345">
        <f t="shared" si="6"/>
        <v>2188995</v>
      </c>
      <c r="L22" s="343">
        <f t="shared" si="6"/>
        <v>4892342</v>
      </c>
      <c r="M22" s="343">
        <f t="shared" si="6"/>
        <v>8201916</v>
      </c>
      <c r="N22" s="345">
        <f t="shared" si="6"/>
        <v>15283253</v>
      </c>
      <c r="O22" s="345">
        <f t="shared" si="6"/>
        <v>2159403</v>
      </c>
      <c r="P22" s="343">
        <f t="shared" si="6"/>
        <v>4639018</v>
      </c>
      <c r="Q22" s="343">
        <f t="shared" si="6"/>
        <v>7337071</v>
      </c>
      <c r="R22" s="345">
        <f t="shared" si="6"/>
        <v>14135492</v>
      </c>
      <c r="S22" s="345">
        <f t="shared" si="6"/>
        <v>4139033</v>
      </c>
      <c r="T22" s="343">
        <f t="shared" si="6"/>
        <v>9354220</v>
      </c>
      <c r="U22" s="343">
        <f t="shared" si="6"/>
        <v>11254348</v>
      </c>
      <c r="V22" s="345">
        <f t="shared" si="6"/>
        <v>24747601</v>
      </c>
      <c r="W22" s="345">
        <f t="shared" si="6"/>
        <v>67962272</v>
      </c>
      <c r="X22" s="343">
        <f t="shared" si="6"/>
        <v>88886109</v>
      </c>
      <c r="Y22" s="345">
        <f t="shared" si="6"/>
        <v>-20923837</v>
      </c>
      <c r="Z22" s="336">
        <f>+IF(X22&lt;&gt;0,+(Y22/X22)*100,0)</f>
        <v>-23.54005281072659</v>
      </c>
      <c r="AA22" s="350">
        <f>SUM(AA23:AA32)</f>
        <v>88886109</v>
      </c>
    </row>
    <row r="23" spans="1:27" ht="12.75">
      <c r="A23" s="361" t="s">
        <v>237</v>
      </c>
      <c r="B23" s="142"/>
      <c r="C23" s="60">
        <v>16169163</v>
      </c>
      <c r="D23" s="340"/>
      <c r="E23" s="60">
        <v>12522849</v>
      </c>
      <c r="F23" s="59">
        <v>14135727</v>
      </c>
      <c r="G23" s="59">
        <v>1775</v>
      </c>
      <c r="H23" s="60">
        <v>78642</v>
      </c>
      <c r="I23" s="60">
        <v>286278</v>
      </c>
      <c r="J23" s="59">
        <v>366695</v>
      </c>
      <c r="K23" s="59">
        <v>51204</v>
      </c>
      <c r="L23" s="60">
        <v>28321</v>
      </c>
      <c r="M23" s="60">
        <v>172345</v>
      </c>
      <c r="N23" s="59">
        <v>251870</v>
      </c>
      <c r="O23" s="59">
        <v>2155</v>
      </c>
      <c r="P23" s="60">
        <v>88711</v>
      </c>
      <c r="Q23" s="60">
        <v>1569500</v>
      </c>
      <c r="R23" s="59">
        <v>1660366</v>
      </c>
      <c r="S23" s="59">
        <v>1319683</v>
      </c>
      <c r="T23" s="60">
        <v>1052978</v>
      </c>
      <c r="U23" s="60">
        <v>5676984</v>
      </c>
      <c r="V23" s="59">
        <v>8049645</v>
      </c>
      <c r="W23" s="59">
        <v>10328576</v>
      </c>
      <c r="X23" s="60">
        <v>14135727</v>
      </c>
      <c r="Y23" s="59">
        <v>-3807151</v>
      </c>
      <c r="Z23" s="61">
        <v>-26.93</v>
      </c>
      <c r="AA23" s="62">
        <v>14135727</v>
      </c>
    </row>
    <row r="24" spans="1:27" ht="12.75">
      <c r="A24" s="361" t="s">
        <v>238</v>
      </c>
      <c r="B24" s="142"/>
      <c r="C24" s="60">
        <v>1606727</v>
      </c>
      <c r="D24" s="340"/>
      <c r="E24" s="60">
        <v>10000</v>
      </c>
      <c r="F24" s="59">
        <v>10000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>
        <v>10000</v>
      </c>
      <c r="R24" s="59">
        <v>10000</v>
      </c>
      <c r="S24" s="59"/>
      <c r="T24" s="60"/>
      <c r="U24" s="60"/>
      <c r="V24" s="59"/>
      <c r="W24" s="59">
        <v>10000</v>
      </c>
      <c r="X24" s="60">
        <v>10000</v>
      </c>
      <c r="Y24" s="59"/>
      <c r="Z24" s="61"/>
      <c r="AA24" s="62">
        <v>10000</v>
      </c>
    </row>
    <row r="25" spans="1:27" ht="12.75">
      <c r="A25" s="361" t="s">
        <v>239</v>
      </c>
      <c r="B25" s="142"/>
      <c r="C25" s="60">
        <v>4963373</v>
      </c>
      <c r="D25" s="340"/>
      <c r="E25" s="60">
        <v>3569020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17533600</v>
      </c>
      <c r="D26" s="363"/>
      <c r="E26" s="362">
        <v>9950000</v>
      </c>
      <c r="F26" s="364">
        <v>11015000</v>
      </c>
      <c r="G26" s="364"/>
      <c r="H26" s="362">
        <v>65000</v>
      </c>
      <c r="I26" s="362"/>
      <c r="J26" s="364">
        <v>65000</v>
      </c>
      <c r="K26" s="364"/>
      <c r="L26" s="362"/>
      <c r="M26" s="362">
        <v>715209</v>
      </c>
      <c r="N26" s="364">
        <v>715209</v>
      </c>
      <c r="O26" s="364">
        <v>211233</v>
      </c>
      <c r="P26" s="362">
        <v>1147226</v>
      </c>
      <c r="Q26" s="362">
        <v>1314631</v>
      </c>
      <c r="R26" s="364">
        <v>2673090</v>
      </c>
      <c r="S26" s="364">
        <v>810959</v>
      </c>
      <c r="T26" s="362">
        <v>4865008</v>
      </c>
      <c r="U26" s="362">
        <v>2504548</v>
      </c>
      <c r="V26" s="364">
        <v>8180515</v>
      </c>
      <c r="W26" s="364">
        <v>11633814</v>
      </c>
      <c r="X26" s="362">
        <v>11015000</v>
      </c>
      <c r="Y26" s="364">
        <v>618814</v>
      </c>
      <c r="Z26" s="365">
        <v>5.62</v>
      </c>
      <c r="AA26" s="366">
        <v>11015000</v>
      </c>
    </row>
    <row r="27" spans="1:27" ht="12.75">
      <c r="A27" s="361" t="s">
        <v>241</v>
      </c>
      <c r="B27" s="147"/>
      <c r="C27" s="60">
        <v>19406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20154016</v>
      </c>
      <c r="D28" s="341"/>
      <c r="E28" s="275">
        <v>23064250</v>
      </c>
      <c r="F28" s="342">
        <v>15900770</v>
      </c>
      <c r="G28" s="342"/>
      <c r="H28" s="275">
        <v>7998984</v>
      </c>
      <c r="I28" s="275"/>
      <c r="J28" s="342">
        <v>7998984</v>
      </c>
      <c r="K28" s="342">
        <v>350857</v>
      </c>
      <c r="L28" s="275">
        <v>355108</v>
      </c>
      <c r="M28" s="275">
        <v>480133</v>
      </c>
      <c r="N28" s="342">
        <v>1186098</v>
      </c>
      <c r="O28" s="342">
        <v>74458</v>
      </c>
      <c r="P28" s="275">
        <v>1791913</v>
      </c>
      <c r="Q28" s="275">
        <v>2518950</v>
      </c>
      <c r="R28" s="342">
        <v>4385321</v>
      </c>
      <c r="S28" s="342">
        <v>933896</v>
      </c>
      <c r="T28" s="275">
        <v>302019</v>
      </c>
      <c r="U28" s="275">
        <v>1149829</v>
      </c>
      <c r="V28" s="342">
        <v>2385744</v>
      </c>
      <c r="W28" s="342">
        <v>15956147</v>
      </c>
      <c r="X28" s="275">
        <v>15900770</v>
      </c>
      <c r="Y28" s="342">
        <v>55377</v>
      </c>
      <c r="Z28" s="335">
        <v>0.35</v>
      </c>
      <c r="AA28" s="273">
        <v>15900770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524200</v>
      </c>
      <c r="D30" s="340"/>
      <c r="E30" s="60">
        <v>17900000</v>
      </c>
      <c r="F30" s="59">
        <v>11193978</v>
      </c>
      <c r="G30" s="59"/>
      <c r="H30" s="60">
        <v>17452</v>
      </c>
      <c r="I30" s="60">
        <v>642236</v>
      </c>
      <c r="J30" s="59">
        <v>659688</v>
      </c>
      <c r="K30" s="59">
        <v>536805</v>
      </c>
      <c r="L30" s="60">
        <v>1397968</v>
      </c>
      <c r="M30" s="60">
        <v>3574016</v>
      </c>
      <c r="N30" s="59">
        <v>5508789</v>
      </c>
      <c r="O30" s="59">
        <v>882108</v>
      </c>
      <c r="P30" s="60">
        <v>237763</v>
      </c>
      <c r="Q30" s="60">
        <v>715598</v>
      </c>
      <c r="R30" s="59">
        <v>1835469</v>
      </c>
      <c r="S30" s="59">
        <v>351367</v>
      </c>
      <c r="T30" s="60">
        <v>784996</v>
      </c>
      <c r="U30" s="60">
        <v>771407</v>
      </c>
      <c r="V30" s="59">
        <v>1907770</v>
      </c>
      <c r="W30" s="59">
        <v>9911716</v>
      </c>
      <c r="X30" s="60">
        <v>11193978</v>
      </c>
      <c r="Y30" s="59">
        <v>-1282262</v>
      </c>
      <c r="Z30" s="61">
        <v>-11.45</v>
      </c>
      <c r="AA30" s="62">
        <v>11193978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18917453</v>
      </c>
      <c r="D32" s="340"/>
      <c r="E32" s="60">
        <v>29793979</v>
      </c>
      <c r="F32" s="59">
        <v>36630634</v>
      </c>
      <c r="G32" s="59">
        <v>1319369</v>
      </c>
      <c r="H32" s="60">
        <v>1344766</v>
      </c>
      <c r="I32" s="60">
        <v>2041424</v>
      </c>
      <c r="J32" s="59">
        <v>4705559</v>
      </c>
      <c r="K32" s="59">
        <v>1250129</v>
      </c>
      <c r="L32" s="60">
        <v>3110945</v>
      </c>
      <c r="M32" s="60">
        <v>3260213</v>
      </c>
      <c r="N32" s="59">
        <v>7621287</v>
      </c>
      <c r="O32" s="59">
        <v>989449</v>
      </c>
      <c r="P32" s="60">
        <v>1373405</v>
      </c>
      <c r="Q32" s="60">
        <v>1208392</v>
      </c>
      <c r="R32" s="59">
        <v>3571246</v>
      </c>
      <c r="S32" s="59">
        <v>723128</v>
      </c>
      <c r="T32" s="60">
        <v>2349219</v>
      </c>
      <c r="U32" s="60">
        <v>1151580</v>
      </c>
      <c r="V32" s="59">
        <v>4223927</v>
      </c>
      <c r="W32" s="59">
        <v>20122019</v>
      </c>
      <c r="X32" s="60">
        <v>36630634</v>
      </c>
      <c r="Y32" s="59">
        <v>-16508615</v>
      </c>
      <c r="Z32" s="61">
        <v>-45.07</v>
      </c>
      <c r="AA32" s="62">
        <v>36630634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53319291</v>
      </c>
      <c r="D37" s="344">
        <f aca="true" t="shared" si="8" ref="D37:AA37">+D38</f>
        <v>0</v>
      </c>
      <c r="E37" s="343">
        <f t="shared" si="8"/>
        <v>650000</v>
      </c>
      <c r="F37" s="345">
        <f t="shared" si="8"/>
        <v>81144</v>
      </c>
      <c r="G37" s="345">
        <f t="shared" si="8"/>
        <v>0</v>
      </c>
      <c r="H37" s="343">
        <f t="shared" si="8"/>
        <v>0</v>
      </c>
      <c r="I37" s="343">
        <f t="shared" si="8"/>
        <v>1520973</v>
      </c>
      <c r="J37" s="345">
        <f t="shared" si="8"/>
        <v>1520973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1520973</v>
      </c>
      <c r="X37" s="343">
        <f t="shared" si="8"/>
        <v>81144</v>
      </c>
      <c r="Y37" s="345">
        <f t="shared" si="8"/>
        <v>1439829</v>
      </c>
      <c r="Z37" s="336">
        <f>+IF(X37&lt;&gt;0,+(Y37/X37)*100,0)</f>
        <v>1774.4121561668144</v>
      </c>
      <c r="AA37" s="350">
        <f t="shared" si="8"/>
        <v>81144</v>
      </c>
    </row>
    <row r="38" spans="1:27" ht="12.75">
      <c r="A38" s="361" t="s">
        <v>213</v>
      </c>
      <c r="B38" s="142"/>
      <c r="C38" s="60">
        <v>53319291</v>
      </c>
      <c r="D38" s="340"/>
      <c r="E38" s="60">
        <v>650000</v>
      </c>
      <c r="F38" s="59">
        <v>81144</v>
      </c>
      <c r="G38" s="59"/>
      <c r="H38" s="60"/>
      <c r="I38" s="60">
        <v>1520973</v>
      </c>
      <c r="J38" s="59">
        <v>1520973</v>
      </c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>
        <v>1520973</v>
      </c>
      <c r="X38" s="60">
        <v>81144</v>
      </c>
      <c r="Y38" s="59">
        <v>1439829</v>
      </c>
      <c r="Z38" s="61">
        <v>1774.41</v>
      </c>
      <c r="AA38" s="62">
        <v>81144</v>
      </c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1095765396</v>
      </c>
      <c r="D40" s="344">
        <f t="shared" si="9"/>
        <v>0</v>
      </c>
      <c r="E40" s="343">
        <f t="shared" si="9"/>
        <v>1112853154</v>
      </c>
      <c r="F40" s="345">
        <f t="shared" si="9"/>
        <v>1251678916</v>
      </c>
      <c r="G40" s="345">
        <f t="shared" si="9"/>
        <v>6693260</v>
      </c>
      <c r="H40" s="343">
        <f t="shared" si="9"/>
        <v>42815833</v>
      </c>
      <c r="I40" s="343">
        <f t="shared" si="9"/>
        <v>100052012</v>
      </c>
      <c r="J40" s="345">
        <f t="shared" si="9"/>
        <v>149561105</v>
      </c>
      <c r="K40" s="345">
        <f t="shared" si="9"/>
        <v>97695667</v>
      </c>
      <c r="L40" s="343">
        <f t="shared" si="9"/>
        <v>82149003</v>
      </c>
      <c r="M40" s="343">
        <f t="shared" si="9"/>
        <v>54552522</v>
      </c>
      <c r="N40" s="345">
        <f t="shared" si="9"/>
        <v>234397192</v>
      </c>
      <c r="O40" s="345">
        <f t="shared" si="9"/>
        <v>94269053</v>
      </c>
      <c r="P40" s="343">
        <f t="shared" si="9"/>
        <v>31529207</v>
      </c>
      <c r="Q40" s="343">
        <f t="shared" si="9"/>
        <v>239603309</v>
      </c>
      <c r="R40" s="345">
        <f t="shared" si="9"/>
        <v>365401569</v>
      </c>
      <c r="S40" s="345">
        <f t="shared" si="9"/>
        <v>71805601</v>
      </c>
      <c r="T40" s="343">
        <f t="shared" si="9"/>
        <v>146120479</v>
      </c>
      <c r="U40" s="343">
        <f t="shared" si="9"/>
        <v>191311899</v>
      </c>
      <c r="V40" s="345">
        <f t="shared" si="9"/>
        <v>409237979</v>
      </c>
      <c r="W40" s="345">
        <f t="shared" si="9"/>
        <v>1158597845</v>
      </c>
      <c r="X40" s="343">
        <f t="shared" si="9"/>
        <v>1251678916</v>
      </c>
      <c r="Y40" s="345">
        <f t="shared" si="9"/>
        <v>-93081071</v>
      </c>
      <c r="Z40" s="336">
        <f>+IF(X40&lt;&gt;0,+(Y40/X40)*100,0)</f>
        <v>-7.436497476322435</v>
      </c>
      <c r="AA40" s="350">
        <f>SUM(AA41:AA49)</f>
        <v>1251678916</v>
      </c>
    </row>
    <row r="41" spans="1:27" ht="12.75">
      <c r="A41" s="361" t="s">
        <v>248</v>
      </c>
      <c r="B41" s="142"/>
      <c r="C41" s="362">
        <v>105549136</v>
      </c>
      <c r="D41" s="363"/>
      <c r="E41" s="362">
        <v>58485000</v>
      </c>
      <c r="F41" s="364">
        <v>59065597</v>
      </c>
      <c r="G41" s="364">
        <v>353005</v>
      </c>
      <c r="H41" s="362">
        <v>783507</v>
      </c>
      <c r="I41" s="362">
        <v>7711265</v>
      </c>
      <c r="J41" s="364">
        <v>8847777</v>
      </c>
      <c r="K41" s="364">
        <v>5051201</v>
      </c>
      <c r="L41" s="362">
        <v>3264600</v>
      </c>
      <c r="M41" s="362">
        <v>6999157</v>
      </c>
      <c r="N41" s="364">
        <v>15314958</v>
      </c>
      <c r="O41" s="364">
        <v>3224347</v>
      </c>
      <c r="P41" s="362">
        <v>1136724</v>
      </c>
      <c r="Q41" s="362">
        <v>4497451</v>
      </c>
      <c r="R41" s="364">
        <v>8858522</v>
      </c>
      <c r="S41" s="364">
        <v>1198191</v>
      </c>
      <c r="T41" s="362">
        <v>10173881</v>
      </c>
      <c r="U41" s="362">
        <v>14377594</v>
      </c>
      <c r="V41" s="364">
        <v>25749666</v>
      </c>
      <c r="W41" s="364">
        <v>58770923</v>
      </c>
      <c r="X41" s="362">
        <v>59065597</v>
      </c>
      <c r="Y41" s="364">
        <v>-294674</v>
      </c>
      <c r="Z41" s="365">
        <v>-0.5</v>
      </c>
      <c r="AA41" s="366">
        <v>59065597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3900146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351827</v>
      </c>
      <c r="L42" s="54">
        <f t="shared" si="10"/>
        <v>436142</v>
      </c>
      <c r="M42" s="54">
        <f t="shared" si="10"/>
        <v>709756</v>
      </c>
      <c r="N42" s="53">
        <f t="shared" si="10"/>
        <v>1497725</v>
      </c>
      <c r="O42" s="53">
        <f t="shared" si="10"/>
        <v>90185</v>
      </c>
      <c r="P42" s="54">
        <f t="shared" si="10"/>
        <v>0</v>
      </c>
      <c r="Q42" s="54">
        <f t="shared" si="10"/>
        <v>0</v>
      </c>
      <c r="R42" s="53">
        <f t="shared" si="10"/>
        <v>90185</v>
      </c>
      <c r="S42" s="53">
        <f t="shared" si="10"/>
        <v>2005102</v>
      </c>
      <c r="T42" s="54">
        <f t="shared" si="10"/>
        <v>0</v>
      </c>
      <c r="U42" s="54">
        <f t="shared" si="10"/>
        <v>297872</v>
      </c>
      <c r="V42" s="53">
        <f t="shared" si="10"/>
        <v>2302974</v>
      </c>
      <c r="W42" s="53">
        <f t="shared" si="10"/>
        <v>3890884</v>
      </c>
      <c r="X42" s="54">
        <f t="shared" si="10"/>
        <v>3900146</v>
      </c>
      <c r="Y42" s="53">
        <f t="shared" si="10"/>
        <v>-9262</v>
      </c>
      <c r="Z42" s="94">
        <f>+IF(X42&lt;&gt;0,+(Y42/X42)*100,0)</f>
        <v>-0.23747828927429895</v>
      </c>
      <c r="AA42" s="95">
        <f>+AA62</f>
        <v>3900146</v>
      </c>
    </row>
    <row r="43" spans="1:27" ht="12.75">
      <c r="A43" s="361" t="s">
        <v>250</v>
      </c>
      <c r="B43" s="136"/>
      <c r="C43" s="275">
        <v>326910896</v>
      </c>
      <c r="D43" s="369"/>
      <c r="E43" s="305">
        <v>377877420</v>
      </c>
      <c r="F43" s="370">
        <v>263869189</v>
      </c>
      <c r="G43" s="370">
        <v>527566</v>
      </c>
      <c r="H43" s="305">
        <v>1597881</v>
      </c>
      <c r="I43" s="305">
        <v>27988297</v>
      </c>
      <c r="J43" s="370">
        <v>30113744</v>
      </c>
      <c r="K43" s="370">
        <v>16783086</v>
      </c>
      <c r="L43" s="305">
        <v>8557178</v>
      </c>
      <c r="M43" s="305">
        <v>28628802</v>
      </c>
      <c r="N43" s="370">
        <v>53969066</v>
      </c>
      <c r="O43" s="370">
        <v>4690639</v>
      </c>
      <c r="P43" s="305">
        <v>12497090</v>
      </c>
      <c r="Q43" s="305">
        <v>14238934</v>
      </c>
      <c r="R43" s="370">
        <v>31426663</v>
      </c>
      <c r="S43" s="370">
        <v>15597893</v>
      </c>
      <c r="T43" s="305">
        <v>52094029</v>
      </c>
      <c r="U43" s="305">
        <v>34809112</v>
      </c>
      <c r="V43" s="370">
        <v>102501034</v>
      </c>
      <c r="W43" s="370">
        <v>218010507</v>
      </c>
      <c r="X43" s="305">
        <v>263869189</v>
      </c>
      <c r="Y43" s="370">
        <v>-45858682</v>
      </c>
      <c r="Z43" s="371">
        <v>-17.38</v>
      </c>
      <c r="AA43" s="303">
        <v>263869189</v>
      </c>
    </row>
    <row r="44" spans="1:27" ht="12.75">
      <c r="A44" s="361" t="s">
        <v>251</v>
      </c>
      <c r="B44" s="136"/>
      <c r="C44" s="60">
        <v>221683970</v>
      </c>
      <c r="D44" s="368"/>
      <c r="E44" s="54">
        <v>208548462</v>
      </c>
      <c r="F44" s="53">
        <v>201407122</v>
      </c>
      <c r="G44" s="53">
        <v>1428815</v>
      </c>
      <c r="H44" s="54">
        <v>5822813</v>
      </c>
      <c r="I44" s="54">
        <v>7093136</v>
      </c>
      <c r="J44" s="53">
        <v>14344764</v>
      </c>
      <c r="K44" s="53">
        <v>9503755</v>
      </c>
      <c r="L44" s="54">
        <v>10434449</v>
      </c>
      <c r="M44" s="54">
        <v>14304772</v>
      </c>
      <c r="N44" s="53">
        <v>34242976</v>
      </c>
      <c r="O44" s="53">
        <v>24142520</v>
      </c>
      <c r="P44" s="54">
        <v>9982654</v>
      </c>
      <c r="Q44" s="54">
        <v>16259758</v>
      </c>
      <c r="R44" s="53">
        <v>50384932</v>
      </c>
      <c r="S44" s="53">
        <v>15665576</v>
      </c>
      <c r="T44" s="54">
        <v>29232653</v>
      </c>
      <c r="U44" s="54">
        <v>58186901</v>
      </c>
      <c r="V44" s="53">
        <v>103085130</v>
      </c>
      <c r="W44" s="53">
        <v>202057802</v>
      </c>
      <c r="X44" s="54">
        <v>201407122</v>
      </c>
      <c r="Y44" s="53">
        <v>650680</v>
      </c>
      <c r="Z44" s="94">
        <v>0.32</v>
      </c>
      <c r="AA44" s="95">
        <v>201407122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441621394</v>
      </c>
      <c r="D48" s="368"/>
      <c r="E48" s="54">
        <v>467259172</v>
      </c>
      <c r="F48" s="53">
        <v>722753762</v>
      </c>
      <c r="G48" s="53">
        <v>4383874</v>
      </c>
      <c r="H48" s="54">
        <v>34611632</v>
      </c>
      <c r="I48" s="54">
        <v>57259314</v>
      </c>
      <c r="J48" s="53">
        <v>96254820</v>
      </c>
      <c r="K48" s="53">
        <v>66005798</v>
      </c>
      <c r="L48" s="54">
        <v>59456634</v>
      </c>
      <c r="M48" s="54">
        <v>3910035</v>
      </c>
      <c r="N48" s="53">
        <v>129372467</v>
      </c>
      <c r="O48" s="53">
        <v>62121362</v>
      </c>
      <c r="P48" s="54">
        <v>7912739</v>
      </c>
      <c r="Q48" s="54">
        <v>204607166</v>
      </c>
      <c r="R48" s="53">
        <v>274641267</v>
      </c>
      <c r="S48" s="53">
        <v>37338839</v>
      </c>
      <c r="T48" s="54">
        <v>54619916</v>
      </c>
      <c r="U48" s="54">
        <v>83640420</v>
      </c>
      <c r="V48" s="53">
        <v>175599175</v>
      </c>
      <c r="W48" s="53">
        <v>675867729</v>
      </c>
      <c r="X48" s="54">
        <v>722753762</v>
      </c>
      <c r="Y48" s="53">
        <v>-46886033</v>
      </c>
      <c r="Z48" s="94">
        <v>-6.49</v>
      </c>
      <c r="AA48" s="95">
        <v>722753762</v>
      </c>
    </row>
    <row r="49" spans="1:27" ht="12.75">
      <c r="A49" s="361" t="s">
        <v>93</v>
      </c>
      <c r="B49" s="136"/>
      <c r="C49" s="54"/>
      <c r="D49" s="368"/>
      <c r="E49" s="54">
        <v>683100</v>
      </c>
      <c r="F49" s="53">
        <v>683100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683100</v>
      </c>
      <c r="Y49" s="53">
        <v>-683100</v>
      </c>
      <c r="Z49" s="94">
        <v>-100</v>
      </c>
      <c r="AA49" s="95">
        <v>683100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494622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500000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141440</v>
      </c>
      <c r="R57" s="345">
        <f t="shared" si="13"/>
        <v>141440</v>
      </c>
      <c r="S57" s="345">
        <f t="shared" si="13"/>
        <v>94480</v>
      </c>
      <c r="T57" s="343">
        <f t="shared" si="13"/>
        <v>161600</v>
      </c>
      <c r="U57" s="343">
        <f t="shared" si="13"/>
        <v>102480</v>
      </c>
      <c r="V57" s="345">
        <f t="shared" si="13"/>
        <v>358560</v>
      </c>
      <c r="W57" s="345">
        <f t="shared" si="13"/>
        <v>500000</v>
      </c>
      <c r="X57" s="343">
        <f t="shared" si="13"/>
        <v>500000</v>
      </c>
      <c r="Y57" s="345">
        <f t="shared" si="13"/>
        <v>0</v>
      </c>
      <c r="Z57" s="336">
        <f>+IF(X57&lt;&gt;0,+(Y57/X57)*100,0)</f>
        <v>0</v>
      </c>
      <c r="AA57" s="350">
        <f t="shared" si="13"/>
        <v>500000</v>
      </c>
    </row>
    <row r="58" spans="1:27" ht="12.75">
      <c r="A58" s="361" t="s">
        <v>217</v>
      </c>
      <c r="B58" s="136"/>
      <c r="C58" s="60">
        <v>494622</v>
      </c>
      <c r="D58" s="340"/>
      <c r="E58" s="60"/>
      <c r="F58" s="59">
        <v>500000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>
        <v>141440</v>
      </c>
      <c r="R58" s="59">
        <v>141440</v>
      </c>
      <c r="S58" s="59">
        <v>94480</v>
      </c>
      <c r="T58" s="60">
        <v>161600</v>
      </c>
      <c r="U58" s="60">
        <v>102480</v>
      </c>
      <c r="V58" s="59">
        <v>358560</v>
      </c>
      <c r="W58" s="59">
        <v>500000</v>
      </c>
      <c r="X58" s="60">
        <v>500000</v>
      </c>
      <c r="Y58" s="59"/>
      <c r="Z58" s="61"/>
      <c r="AA58" s="62">
        <v>500000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3099460537</v>
      </c>
      <c r="D60" s="346">
        <f t="shared" si="14"/>
        <v>0</v>
      </c>
      <c r="E60" s="219">
        <f t="shared" si="14"/>
        <v>3598929235</v>
      </c>
      <c r="F60" s="264">
        <f t="shared" si="14"/>
        <v>3474968561</v>
      </c>
      <c r="G60" s="264">
        <f t="shared" si="14"/>
        <v>28430058</v>
      </c>
      <c r="H60" s="219">
        <f t="shared" si="14"/>
        <v>168418417</v>
      </c>
      <c r="I60" s="219">
        <f t="shared" si="14"/>
        <v>260223408</v>
      </c>
      <c r="J60" s="264">
        <f t="shared" si="14"/>
        <v>457071883</v>
      </c>
      <c r="K60" s="264">
        <f t="shared" si="14"/>
        <v>245282130</v>
      </c>
      <c r="L60" s="219">
        <f t="shared" si="14"/>
        <v>264015716</v>
      </c>
      <c r="M60" s="219">
        <f t="shared" si="14"/>
        <v>286647242</v>
      </c>
      <c r="N60" s="264">
        <f t="shared" si="14"/>
        <v>795945088</v>
      </c>
      <c r="O60" s="264">
        <f t="shared" si="14"/>
        <v>148629866</v>
      </c>
      <c r="P60" s="219">
        <f t="shared" si="14"/>
        <v>143542993</v>
      </c>
      <c r="Q60" s="219">
        <f t="shared" si="14"/>
        <v>410229103</v>
      </c>
      <c r="R60" s="264">
        <f t="shared" si="14"/>
        <v>702401962</v>
      </c>
      <c r="S60" s="264">
        <f t="shared" si="14"/>
        <v>214096923</v>
      </c>
      <c r="T60" s="219">
        <f t="shared" si="14"/>
        <v>346699700</v>
      </c>
      <c r="U60" s="219">
        <f t="shared" si="14"/>
        <v>487984822</v>
      </c>
      <c r="V60" s="264">
        <f t="shared" si="14"/>
        <v>1048781445</v>
      </c>
      <c r="W60" s="264">
        <f t="shared" si="14"/>
        <v>3004200378</v>
      </c>
      <c r="X60" s="219">
        <f t="shared" si="14"/>
        <v>3474968561</v>
      </c>
      <c r="Y60" s="264">
        <f t="shared" si="14"/>
        <v>-470768183</v>
      </c>
      <c r="Z60" s="337">
        <f>+IF(X60&lt;&gt;0,+(Y60/X60)*100,0)</f>
        <v>-13.547408407761996</v>
      </c>
      <c r="AA60" s="232">
        <f>+AA57+AA54+AA51+AA40+AA37+AA34+AA22+AA5</f>
        <v>3474968561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3900146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351827</v>
      </c>
      <c r="L62" s="347">
        <f t="shared" si="15"/>
        <v>436142</v>
      </c>
      <c r="M62" s="347">
        <f t="shared" si="15"/>
        <v>709756</v>
      </c>
      <c r="N62" s="349">
        <f t="shared" si="15"/>
        <v>1497725</v>
      </c>
      <c r="O62" s="349">
        <f t="shared" si="15"/>
        <v>90185</v>
      </c>
      <c r="P62" s="347">
        <f t="shared" si="15"/>
        <v>0</v>
      </c>
      <c r="Q62" s="347">
        <f t="shared" si="15"/>
        <v>0</v>
      </c>
      <c r="R62" s="349">
        <f t="shared" si="15"/>
        <v>90185</v>
      </c>
      <c r="S62" s="349">
        <f t="shared" si="15"/>
        <v>2005102</v>
      </c>
      <c r="T62" s="347">
        <f t="shared" si="15"/>
        <v>0</v>
      </c>
      <c r="U62" s="347">
        <f t="shared" si="15"/>
        <v>297872</v>
      </c>
      <c r="V62" s="349">
        <f t="shared" si="15"/>
        <v>2302974</v>
      </c>
      <c r="W62" s="349">
        <f t="shared" si="15"/>
        <v>3890884</v>
      </c>
      <c r="X62" s="347">
        <f t="shared" si="15"/>
        <v>3900146</v>
      </c>
      <c r="Y62" s="349">
        <f t="shared" si="15"/>
        <v>-9262</v>
      </c>
      <c r="Z62" s="338">
        <f>+IF(X62&lt;&gt;0,+(Y62/X62)*100,0)</f>
        <v>-0.23747828927429895</v>
      </c>
      <c r="AA62" s="351">
        <f>SUM(AA63:AA66)</f>
        <v>3900146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>
        <v>3900146</v>
      </c>
      <c r="G64" s="59"/>
      <c r="H64" s="60"/>
      <c r="I64" s="60"/>
      <c r="J64" s="59"/>
      <c r="K64" s="59">
        <v>351827</v>
      </c>
      <c r="L64" s="60">
        <v>436142</v>
      </c>
      <c r="M64" s="60">
        <v>709756</v>
      </c>
      <c r="N64" s="59">
        <v>1497725</v>
      </c>
      <c r="O64" s="59">
        <v>90185</v>
      </c>
      <c r="P64" s="60"/>
      <c r="Q64" s="60"/>
      <c r="R64" s="59">
        <v>90185</v>
      </c>
      <c r="S64" s="59">
        <v>2005102</v>
      </c>
      <c r="T64" s="60"/>
      <c r="U64" s="60">
        <v>297872</v>
      </c>
      <c r="V64" s="59">
        <v>2302974</v>
      </c>
      <c r="W64" s="59">
        <v>3890884</v>
      </c>
      <c r="X64" s="60">
        <v>3900146</v>
      </c>
      <c r="Y64" s="59">
        <v>-9262</v>
      </c>
      <c r="Z64" s="61">
        <v>-0.24</v>
      </c>
      <c r="AA64" s="62">
        <v>3900146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2151498658</v>
      </c>
      <c r="D5" s="357">
        <f t="shared" si="0"/>
        <v>0</v>
      </c>
      <c r="E5" s="356">
        <f t="shared" si="0"/>
        <v>2232453885</v>
      </c>
      <c r="F5" s="358">
        <f t="shared" si="0"/>
        <v>2323916869</v>
      </c>
      <c r="G5" s="358">
        <f t="shared" si="0"/>
        <v>30911218</v>
      </c>
      <c r="H5" s="356">
        <f t="shared" si="0"/>
        <v>124808586</v>
      </c>
      <c r="I5" s="356">
        <f t="shared" si="0"/>
        <v>151685461</v>
      </c>
      <c r="J5" s="358">
        <f t="shared" si="0"/>
        <v>307405265</v>
      </c>
      <c r="K5" s="358">
        <f t="shared" si="0"/>
        <v>204364128</v>
      </c>
      <c r="L5" s="356">
        <f t="shared" si="0"/>
        <v>180775582</v>
      </c>
      <c r="M5" s="356">
        <f t="shared" si="0"/>
        <v>173133317</v>
      </c>
      <c r="N5" s="358">
        <f t="shared" si="0"/>
        <v>558273027</v>
      </c>
      <c r="O5" s="358">
        <f t="shared" si="0"/>
        <v>89770073</v>
      </c>
      <c r="P5" s="356">
        <f t="shared" si="0"/>
        <v>173918096</v>
      </c>
      <c r="Q5" s="356">
        <f t="shared" si="0"/>
        <v>202274221</v>
      </c>
      <c r="R5" s="358">
        <f t="shared" si="0"/>
        <v>465962390</v>
      </c>
      <c r="S5" s="358">
        <f t="shared" si="0"/>
        <v>181077983</v>
      </c>
      <c r="T5" s="356">
        <f t="shared" si="0"/>
        <v>241681629</v>
      </c>
      <c r="U5" s="356">
        <f t="shared" si="0"/>
        <v>351120301</v>
      </c>
      <c r="V5" s="358">
        <f t="shared" si="0"/>
        <v>773879913</v>
      </c>
      <c r="W5" s="358">
        <f t="shared" si="0"/>
        <v>2105520595</v>
      </c>
      <c r="X5" s="356">
        <f t="shared" si="0"/>
        <v>2323916869</v>
      </c>
      <c r="Y5" s="358">
        <f t="shared" si="0"/>
        <v>-218396274</v>
      </c>
      <c r="Z5" s="359">
        <f>+IF(X5&lt;&gt;0,+(Y5/X5)*100,0)</f>
        <v>-9.397766198666895</v>
      </c>
      <c r="AA5" s="360">
        <f>+AA6+AA8+AA11+AA13+AA15</f>
        <v>2323916869</v>
      </c>
    </row>
    <row r="6" spans="1:27" ht="12.75">
      <c r="A6" s="361" t="s">
        <v>205</v>
      </c>
      <c r="B6" s="142"/>
      <c r="C6" s="60">
        <f>+C7</f>
        <v>489554830</v>
      </c>
      <c r="D6" s="340">
        <f aca="true" t="shared" si="1" ref="D6:AA6">+D7</f>
        <v>0</v>
      </c>
      <c r="E6" s="60">
        <f t="shared" si="1"/>
        <v>589079715</v>
      </c>
      <c r="F6" s="59">
        <f t="shared" si="1"/>
        <v>651318349</v>
      </c>
      <c r="G6" s="59">
        <f t="shared" si="1"/>
        <v>334972</v>
      </c>
      <c r="H6" s="60">
        <f t="shared" si="1"/>
        <v>48689173</v>
      </c>
      <c r="I6" s="60">
        <f t="shared" si="1"/>
        <v>43873353</v>
      </c>
      <c r="J6" s="59">
        <f t="shared" si="1"/>
        <v>92897498</v>
      </c>
      <c r="K6" s="59">
        <f t="shared" si="1"/>
        <v>50853718</v>
      </c>
      <c r="L6" s="60">
        <f t="shared" si="1"/>
        <v>56250041</v>
      </c>
      <c r="M6" s="60">
        <f t="shared" si="1"/>
        <v>69875552</v>
      </c>
      <c r="N6" s="59">
        <f t="shared" si="1"/>
        <v>176979311</v>
      </c>
      <c r="O6" s="59">
        <f t="shared" si="1"/>
        <v>5994087</v>
      </c>
      <c r="P6" s="60">
        <f t="shared" si="1"/>
        <v>44268342</v>
      </c>
      <c r="Q6" s="60">
        <f t="shared" si="1"/>
        <v>44155753</v>
      </c>
      <c r="R6" s="59">
        <f t="shared" si="1"/>
        <v>94418182</v>
      </c>
      <c r="S6" s="59">
        <f t="shared" si="1"/>
        <v>76816750</v>
      </c>
      <c r="T6" s="60">
        <f t="shared" si="1"/>
        <v>58161095</v>
      </c>
      <c r="U6" s="60">
        <f t="shared" si="1"/>
        <v>74095185</v>
      </c>
      <c r="V6" s="59">
        <f t="shared" si="1"/>
        <v>209073030</v>
      </c>
      <c r="W6" s="59">
        <f t="shared" si="1"/>
        <v>573368021</v>
      </c>
      <c r="X6" s="60">
        <f t="shared" si="1"/>
        <v>651318349</v>
      </c>
      <c r="Y6" s="59">
        <f t="shared" si="1"/>
        <v>-77950328</v>
      </c>
      <c r="Z6" s="61">
        <f>+IF(X6&lt;&gt;0,+(Y6/X6)*100,0)</f>
        <v>-11.96808413576569</v>
      </c>
      <c r="AA6" s="62">
        <f t="shared" si="1"/>
        <v>651318349</v>
      </c>
    </row>
    <row r="7" spans="1:27" ht="12.75">
      <c r="A7" s="291" t="s">
        <v>229</v>
      </c>
      <c r="B7" s="142"/>
      <c r="C7" s="60">
        <v>489554830</v>
      </c>
      <c r="D7" s="340"/>
      <c r="E7" s="60">
        <v>589079715</v>
      </c>
      <c r="F7" s="59">
        <v>651318349</v>
      </c>
      <c r="G7" s="59">
        <v>334972</v>
      </c>
      <c r="H7" s="60">
        <v>48689173</v>
      </c>
      <c r="I7" s="60">
        <v>43873353</v>
      </c>
      <c r="J7" s="59">
        <v>92897498</v>
      </c>
      <c r="K7" s="59">
        <v>50853718</v>
      </c>
      <c r="L7" s="60">
        <v>56250041</v>
      </c>
      <c r="M7" s="60">
        <v>69875552</v>
      </c>
      <c r="N7" s="59">
        <v>176979311</v>
      </c>
      <c r="O7" s="59">
        <v>5994087</v>
      </c>
      <c r="P7" s="60">
        <v>44268342</v>
      </c>
      <c r="Q7" s="60">
        <v>44155753</v>
      </c>
      <c r="R7" s="59">
        <v>94418182</v>
      </c>
      <c r="S7" s="59">
        <v>76816750</v>
      </c>
      <c r="T7" s="60">
        <v>58161095</v>
      </c>
      <c r="U7" s="60">
        <v>74095185</v>
      </c>
      <c r="V7" s="59">
        <v>209073030</v>
      </c>
      <c r="W7" s="59">
        <v>573368021</v>
      </c>
      <c r="X7" s="60">
        <v>651318349</v>
      </c>
      <c r="Y7" s="59">
        <v>-77950328</v>
      </c>
      <c r="Z7" s="61">
        <v>-11.97</v>
      </c>
      <c r="AA7" s="62">
        <v>651318349</v>
      </c>
    </row>
    <row r="8" spans="1:27" ht="12.75">
      <c r="A8" s="361" t="s">
        <v>206</v>
      </c>
      <c r="B8" s="142"/>
      <c r="C8" s="60">
        <f aca="true" t="shared" si="2" ref="C8:Y8">SUM(C9:C10)</f>
        <v>466390780</v>
      </c>
      <c r="D8" s="340">
        <f t="shared" si="2"/>
        <v>0</v>
      </c>
      <c r="E8" s="60">
        <f t="shared" si="2"/>
        <v>664045800</v>
      </c>
      <c r="F8" s="59">
        <f t="shared" si="2"/>
        <v>604580565</v>
      </c>
      <c r="G8" s="59">
        <f t="shared" si="2"/>
        <v>12905673</v>
      </c>
      <c r="H8" s="60">
        <f t="shared" si="2"/>
        <v>24699504</v>
      </c>
      <c r="I8" s="60">
        <f t="shared" si="2"/>
        <v>26400182</v>
      </c>
      <c r="J8" s="59">
        <f t="shared" si="2"/>
        <v>64005359</v>
      </c>
      <c r="K8" s="59">
        <f t="shared" si="2"/>
        <v>67586316</v>
      </c>
      <c r="L8" s="60">
        <f t="shared" si="2"/>
        <v>57883866</v>
      </c>
      <c r="M8" s="60">
        <f t="shared" si="2"/>
        <v>33393502</v>
      </c>
      <c r="N8" s="59">
        <f t="shared" si="2"/>
        <v>158863684</v>
      </c>
      <c r="O8" s="59">
        <f t="shared" si="2"/>
        <v>32064592</v>
      </c>
      <c r="P8" s="60">
        <f t="shared" si="2"/>
        <v>61090249</v>
      </c>
      <c r="Q8" s="60">
        <f t="shared" si="2"/>
        <v>59096800</v>
      </c>
      <c r="R8" s="59">
        <f t="shared" si="2"/>
        <v>152251641</v>
      </c>
      <c r="S8" s="59">
        <f t="shared" si="2"/>
        <v>36427408</v>
      </c>
      <c r="T8" s="60">
        <f t="shared" si="2"/>
        <v>62959002</v>
      </c>
      <c r="U8" s="60">
        <f t="shared" si="2"/>
        <v>70207632</v>
      </c>
      <c r="V8" s="59">
        <f t="shared" si="2"/>
        <v>169594042</v>
      </c>
      <c r="W8" s="59">
        <f t="shared" si="2"/>
        <v>544714726</v>
      </c>
      <c r="X8" s="60">
        <f t="shared" si="2"/>
        <v>604580565</v>
      </c>
      <c r="Y8" s="59">
        <f t="shared" si="2"/>
        <v>-59865839</v>
      </c>
      <c r="Z8" s="61">
        <f>+IF(X8&lt;&gt;0,+(Y8/X8)*100,0)</f>
        <v>-9.902044899508141</v>
      </c>
      <c r="AA8" s="62">
        <f>SUM(AA9:AA10)</f>
        <v>604580565</v>
      </c>
    </row>
    <row r="9" spans="1:27" ht="12.75">
      <c r="A9" s="291" t="s">
        <v>230</v>
      </c>
      <c r="B9" s="142"/>
      <c r="C9" s="60">
        <v>466390780</v>
      </c>
      <c r="D9" s="340"/>
      <c r="E9" s="60">
        <v>664045800</v>
      </c>
      <c r="F9" s="59">
        <v>604580565</v>
      </c>
      <c r="G9" s="59">
        <v>12905673</v>
      </c>
      <c r="H9" s="60">
        <v>24699504</v>
      </c>
      <c r="I9" s="60">
        <v>26400182</v>
      </c>
      <c r="J9" s="59">
        <v>64005359</v>
      </c>
      <c r="K9" s="59">
        <v>67586316</v>
      </c>
      <c r="L9" s="60">
        <v>57883866</v>
      </c>
      <c r="M9" s="60">
        <v>33393502</v>
      </c>
      <c r="N9" s="59">
        <v>158863684</v>
      </c>
      <c r="O9" s="59">
        <v>32064592</v>
      </c>
      <c r="P9" s="60">
        <v>61090249</v>
      </c>
      <c r="Q9" s="60">
        <v>59096800</v>
      </c>
      <c r="R9" s="59">
        <v>152251641</v>
      </c>
      <c r="S9" s="59">
        <v>36427408</v>
      </c>
      <c r="T9" s="60">
        <v>62959002</v>
      </c>
      <c r="U9" s="60">
        <v>70207632</v>
      </c>
      <c r="V9" s="59">
        <v>169594042</v>
      </c>
      <c r="W9" s="59">
        <v>544714726</v>
      </c>
      <c r="X9" s="60">
        <v>604580565</v>
      </c>
      <c r="Y9" s="59">
        <v>-59865839</v>
      </c>
      <c r="Z9" s="61">
        <v>-9.9</v>
      </c>
      <c r="AA9" s="62">
        <v>604580565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405673536</v>
      </c>
      <c r="D11" s="363">
        <f aca="true" t="shared" si="3" ref="D11:AA11">+D12</f>
        <v>0</v>
      </c>
      <c r="E11" s="362">
        <f t="shared" si="3"/>
        <v>286166685</v>
      </c>
      <c r="F11" s="364">
        <f t="shared" si="3"/>
        <v>411087367</v>
      </c>
      <c r="G11" s="364">
        <f t="shared" si="3"/>
        <v>17113823</v>
      </c>
      <c r="H11" s="362">
        <f t="shared" si="3"/>
        <v>26151621</v>
      </c>
      <c r="I11" s="362">
        <f t="shared" si="3"/>
        <v>32662794</v>
      </c>
      <c r="J11" s="364">
        <f t="shared" si="3"/>
        <v>75928238</v>
      </c>
      <c r="K11" s="364">
        <f t="shared" si="3"/>
        <v>31124349</v>
      </c>
      <c r="L11" s="362">
        <f t="shared" si="3"/>
        <v>33280318</v>
      </c>
      <c r="M11" s="362">
        <f t="shared" si="3"/>
        <v>27762041</v>
      </c>
      <c r="N11" s="364">
        <f t="shared" si="3"/>
        <v>92166708</v>
      </c>
      <c r="O11" s="364">
        <f t="shared" si="3"/>
        <v>23231178</v>
      </c>
      <c r="P11" s="362">
        <f t="shared" si="3"/>
        <v>24149017</v>
      </c>
      <c r="Q11" s="362">
        <f t="shared" si="3"/>
        <v>35816705</v>
      </c>
      <c r="R11" s="364">
        <f t="shared" si="3"/>
        <v>83196900</v>
      </c>
      <c r="S11" s="364">
        <f t="shared" si="3"/>
        <v>31270357</v>
      </c>
      <c r="T11" s="362">
        <f t="shared" si="3"/>
        <v>40484232</v>
      </c>
      <c r="U11" s="362">
        <f t="shared" si="3"/>
        <v>49438837</v>
      </c>
      <c r="V11" s="364">
        <f t="shared" si="3"/>
        <v>121193426</v>
      </c>
      <c r="W11" s="364">
        <f t="shared" si="3"/>
        <v>372485272</v>
      </c>
      <c r="X11" s="362">
        <f t="shared" si="3"/>
        <v>411087367</v>
      </c>
      <c r="Y11" s="364">
        <f t="shared" si="3"/>
        <v>-38602095</v>
      </c>
      <c r="Z11" s="365">
        <f>+IF(X11&lt;&gt;0,+(Y11/X11)*100,0)</f>
        <v>-9.390241126042678</v>
      </c>
      <c r="AA11" s="366">
        <f t="shared" si="3"/>
        <v>411087367</v>
      </c>
    </row>
    <row r="12" spans="1:27" ht="12.75">
      <c r="A12" s="291" t="s">
        <v>232</v>
      </c>
      <c r="B12" s="136"/>
      <c r="C12" s="60">
        <v>405673536</v>
      </c>
      <c r="D12" s="340"/>
      <c r="E12" s="60">
        <v>286166685</v>
      </c>
      <c r="F12" s="59">
        <v>411087367</v>
      </c>
      <c r="G12" s="59">
        <v>17113823</v>
      </c>
      <c r="H12" s="60">
        <v>26151621</v>
      </c>
      <c r="I12" s="60">
        <v>32662794</v>
      </c>
      <c r="J12" s="59">
        <v>75928238</v>
      </c>
      <c r="K12" s="59">
        <v>31124349</v>
      </c>
      <c r="L12" s="60">
        <v>33280318</v>
      </c>
      <c r="M12" s="60">
        <v>27762041</v>
      </c>
      <c r="N12" s="59">
        <v>92166708</v>
      </c>
      <c r="O12" s="59">
        <v>23231178</v>
      </c>
      <c r="P12" s="60">
        <v>24149017</v>
      </c>
      <c r="Q12" s="60">
        <v>35816705</v>
      </c>
      <c r="R12" s="59">
        <v>83196900</v>
      </c>
      <c r="S12" s="59">
        <v>31270357</v>
      </c>
      <c r="T12" s="60">
        <v>40484232</v>
      </c>
      <c r="U12" s="60">
        <v>49438837</v>
      </c>
      <c r="V12" s="59">
        <v>121193426</v>
      </c>
      <c r="W12" s="59">
        <v>372485272</v>
      </c>
      <c r="X12" s="60">
        <v>411087367</v>
      </c>
      <c r="Y12" s="59">
        <v>-38602095</v>
      </c>
      <c r="Z12" s="61">
        <v>-9.39</v>
      </c>
      <c r="AA12" s="62">
        <v>411087367</v>
      </c>
    </row>
    <row r="13" spans="1:27" ht="12.75">
      <c r="A13" s="361" t="s">
        <v>208</v>
      </c>
      <c r="B13" s="136"/>
      <c r="C13" s="275">
        <f>+C14</f>
        <v>467649716</v>
      </c>
      <c r="D13" s="341">
        <f aca="true" t="shared" si="4" ref="D13:AA13">+D14</f>
        <v>0</v>
      </c>
      <c r="E13" s="275">
        <f t="shared" si="4"/>
        <v>547701685</v>
      </c>
      <c r="F13" s="342">
        <f t="shared" si="4"/>
        <v>492150801</v>
      </c>
      <c r="G13" s="342">
        <f t="shared" si="4"/>
        <v>3602680</v>
      </c>
      <c r="H13" s="275">
        <f t="shared" si="4"/>
        <v>20131569</v>
      </c>
      <c r="I13" s="275">
        <f t="shared" si="4"/>
        <v>36413787</v>
      </c>
      <c r="J13" s="342">
        <f t="shared" si="4"/>
        <v>60148036</v>
      </c>
      <c r="K13" s="342">
        <f t="shared" si="4"/>
        <v>39548109</v>
      </c>
      <c r="L13" s="275">
        <f t="shared" si="4"/>
        <v>28794492</v>
      </c>
      <c r="M13" s="275">
        <f t="shared" si="4"/>
        <v>30717686</v>
      </c>
      <c r="N13" s="342">
        <f t="shared" si="4"/>
        <v>99060287</v>
      </c>
      <c r="O13" s="342">
        <f t="shared" si="4"/>
        <v>21248673</v>
      </c>
      <c r="P13" s="275">
        <f t="shared" si="4"/>
        <v>34664681</v>
      </c>
      <c r="Q13" s="275">
        <f t="shared" si="4"/>
        <v>41523858</v>
      </c>
      <c r="R13" s="342">
        <f t="shared" si="4"/>
        <v>97437212</v>
      </c>
      <c r="S13" s="342">
        <f t="shared" si="4"/>
        <v>29315804</v>
      </c>
      <c r="T13" s="275">
        <f t="shared" si="4"/>
        <v>64112723</v>
      </c>
      <c r="U13" s="275">
        <f t="shared" si="4"/>
        <v>115871386</v>
      </c>
      <c r="V13" s="342">
        <f t="shared" si="4"/>
        <v>209299913</v>
      </c>
      <c r="W13" s="342">
        <f t="shared" si="4"/>
        <v>465945448</v>
      </c>
      <c r="X13" s="275">
        <f t="shared" si="4"/>
        <v>492150801</v>
      </c>
      <c r="Y13" s="342">
        <f t="shared" si="4"/>
        <v>-26205353</v>
      </c>
      <c r="Z13" s="335">
        <f>+IF(X13&lt;&gt;0,+(Y13/X13)*100,0)</f>
        <v>-5.324659219644346</v>
      </c>
      <c r="AA13" s="273">
        <f t="shared" si="4"/>
        <v>492150801</v>
      </c>
    </row>
    <row r="14" spans="1:27" ht="12.75">
      <c r="A14" s="291" t="s">
        <v>233</v>
      </c>
      <c r="B14" s="136"/>
      <c r="C14" s="60">
        <v>467649716</v>
      </c>
      <c r="D14" s="340"/>
      <c r="E14" s="60">
        <v>547701685</v>
      </c>
      <c r="F14" s="59">
        <v>492150801</v>
      </c>
      <c r="G14" s="59">
        <v>3602680</v>
      </c>
      <c r="H14" s="60">
        <v>20131569</v>
      </c>
      <c r="I14" s="60">
        <v>36413787</v>
      </c>
      <c r="J14" s="59">
        <v>60148036</v>
      </c>
      <c r="K14" s="59">
        <v>39548109</v>
      </c>
      <c r="L14" s="60">
        <v>28794492</v>
      </c>
      <c r="M14" s="60">
        <v>30717686</v>
      </c>
      <c r="N14" s="59">
        <v>99060287</v>
      </c>
      <c r="O14" s="59">
        <v>21248673</v>
      </c>
      <c r="P14" s="60">
        <v>34664681</v>
      </c>
      <c r="Q14" s="60">
        <v>41523858</v>
      </c>
      <c r="R14" s="59">
        <v>97437212</v>
      </c>
      <c r="S14" s="59">
        <v>29315804</v>
      </c>
      <c r="T14" s="60">
        <v>64112723</v>
      </c>
      <c r="U14" s="60">
        <v>115871386</v>
      </c>
      <c r="V14" s="59">
        <v>209299913</v>
      </c>
      <c r="W14" s="59">
        <v>465945448</v>
      </c>
      <c r="X14" s="60">
        <v>492150801</v>
      </c>
      <c r="Y14" s="59">
        <v>-26205353</v>
      </c>
      <c r="Z14" s="61">
        <v>-5.32</v>
      </c>
      <c r="AA14" s="62">
        <v>492150801</v>
      </c>
    </row>
    <row r="15" spans="1:27" ht="12.75">
      <c r="A15" s="361" t="s">
        <v>209</v>
      </c>
      <c r="B15" s="136"/>
      <c r="C15" s="60">
        <f aca="true" t="shared" si="5" ref="C15:Y15">SUM(C16:C20)</f>
        <v>322229796</v>
      </c>
      <c r="D15" s="340">
        <f t="shared" si="5"/>
        <v>0</v>
      </c>
      <c r="E15" s="60">
        <f t="shared" si="5"/>
        <v>145460000</v>
      </c>
      <c r="F15" s="59">
        <f t="shared" si="5"/>
        <v>164779787</v>
      </c>
      <c r="G15" s="59">
        <f t="shared" si="5"/>
        <v>-3045930</v>
      </c>
      <c r="H15" s="60">
        <f t="shared" si="5"/>
        <v>5136719</v>
      </c>
      <c r="I15" s="60">
        <f t="shared" si="5"/>
        <v>12335345</v>
      </c>
      <c r="J15" s="59">
        <f t="shared" si="5"/>
        <v>14426134</v>
      </c>
      <c r="K15" s="59">
        <f t="shared" si="5"/>
        <v>15251636</v>
      </c>
      <c r="L15" s="60">
        <f t="shared" si="5"/>
        <v>4566865</v>
      </c>
      <c r="M15" s="60">
        <f t="shared" si="5"/>
        <v>11384536</v>
      </c>
      <c r="N15" s="59">
        <f t="shared" si="5"/>
        <v>31203037</v>
      </c>
      <c r="O15" s="59">
        <f t="shared" si="5"/>
        <v>7231543</v>
      </c>
      <c r="P15" s="60">
        <f t="shared" si="5"/>
        <v>9745807</v>
      </c>
      <c r="Q15" s="60">
        <f t="shared" si="5"/>
        <v>21681105</v>
      </c>
      <c r="R15" s="59">
        <f t="shared" si="5"/>
        <v>38658455</v>
      </c>
      <c r="S15" s="59">
        <f t="shared" si="5"/>
        <v>7247664</v>
      </c>
      <c r="T15" s="60">
        <f t="shared" si="5"/>
        <v>15964577</v>
      </c>
      <c r="U15" s="60">
        <f t="shared" si="5"/>
        <v>41507261</v>
      </c>
      <c r="V15" s="59">
        <f t="shared" si="5"/>
        <v>64719502</v>
      </c>
      <c r="W15" s="59">
        <f t="shared" si="5"/>
        <v>149007128</v>
      </c>
      <c r="X15" s="60">
        <f t="shared" si="5"/>
        <v>164779787</v>
      </c>
      <c r="Y15" s="59">
        <f t="shared" si="5"/>
        <v>-15772659</v>
      </c>
      <c r="Z15" s="61">
        <f>+IF(X15&lt;&gt;0,+(Y15/X15)*100,0)</f>
        <v>-9.571962245587804</v>
      </c>
      <c r="AA15" s="62">
        <f>SUM(AA16:AA20)</f>
        <v>164779787</v>
      </c>
    </row>
    <row r="16" spans="1:27" ht="12.75">
      <c r="A16" s="291" t="s">
        <v>234</v>
      </c>
      <c r="B16" s="300"/>
      <c r="C16" s="60">
        <v>87175520</v>
      </c>
      <c r="D16" s="340"/>
      <c r="E16" s="60">
        <v>1000000</v>
      </c>
      <c r="F16" s="59">
        <v>10790000</v>
      </c>
      <c r="G16" s="59"/>
      <c r="H16" s="60"/>
      <c r="I16" s="60"/>
      <c r="J16" s="59"/>
      <c r="K16" s="59"/>
      <c r="L16" s="60"/>
      <c r="M16" s="60">
        <v>380178</v>
      </c>
      <c r="N16" s="59">
        <v>380178</v>
      </c>
      <c r="O16" s="59">
        <v>17254</v>
      </c>
      <c r="P16" s="60">
        <v>252603</v>
      </c>
      <c r="Q16" s="60">
        <v>256747</v>
      </c>
      <c r="R16" s="59">
        <v>526604</v>
      </c>
      <c r="S16" s="59">
        <v>1194390</v>
      </c>
      <c r="T16" s="60">
        <v>2332775</v>
      </c>
      <c r="U16" s="60">
        <v>3578175</v>
      </c>
      <c r="V16" s="59">
        <v>7105340</v>
      </c>
      <c r="W16" s="59">
        <v>8012122</v>
      </c>
      <c r="X16" s="60">
        <v>10790000</v>
      </c>
      <c r="Y16" s="59">
        <v>-2777878</v>
      </c>
      <c r="Z16" s="61">
        <v>-25.74</v>
      </c>
      <c r="AA16" s="62">
        <v>10790000</v>
      </c>
    </row>
    <row r="17" spans="1:27" ht="12.75">
      <c r="A17" s="291" t="s">
        <v>235</v>
      </c>
      <c r="B17" s="136"/>
      <c r="C17" s="60">
        <v>110626540</v>
      </c>
      <c r="D17" s="340"/>
      <c r="E17" s="60">
        <v>84160000</v>
      </c>
      <c r="F17" s="59">
        <v>71773500</v>
      </c>
      <c r="G17" s="59">
        <v>631255</v>
      </c>
      <c r="H17" s="60">
        <v>1459534</v>
      </c>
      <c r="I17" s="60">
        <v>6948247</v>
      </c>
      <c r="J17" s="59">
        <v>9039036</v>
      </c>
      <c r="K17" s="59">
        <v>5591303</v>
      </c>
      <c r="L17" s="60">
        <v>2312907</v>
      </c>
      <c r="M17" s="60">
        <v>3247193</v>
      </c>
      <c r="N17" s="59">
        <v>11151403</v>
      </c>
      <c r="O17" s="59">
        <v>1393079</v>
      </c>
      <c r="P17" s="60">
        <v>6279407</v>
      </c>
      <c r="Q17" s="60">
        <v>15659989</v>
      </c>
      <c r="R17" s="59">
        <v>23332475</v>
      </c>
      <c r="S17" s="59">
        <v>3771836</v>
      </c>
      <c r="T17" s="60">
        <v>4597091</v>
      </c>
      <c r="U17" s="60">
        <v>13808752</v>
      </c>
      <c r="V17" s="59">
        <v>22177679</v>
      </c>
      <c r="W17" s="59">
        <v>65700593</v>
      </c>
      <c r="X17" s="60">
        <v>71773500</v>
      </c>
      <c r="Y17" s="59">
        <v>-6072907</v>
      </c>
      <c r="Z17" s="61">
        <v>-8.46</v>
      </c>
      <c r="AA17" s="62">
        <v>71773500</v>
      </c>
    </row>
    <row r="18" spans="1:27" ht="12.75">
      <c r="A18" s="291" t="s">
        <v>82</v>
      </c>
      <c r="B18" s="136"/>
      <c r="C18" s="60">
        <v>124427736</v>
      </c>
      <c r="D18" s="340"/>
      <c r="E18" s="60">
        <v>60300000</v>
      </c>
      <c r="F18" s="59">
        <v>79563614</v>
      </c>
      <c r="G18" s="59">
        <v>-3677185</v>
      </c>
      <c r="H18" s="60">
        <v>3677185</v>
      </c>
      <c r="I18" s="60">
        <v>5387098</v>
      </c>
      <c r="J18" s="59">
        <v>5387098</v>
      </c>
      <c r="K18" s="59">
        <v>9660333</v>
      </c>
      <c r="L18" s="60">
        <v>2253958</v>
      </c>
      <c r="M18" s="60">
        <v>7757165</v>
      </c>
      <c r="N18" s="59">
        <v>19671456</v>
      </c>
      <c r="O18" s="59">
        <v>5000369</v>
      </c>
      <c r="P18" s="60">
        <v>3160466</v>
      </c>
      <c r="Q18" s="60">
        <v>5758708</v>
      </c>
      <c r="R18" s="59">
        <v>13919543</v>
      </c>
      <c r="S18" s="59">
        <v>2270087</v>
      </c>
      <c r="T18" s="60">
        <v>8399986</v>
      </c>
      <c r="U18" s="60">
        <v>23010541</v>
      </c>
      <c r="V18" s="59">
        <v>33680614</v>
      </c>
      <c r="W18" s="59">
        <v>72658711</v>
      </c>
      <c r="X18" s="60">
        <v>79563614</v>
      </c>
      <c r="Y18" s="59">
        <v>-6904903</v>
      </c>
      <c r="Z18" s="61">
        <v>-8.68</v>
      </c>
      <c r="AA18" s="62">
        <v>79563614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2652673</v>
      </c>
      <c r="G20" s="59"/>
      <c r="H20" s="60"/>
      <c r="I20" s="60"/>
      <c r="J20" s="59"/>
      <c r="K20" s="59"/>
      <c r="L20" s="60"/>
      <c r="M20" s="60"/>
      <c r="N20" s="59"/>
      <c r="O20" s="59">
        <v>820841</v>
      </c>
      <c r="P20" s="60">
        <v>53331</v>
      </c>
      <c r="Q20" s="60">
        <v>5661</v>
      </c>
      <c r="R20" s="59">
        <v>879833</v>
      </c>
      <c r="S20" s="59">
        <v>11351</v>
      </c>
      <c r="T20" s="60">
        <v>634725</v>
      </c>
      <c r="U20" s="60">
        <v>1109793</v>
      </c>
      <c r="V20" s="59">
        <v>1755869</v>
      </c>
      <c r="W20" s="59">
        <v>2635702</v>
      </c>
      <c r="X20" s="60">
        <v>2652673</v>
      </c>
      <c r="Y20" s="59">
        <v>-16971</v>
      </c>
      <c r="Z20" s="61">
        <v>-0.64</v>
      </c>
      <c r="AA20" s="62">
        <v>2652673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144735127</v>
      </c>
      <c r="D22" s="344">
        <f t="shared" si="6"/>
        <v>0</v>
      </c>
      <c r="E22" s="343">
        <f t="shared" si="6"/>
        <v>199834987</v>
      </c>
      <c r="F22" s="345">
        <f t="shared" si="6"/>
        <v>223129476</v>
      </c>
      <c r="G22" s="345">
        <f t="shared" si="6"/>
        <v>1115631</v>
      </c>
      <c r="H22" s="343">
        <f t="shared" si="6"/>
        <v>10252414</v>
      </c>
      <c r="I22" s="343">
        <f t="shared" si="6"/>
        <v>12267508</v>
      </c>
      <c r="J22" s="345">
        <f t="shared" si="6"/>
        <v>23635553</v>
      </c>
      <c r="K22" s="345">
        <f t="shared" si="6"/>
        <v>9904383</v>
      </c>
      <c r="L22" s="343">
        <f t="shared" si="6"/>
        <v>15860133</v>
      </c>
      <c r="M22" s="343">
        <f t="shared" si="6"/>
        <v>20323623</v>
      </c>
      <c r="N22" s="345">
        <f t="shared" si="6"/>
        <v>46088139</v>
      </c>
      <c r="O22" s="345">
        <f t="shared" si="6"/>
        <v>3893919</v>
      </c>
      <c r="P22" s="343">
        <f t="shared" si="6"/>
        <v>11290921</v>
      </c>
      <c r="Q22" s="343">
        <f t="shared" si="6"/>
        <v>21232388</v>
      </c>
      <c r="R22" s="345">
        <f t="shared" si="6"/>
        <v>36417228</v>
      </c>
      <c r="S22" s="345">
        <f t="shared" si="6"/>
        <v>15339377</v>
      </c>
      <c r="T22" s="343">
        <f t="shared" si="6"/>
        <v>26983478</v>
      </c>
      <c r="U22" s="343">
        <f t="shared" si="6"/>
        <v>50047403</v>
      </c>
      <c r="V22" s="345">
        <f t="shared" si="6"/>
        <v>92370258</v>
      </c>
      <c r="W22" s="345">
        <f t="shared" si="6"/>
        <v>198511178</v>
      </c>
      <c r="X22" s="343">
        <f t="shared" si="6"/>
        <v>223129476</v>
      </c>
      <c r="Y22" s="345">
        <f t="shared" si="6"/>
        <v>-24618298</v>
      </c>
      <c r="Z22" s="336">
        <f>+IF(X22&lt;&gt;0,+(Y22/X22)*100,0)</f>
        <v>-11.033189537002274</v>
      </c>
      <c r="AA22" s="350">
        <f>SUM(AA23:AA32)</f>
        <v>223129476</v>
      </c>
    </row>
    <row r="23" spans="1:27" ht="12.75">
      <c r="A23" s="361" t="s">
        <v>237</v>
      </c>
      <c r="B23" s="142"/>
      <c r="C23" s="60">
        <v>56780821</v>
      </c>
      <c r="D23" s="340"/>
      <c r="E23" s="60">
        <v>78464580</v>
      </c>
      <c r="F23" s="59">
        <v>85387918</v>
      </c>
      <c r="G23" s="59">
        <v>-198210</v>
      </c>
      <c r="H23" s="60">
        <v>1820828</v>
      </c>
      <c r="I23" s="60">
        <v>3817952</v>
      </c>
      <c r="J23" s="59">
        <v>5440570</v>
      </c>
      <c r="K23" s="59">
        <v>2485120</v>
      </c>
      <c r="L23" s="60">
        <v>7597638</v>
      </c>
      <c r="M23" s="60">
        <v>11459782</v>
      </c>
      <c r="N23" s="59">
        <v>21542540</v>
      </c>
      <c r="O23" s="59">
        <v>2031088</v>
      </c>
      <c r="P23" s="60">
        <v>1896792</v>
      </c>
      <c r="Q23" s="60">
        <v>9705440</v>
      </c>
      <c r="R23" s="59">
        <v>13633320</v>
      </c>
      <c r="S23" s="59">
        <v>7220981</v>
      </c>
      <c r="T23" s="60">
        <v>8018185</v>
      </c>
      <c r="U23" s="60">
        <v>21396526</v>
      </c>
      <c r="V23" s="59">
        <v>36635692</v>
      </c>
      <c r="W23" s="59">
        <v>77252122</v>
      </c>
      <c r="X23" s="60">
        <v>85387918</v>
      </c>
      <c r="Y23" s="59">
        <v>-8135796</v>
      </c>
      <c r="Z23" s="61">
        <v>-9.53</v>
      </c>
      <c r="AA23" s="62">
        <v>85387918</v>
      </c>
    </row>
    <row r="24" spans="1:27" ht="12.75">
      <c r="A24" s="361" t="s">
        <v>238</v>
      </c>
      <c r="B24" s="142"/>
      <c r="C24" s="60">
        <v>32287313</v>
      </c>
      <c r="D24" s="340"/>
      <c r="E24" s="60">
        <v>37059209</v>
      </c>
      <c r="F24" s="59">
        <v>53020554</v>
      </c>
      <c r="G24" s="59">
        <v>1306003</v>
      </c>
      <c r="H24" s="60">
        <v>7119575</v>
      </c>
      <c r="I24" s="60">
        <v>2701239</v>
      </c>
      <c r="J24" s="59">
        <v>11126817</v>
      </c>
      <c r="K24" s="59">
        <v>4226229</v>
      </c>
      <c r="L24" s="60">
        <v>2937980</v>
      </c>
      <c r="M24" s="60">
        <v>767594</v>
      </c>
      <c r="N24" s="59">
        <v>7931803</v>
      </c>
      <c r="O24" s="59">
        <v>548120</v>
      </c>
      <c r="P24" s="60">
        <v>3460818</v>
      </c>
      <c r="Q24" s="60">
        <v>3471833</v>
      </c>
      <c r="R24" s="59">
        <v>7480771</v>
      </c>
      <c r="S24" s="59">
        <v>1220857</v>
      </c>
      <c r="T24" s="60">
        <v>8572423</v>
      </c>
      <c r="U24" s="60">
        <v>9405655</v>
      </c>
      <c r="V24" s="59">
        <v>19198935</v>
      </c>
      <c r="W24" s="59">
        <v>45738326</v>
      </c>
      <c r="X24" s="60">
        <v>53020554</v>
      </c>
      <c r="Y24" s="59">
        <v>-7282228</v>
      </c>
      <c r="Z24" s="61">
        <v>-13.73</v>
      </c>
      <c r="AA24" s="62">
        <v>53020554</v>
      </c>
    </row>
    <row r="25" spans="1:27" ht="12.75">
      <c r="A25" s="361" t="s">
        <v>239</v>
      </c>
      <c r="B25" s="142"/>
      <c r="C25" s="60">
        <v>1341344</v>
      </c>
      <c r="D25" s="340"/>
      <c r="E25" s="60">
        <v>1270000</v>
      </c>
      <c r="F25" s="59">
        <v>2312890</v>
      </c>
      <c r="G25" s="59"/>
      <c r="H25" s="60"/>
      <c r="I25" s="60"/>
      <c r="J25" s="59"/>
      <c r="K25" s="59">
        <v>48875</v>
      </c>
      <c r="L25" s="60"/>
      <c r="M25" s="60"/>
      <c r="N25" s="59">
        <v>48875</v>
      </c>
      <c r="O25" s="59">
        <v>33800</v>
      </c>
      <c r="P25" s="60">
        <v>597903</v>
      </c>
      <c r="Q25" s="60">
        <v>417050</v>
      </c>
      <c r="R25" s="59">
        <v>1048753</v>
      </c>
      <c r="S25" s="59">
        <v>301935</v>
      </c>
      <c r="T25" s="60">
        <v>502980</v>
      </c>
      <c r="U25" s="60">
        <v>31851</v>
      </c>
      <c r="V25" s="59">
        <v>836766</v>
      </c>
      <c r="W25" s="59">
        <v>1934394</v>
      </c>
      <c r="X25" s="60">
        <v>2312890</v>
      </c>
      <c r="Y25" s="59">
        <v>-378496</v>
      </c>
      <c r="Z25" s="61">
        <v>-16.36</v>
      </c>
      <c r="AA25" s="62">
        <v>2312890</v>
      </c>
    </row>
    <row r="26" spans="1:27" ht="12.75">
      <c r="A26" s="361" t="s">
        <v>240</v>
      </c>
      <c r="B26" s="302"/>
      <c r="C26" s="362">
        <v>8166137</v>
      </c>
      <c r="D26" s="363"/>
      <c r="E26" s="362">
        <v>8630000</v>
      </c>
      <c r="F26" s="364">
        <v>6092482</v>
      </c>
      <c r="G26" s="364"/>
      <c r="H26" s="362">
        <v>133431</v>
      </c>
      <c r="I26" s="362">
        <v>257760</v>
      </c>
      <c r="J26" s="364">
        <v>391191</v>
      </c>
      <c r="K26" s="364">
        <v>306636</v>
      </c>
      <c r="L26" s="362">
        <v>370633</v>
      </c>
      <c r="M26" s="362">
        <v>435130</v>
      </c>
      <c r="N26" s="364">
        <v>1112399</v>
      </c>
      <c r="O26" s="364">
        <v>179863</v>
      </c>
      <c r="P26" s="362">
        <v>260815</v>
      </c>
      <c r="Q26" s="362">
        <v>667243</v>
      </c>
      <c r="R26" s="364">
        <v>1107921</v>
      </c>
      <c r="S26" s="364">
        <v>356347</v>
      </c>
      <c r="T26" s="362">
        <v>713401</v>
      </c>
      <c r="U26" s="362">
        <v>1853937</v>
      </c>
      <c r="V26" s="364">
        <v>2923685</v>
      </c>
      <c r="W26" s="364">
        <v>5535196</v>
      </c>
      <c r="X26" s="362">
        <v>6092482</v>
      </c>
      <c r="Y26" s="364">
        <v>-557286</v>
      </c>
      <c r="Z26" s="365">
        <v>-9.15</v>
      </c>
      <c r="AA26" s="366">
        <v>6092482</v>
      </c>
    </row>
    <row r="27" spans="1:27" ht="12.75">
      <c r="A27" s="361" t="s">
        <v>241</v>
      </c>
      <c r="B27" s="147"/>
      <c r="C27" s="60">
        <v>5573863</v>
      </c>
      <c r="D27" s="340"/>
      <c r="E27" s="60">
        <v>6370000</v>
      </c>
      <c r="F27" s="59">
        <v>8551418</v>
      </c>
      <c r="G27" s="59"/>
      <c r="H27" s="60"/>
      <c r="I27" s="60">
        <v>280128</v>
      </c>
      <c r="J27" s="59">
        <v>280128</v>
      </c>
      <c r="K27" s="59">
        <v>870345</v>
      </c>
      <c r="L27" s="60">
        <v>1604695</v>
      </c>
      <c r="M27" s="60">
        <v>2875348</v>
      </c>
      <c r="N27" s="59">
        <v>5350388</v>
      </c>
      <c r="O27" s="59">
        <v>99229</v>
      </c>
      <c r="P27" s="60">
        <v>128009</v>
      </c>
      <c r="Q27" s="60">
        <v>437247</v>
      </c>
      <c r="R27" s="59">
        <v>664485</v>
      </c>
      <c r="S27" s="59">
        <v>529596</v>
      </c>
      <c r="T27" s="60">
        <v>92914</v>
      </c>
      <c r="U27" s="60">
        <v>862566</v>
      </c>
      <c r="V27" s="59">
        <v>1485076</v>
      </c>
      <c r="W27" s="59">
        <v>7780077</v>
      </c>
      <c r="X27" s="60">
        <v>8551418</v>
      </c>
      <c r="Y27" s="59">
        <v>-771341</v>
      </c>
      <c r="Z27" s="61">
        <v>-9.02</v>
      </c>
      <c r="AA27" s="62">
        <v>8551418</v>
      </c>
    </row>
    <row r="28" spans="1:27" ht="12.75">
      <c r="A28" s="361" t="s">
        <v>242</v>
      </c>
      <c r="B28" s="147"/>
      <c r="C28" s="275">
        <v>9219289</v>
      </c>
      <c r="D28" s="341"/>
      <c r="E28" s="275">
        <v>6395200</v>
      </c>
      <c r="F28" s="342">
        <v>9173225</v>
      </c>
      <c r="G28" s="342"/>
      <c r="H28" s="275">
        <v>246587</v>
      </c>
      <c r="I28" s="275"/>
      <c r="J28" s="342">
        <v>246587</v>
      </c>
      <c r="K28" s="342">
        <v>170000</v>
      </c>
      <c r="L28" s="275">
        <v>1112799</v>
      </c>
      <c r="M28" s="275">
        <v>340058</v>
      </c>
      <c r="N28" s="342">
        <v>1622857</v>
      </c>
      <c r="O28" s="342">
        <v>67100</v>
      </c>
      <c r="P28" s="275">
        <v>67100</v>
      </c>
      <c r="Q28" s="275">
        <v>1280452</v>
      </c>
      <c r="R28" s="342">
        <v>1414652</v>
      </c>
      <c r="S28" s="342">
        <v>102684</v>
      </c>
      <c r="T28" s="275">
        <v>3444520</v>
      </c>
      <c r="U28" s="275">
        <v>2257483</v>
      </c>
      <c r="V28" s="342">
        <v>5804687</v>
      </c>
      <c r="W28" s="342">
        <v>9088783</v>
      </c>
      <c r="X28" s="275">
        <v>9173225</v>
      </c>
      <c r="Y28" s="342">
        <v>-84442</v>
      </c>
      <c r="Z28" s="335">
        <v>-0.92</v>
      </c>
      <c r="AA28" s="273">
        <v>9173225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7800180</v>
      </c>
      <c r="D30" s="340"/>
      <c r="E30" s="60">
        <v>12000000</v>
      </c>
      <c r="F30" s="59">
        <v>8168000</v>
      </c>
      <c r="G30" s="59">
        <v>-5085</v>
      </c>
      <c r="H30" s="60">
        <v>222565</v>
      </c>
      <c r="I30" s="60">
        <v>376632</v>
      </c>
      <c r="J30" s="59">
        <v>594112</v>
      </c>
      <c r="K30" s="59">
        <v>508545</v>
      </c>
      <c r="L30" s="60">
        <v>1052069</v>
      </c>
      <c r="M30" s="60">
        <v>420925</v>
      </c>
      <c r="N30" s="59">
        <v>1981539</v>
      </c>
      <c r="O30" s="59">
        <v>73677</v>
      </c>
      <c r="P30" s="60">
        <v>224481</v>
      </c>
      <c r="Q30" s="60">
        <v>630463</v>
      </c>
      <c r="R30" s="59">
        <v>928621</v>
      </c>
      <c r="S30" s="59">
        <v>333361</v>
      </c>
      <c r="T30" s="60">
        <v>931887</v>
      </c>
      <c r="U30" s="60">
        <v>2034135</v>
      </c>
      <c r="V30" s="59">
        <v>3299383</v>
      </c>
      <c r="W30" s="59">
        <v>6803655</v>
      </c>
      <c r="X30" s="60">
        <v>8168000</v>
      </c>
      <c r="Y30" s="59">
        <v>-1364345</v>
      </c>
      <c r="Z30" s="61">
        <v>-16.7</v>
      </c>
      <c r="AA30" s="62">
        <v>8168000</v>
      </c>
    </row>
    <row r="31" spans="1:27" ht="12.75">
      <c r="A31" s="361" t="s">
        <v>245</v>
      </c>
      <c r="B31" s="300"/>
      <c r="C31" s="60">
        <v>2821998</v>
      </c>
      <c r="D31" s="340"/>
      <c r="E31" s="60">
        <v>6000000</v>
      </c>
      <c r="F31" s="59">
        <v>3450000</v>
      </c>
      <c r="G31" s="59"/>
      <c r="H31" s="60"/>
      <c r="I31" s="60"/>
      <c r="J31" s="59"/>
      <c r="K31" s="59">
        <v>80635</v>
      </c>
      <c r="L31" s="60">
        <v>18712</v>
      </c>
      <c r="M31" s="60">
        <v>82002</v>
      </c>
      <c r="N31" s="59">
        <v>181349</v>
      </c>
      <c r="O31" s="59">
        <v>39474</v>
      </c>
      <c r="P31" s="60"/>
      <c r="Q31" s="60">
        <v>139055</v>
      </c>
      <c r="R31" s="59">
        <v>178529</v>
      </c>
      <c r="S31" s="59"/>
      <c r="T31" s="60">
        <v>269013</v>
      </c>
      <c r="U31" s="60">
        <v>1429981</v>
      </c>
      <c r="V31" s="59">
        <v>1698994</v>
      </c>
      <c r="W31" s="59">
        <v>2058872</v>
      </c>
      <c r="X31" s="60">
        <v>3450000</v>
      </c>
      <c r="Y31" s="59">
        <v>-1391128</v>
      </c>
      <c r="Z31" s="61">
        <v>-40.32</v>
      </c>
      <c r="AA31" s="62">
        <v>3450000</v>
      </c>
    </row>
    <row r="32" spans="1:27" ht="12.75">
      <c r="A32" s="361" t="s">
        <v>93</v>
      </c>
      <c r="B32" s="136"/>
      <c r="C32" s="60">
        <v>20744182</v>
      </c>
      <c r="D32" s="340"/>
      <c r="E32" s="60">
        <v>43645998</v>
      </c>
      <c r="F32" s="59">
        <v>46972989</v>
      </c>
      <c r="G32" s="59">
        <v>12923</v>
      </c>
      <c r="H32" s="60">
        <v>709428</v>
      </c>
      <c r="I32" s="60">
        <v>4833797</v>
      </c>
      <c r="J32" s="59">
        <v>5556148</v>
      </c>
      <c r="K32" s="59">
        <v>1207998</v>
      </c>
      <c r="L32" s="60">
        <v>1165607</v>
      </c>
      <c r="M32" s="60">
        <v>3942784</v>
      </c>
      <c r="N32" s="59">
        <v>6316389</v>
      </c>
      <c r="O32" s="59">
        <v>821568</v>
      </c>
      <c r="P32" s="60">
        <v>4655003</v>
      </c>
      <c r="Q32" s="60">
        <v>4483605</v>
      </c>
      <c r="R32" s="59">
        <v>9960176</v>
      </c>
      <c r="S32" s="59">
        <v>5273616</v>
      </c>
      <c r="T32" s="60">
        <v>4438155</v>
      </c>
      <c r="U32" s="60">
        <v>10775269</v>
      </c>
      <c r="V32" s="59">
        <v>20487040</v>
      </c>
      <c r="W32" s="59">
        <v>42319753</v>
      </c>
      <c r="X32" s="60">
        <v>46972989</v>
      </c>
      <c r="Y32" s="59">
        <v>-4653236</v>
      </c>
      <c r="Z32" s="61">
        <v>-9.91</v>
      </c>
      <c r="AA32" s="62">
        <v>46972989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6546520</v>
      </c>
      <c r="D34" s="344">
        <f aca="true" t="shared" si="7" ref="D34:AA34">+D35</f>
        <v>0</v>
      </c>
      <c r="E34" s="343">
        <f t="shared" si="7"/>
        <v>47207919</v>
      </c>
      <c r="F34" s="345">
        <f t="shared" si="7"/>
        <v>40428829</v>
      </c>
      <c r="G34" s="345">
        <f t="shared" si="7"/>
        <v>0</v>
      </c>
      <c r="H34" s="343">
        <f t="shared" si="7"/>
        <v>3440524</v>
      </c>
      <c r="I34" s="343">
        <f t="shared" si="7"/>
        <v>2826026</v>
      </c>
      <c r="J34" s="345">
        <f t="shared" si="7"/>
        <v>6266550</v>
      </c>
      <c r="K34" s="345">
        <f t="shared" si="7"/>
        <v>174362</v>
      </c>
      <c r="L34" s="343">
        <f t="shared" si="7"/>
        <v>3358044</v>
      </c>
      <c r="M34" s="343">
        <f t="shared" si="7"/>
        <v>5320788</v>
      </c>
      <c r="N34" s="345">
        <f t="shared" si="7"/>
        <v>8853194</v>
      </c>
      <c r="O34" s="345">
        <f t="shared" si="7"/>
        <v>0</v>
      </c>
      <c r="P34" s="343">
        <f t="shared" si="7"/>
        <v>1669996</v>
      </c>
      <c r="Q34" s="343">
        <f t="shared" si="7"/>
        <v>4350578</v>
      </c>
      <c r="R34" s="345">
        <f t="shared" si="7"/>
        <v>6020574</v>
      </c>
      <c r="S34" s="345">
        <f t="shared" si="7"/>
        <v>4290457</v>
      </c>
      <c r="T34" s="343">
        <f t="shared" si="7"/>
        <v>4320216</v>
      </c>
      <c r="U34" s="343">
        <f t="shared" si="7"/>
        <v>9204150</v>
      </c>
      <c r="V34" s="345">
        <f t="shared" si="7"/>
        <v>17814823</v>
      </c>
      <c r="W34" s="345">
        <f t="shared" si="7"/>
        <v>38955141</v>
      </c>
      <c r="X34" s="343">
        <f t="shared" si="7"/>
        <v>40428829</v>
      </c>
      <c r="Y34" s="345">
        <f t="shared" si="7"/>
        <v>-1473688</v>
      </c>
      <c r="Z34" s="336">
        <f>+IF(X34&lt;&gt;0,+(Y34/X34)*100,0)</f>
        <v>-3.6451414410246707</v>
      </c>
      <c r="AA34" s="350">
        <f t="shared" si="7"/>
        <v>40428829</v>
      </c>
    </row>
    <row r="35" spans="1:27" ht="12.75">
      <c r="A35" s="361" t="s">
        <v>246</v>
      </c>
      <c r="B35" s="136"/>
      <c r="C35" s="54">
        <v>6546520</v>
      </c>
      <c r="D35" s="368"/>
      <c r="E35" s="54">
        <v>47207919</v>
      </c>
      <c r="F35" s="53">
        <v>40428829</v>
      </c>
      <c r="G35" s="53"/>
      <c r="H35" s="54">
        <v>3440524</v>
      </c>
      <c r="I35" s="54">
        <v>2826026</v>
      </c>
      <c r="J35" s="53">
        <v>6266550</v>
      </c>
      <c r="K35" s="53">
        <v>174362</v>
      </c>
      <c r="L35" s="54">
        <v>3358044</v>
      </c>
      <c r="M35" s="54">
        <v>5320788</v>
      </c>
      <c r="N35" s="53">
        <v>8853194</v>
      </c>
      <c r="O35" s="53"/>
      <c r="P35" s="54">
        <v>1669996</v>
      </c>
      <c r="Q35" s="54">
        <v>4350578</v>
      </c>
      <c r="R35" s="53">
        <v>6020574</v>
      </c>
      <c r="S35" s="53">
        <v>4290457</v>
      </c>
      <c r="T35" s="54">
        <v>4320216</v>
      </c>
      <c r="U35" s="54">
        <v>9204150</v>
      </c>
      <c r="V35" s="53">
        <v>17814823</v>
      </c>
      <c r="W35" s="53">
        <v>38955141</v>
      </c>
      <c r="X35" s="54">
        <v>40428829</v>
      </c>
      <c r="Y35" s="53">
        <v>-1473688</v>
      </c>
      <c r="Z35" s="94">
        <v>-3.65</v>
      </c>
      <c r="AA35" s="95">
        <v>40428829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2399971</v>
      </c>
      <c r="D37" s="344">
        <f aca="true" t="shared" si="8" ref="D37:AA37">+D38</f>
        <v>0</v>
      </c>
      <c r="E37" s="343">
        <f t="shared" si="8"/>
        <v>52850000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2399971</v>
      </c>
      <c r="D38" s="340"/>
      <c r="E38" s="60">
        <v>52850000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529706306</v>
      </c>
      <c r="D40" s="344">
        <f t="shared" si="9"/>
        <v>0</v>
      </c>
      <c r="E40" s="343">
        <f t="shared" si="9"/>
        <v>637730130</v>
      </c>
      <c r="F40" s="345">
        <f t="shared" si="9"/>
        <v>704460977</v>
      </c>
      <c r="G40" s="345">
        <f t="shared" si="9"/>
        <v>3219205</v>
      </c>
      <c r="H40" s="343">
        <f t="shared" si="9"/>
        <v>17777426</v>
      </c>
      <c r="I40" s="343">
        <f t="shared" si="9"/>
        <v>27217454</v>
      </c>
      <c r="J40" s="345">
        <f t="shared" si="9"/>
        <v>48214085</v>
      </c>
      <c r="K40" s="345">
        <f t="shared" si="9"/>
        <v>29509781</v>
      </c>
      <c r="L40" s="343">
        <f t="shared" si="9"/>
        <v>47148531</v>
      </c>
      <c r="M40" s="343">
        <f t="shared" si="9"/>
        <v>32492717</v>
      </c>
      <c r="N40" s="345">
        <f t="shared" si="9"/>
        <v>109151029</v>
      </c>
      <c r="O40" s="345">
        <f t="shared" si="9"/>
        <v>26645061</v>
      </c>
      <c r="P40" s="343">
        <f t="shared" si="9"/>
        <v>31346196</v>
      </c>
      <c r="Q40" s="343">
        <f t="shared" si="9"/>
        <v>72202156</v>
      </c>
      <c r="R40" s="345">
        <f t="shared" si="9"/>
        <v>130193413</v>
      </c>
      <c r="S40" s="345">
        <f t="shared" si="9"/>
        <v>64416554</v>
      </c>
      <c r="T40" s="343">
        <f t="shared" si="9"/>
        <v>116016475</v>
      </c>
      <c r="U40" s="343">
        <f t="shared" si="9"/>
        <v>146877716</v>
      </c>
      <c r="V40" s="345">
        <f t="shared" si="9"/>
        <v>327310745</v>
      </c>
      <c r="W40" s="345">
        <f t="shared" si="9"/>
        <v>614869272</v>
      </c>
      <c r="X40" s="343">
        <f t="shared" si="9"/>
        <v>704460977</v>
      </c>
      <c r="Y40" s="345">
        <f t="shared" si="9"/>
        <v>-89591705</v>
      </c>
      <c r="Z40" s="336">
        <f>+IF(X40&lt;&gt;0,+(Y40/X40)*100,0)</f>
        <v>-12.717766906200115</v>
      </c>
      <c r="AA40" s="350">
        <f>SUM(AA41:AA49)</f>
        <v>704460977</v>
      </c>
    </row>
    <row r="41" spans="1:27" ht="12.75">
      <c r="A41" s="361" t="s">
        <v>248</v>
      </c>
      <c r="B41" s="142"/>
      <c r="C41" s="362">
        <v>110354877</v>
      </c>
      <c r="D41" s="363"/>
      <c r="E41" s="362">
        <v>58823671</v>
      </c>
      <c r="F41" s="364">
        <v>171123796</v>
      </c>
      <c r="G41" s="364"/>
      <c r="H41" s="362">
        <v>12075</v>
      </c>
      <c r="I41" s="362">
        <v>4281520</v>
      </c>
      <c r="J41" s="364">
        <v>4293595</v>
      </c>
      <c r="K41" s="364">
        <v>7548202</v>
      </c>
      <c r="L41" s="362">
        <v>7136860</v>
      </c>
      <c r="M41" s="362">
        <v>7438277</v>
      </c>
      <c r="N41" s="364">
        <v>22123339</v>
      </c>
      <c r="O41" s="364">
        <v>4544697</v>
      </c>
      <c r="P41" s="362">
        <v>3540592</v>
      </c>
      <c r="Q41" s="362">
        <v>20988208</v>
      </c>
      <c r="R41" s="364">
        <v>29073497</v>
      </c>
      <c r="S41" s="364">
        <v>38863638</v>
      </c>
      <c r="T41" s="362">
        <v>35961364</v>
      </c>
      <c r="U41" s="362">
        <v>50732026</v>
      </c>
      <c r="V41" s="364">
        <v>125557028</v>
      </c>
      <c r="W41" s="364">
        <v>181047459</v>
      </c>
      <c r="X41" s="362">
        <v>171123796</v>
      </c>
      <c r="Y41" s="364">
        <v>9923663</v>
      </c>
      <c r="Z41" s="365">
        <v>5.8</v>
      </c>
      <c r="AA41" s="366">
        <v>171123796</v>
      </c>
    </row>
    <row r="42" spans="1:27" ht="12.75">
      <c r="A42" s="361" t="s">
        <v>249</v>
      </c>
      <c r="B42" s="136"/>
      <c r="C42" s="60">
        <f aca="true" t="shared" si="10" ref="C42:Y42">+C62</f>
        <v>117283403</v>
      </c>
      <c r="D42" s="368">
        <f t="shared" si="10"/>
        <v>0</v>
      </c>
      <c r="E42" s="54">
        <f t="shared" si="10"/>
        <v>90266720</v>
      </c>
      <c r="F42" s="53">
        <f t="shared" si="10"/>
        <v>90430067</v>
      </c>
      <c r="G42" s="53">
        <f t="shared" si="10"/>
        <v>0</v>
      </c>
      <c r="H42" s="54">
        <f t="shared" si="10"/>
        <v>3915054</v>
      </c>
      <c r="I42" s="54">
        <f t="shared" si="10"/>
        <v>9217099</v>
      </c>
      <c r="J42" s="53">
        <f t="shared" si="10"/>
        <v>13132153</v>
      </c>
      <c r="K42" s="53">
        <f t="shared" si="10"/>
        <v>48991</v>
      </c>
      <c r="L42" s="54">
        <f t="shared" si="10"/>
        <v>58972</v>
      </c>
      <c r="M42" s="54">
        <f t="shared" si="10"/>
        <v>-4494</v>
      </c>
      <c r="N42" s="53">
        <f t="shared" si="10"/>
        <v>103469</v>
      </c>
      <c r="O42" s="53">
        <f t="shared" si="10"/>
        <v>11730803</v>
      </c>
      <c r="P42" s="54">
        <f t="shared" si="10"/>
        <v>467659</v>
      </c>
      <c r="Q42" s="54">
        <f t="shared" si="10"/>
        <v>24741359</v>
      </c>
      <c r="R42" s="53">
        <f t="shared" si="10"/>
        <v>36939821</v>
      </c>
      <c r="S42" s="53">
        <f t="shared" si="10"/>
        <v>7582589</v>
      </c>
      <c r="T42" s="54">
        <f t="shared" si="10"/>
        <v>26650348</v>
      </c>
      <c r="U42" s="54">
        <f t="shared" si="10"/>
        <v>5872367</v>
      </c>
      <c r="V42" s="53">
        <f t="shared" si="10"/>
        <v>40105304</v>
      </c>
      <c r="W42" s="53">
        <f t="shared" si="10"/>
        <v>90280747</v>
      </c>
      <c r="X42" s="54">
        <f t="shared" si="10"/>
        <v>90430067</v>
      </c>
      <c r="Y42" s="53">
        <f t="shared" si="10"/>
        <v>-149320</v>
      </c>
      <c r="Z42" s="94">
        <f>+IF(X42&lt;&gt;0,+(Y42/X42)*100,0)</f>
        <v>-0.16512207162248368</v>
      </c>
      <c r="AA42" s="95">
        <f>+AA62</f>
        <v>90430067</v>
      </c>
    </row>
    <row r="43" spans="1:27" ht="12.75">
      <c r="A43" s="361" t="s">
        <v>250</v>
      </c>
      <c r="B43" s="136"/>
      <c r="C43" s="275">
        <v>18988126</v>
      </c>
      <c r="D43" s="369"/>
      <c r="E43" s="305">
        <v>23852091</v>
      </c>
      <c r="F43" s="370">
        <v>25083742</v>
      </c>
      <c r="G43" s="370"/>
      <c r="H43" s="305">
        <v>1104260</v>
      </c>
      <c r="I43" s="305">
        <v>557691</v>
      </c>
      <c r="J43" s="370">
        <v>1661951</v>
      </c>
      <c r="K43" s="370">
        <v>997759</v>
      </c>
      <c r="L43" s="305">
        <v>729447</v>
      </c>
      <c r="M43" s="305">
        <v>412155</v>
      </c>
      <c r="N43" s="370">
        <v>2139361</v>
      </c>
      <c r="O43" s="370">
        <v>1418078</v>
      </c>
      <c r="P43" s="305">
        <v>1002783</v>
      </c>
      <c r="Q43" s="305">
        <v>2342089</v>
      </c>
      <c r="R43" s="370">
        <v>4762950</v>
      </c>
      <c r="S43" s="370">
        <v>845065</v>
      </c>
      <c r="T43" s="305">
        <v>1447305</v>
      </c>
      <c r="U43" s="305">
        <v>12871074</v>
      </c>
      <c r="V43" s="370">
        <v>15163444</v>
      </c>
      <c r="W43" s="370">
        <v>23727706</v>
      </c>
      <c r="X43" s="305">
        <v>25083742</v>
      </c>
      <c r="Y43" s="370">
        <v>-1356036</v>
      </c>
      <c r="Z43" s="371">
        <v>-5.41</v>
      </c>
      <c r="AA43" s="303">
        <v>25083742</v>
      </c>
    </row>
    <row r="44" spans="1:27" ht="12.75">
      <c r="A44" s="361" t="s">
        <v>251</v>
      </c>
      <c r="B44" s="136"/>
      <c r="C44" s="60">
        <v>136246509</v>
      </c>
      <c r="D44" s="368"/>
      <c r="E44" s="54">
        <v>96890432</v>
      </c>
      <c r="F44" s="53">
        <v>101151781</v>
      </c>
      <c r="G44" s="53">
        <v>199053</v>
      </c>
      <c r="H44" s="54">
        <v>2825207</v>
      </c>
      <c r="I44" s="54">
        <v>3238608</v>
      </c>
      <c r="J44" s="53">
        <v>6262868</v>
      </c>
      <c r="K44" s="53">
        <v>2915077</v>
      </c>
      <c r="L44" s="54">
        <v>20374727</v>
      </c>
      <c r="M44" s="54">
        <v>5537540</v>
      </c>
      <c r="N44" s="53">
        <v>28827344</v>
      </c>
      <c r="O44" s="53">
        <v>2765991</v>
      </c>
      <c r="P44" s="54">
        <v>2695116</v>
      </c>
      <c r="Q44" s="54">
        <v>4072218</v>
      </c>
      <c r="R44" s="53">
        <v>9533325</v>
      </c>
      <c r="S44" s="53">
        <v>5762555</v>
      </c>
      <c r="T44" s="54">
        <v>14977768</v>
      </c>
      <c r="U44" s="54">
        <v>20621431</v>
      </c>
      <c r="V44" s="53">
        <v>41361754</v>
      </c>
      <c r="W44" s="53">
        <v>85985291</v>
      </c>
      <c r="X44" s="54">
        <v>101151781</v>
      </c>
      <c r="Y44" s="53">
        <v>-15166490</v>
      </c>
      <c r="Z44" s="94">
        <v>-14.99</v>
      </c>
      <c r="AA44" s="95">
        <v>101151781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>
        <v>143392</v>
      </c>
      <c r="D46" s="368"/>
      <c r="E46" s="54">
        <v>290000</v>
      </c>
      <c r="F46" s="53">
        <v>318812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>
        <v>20000</v>
      </c>
      <c r="U46" s="54">
        <v>87231</v>
      </c>
      <c r="V46" s="53">
        <v>107231</v>
      </c>
      <c r="W46" s="53">
        <v>107231</v>
      </c>
      <c r="X46" s="54">
        <v>318812</v>
      </c>
      <c r="Y46" s="53">
        <v>-211581</v>
      </c>
      <c r="Z46" s="94">
        <v>-66.37</v>
      </c>
      <c r="AA46" s="95">
        <v>318812</v>
      </c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146689999</v>
      </c>
      <c r="D48" s="368"/>
      <c r="E48" s="54">
        <v>367249586</v>
      </c>
      <c r="F48" s="53">
        <v>315972909</v>
      </c>
      <c r="G48" s="53">
        <v>3020152</v>
      </c>
      <c r="H48" s="54">
        <v>9920830</v>
      </c>
      <c r="I48" s="54">
        <v>9922536</v>
      </c>
      <c r="J48" s="53">
        <v>22863518</v>
      </c>
      <c r="K48" s="53">
        <v>17998302</v>
      </c>
      <c r="L48" s="54">
        <v>18848525</v>
      </c>
      <c r="M48" s="54">
        <v>19094031</v>
      </c>
      <c r="N48" s="53">
        <v>55940858</v>
      </c>
      <c r="O48" s="53">
        <v>6184413</v>
      </c>
      <c r="P48" s="54">
        <v>23640046</v>
      </c>
      <c r="Q48" s="54">
        <v>20058282</v>
      </c>
      <c r="R48" s="53">
        <v>49882741</v>
      </c>
      <c r="S48" s="53">
        <v>11362707</v>
      </c>
      <c r="T48" s="54">
        <v>36959690</v>
      </c>
      <c r="U48" s="54">
        <v>56693587</v>
      </c>
      <c r="V48" s="53">
        <v>105015984</v>
      </c>
      <c r="W48" s="53">
        <v>233703101</v>
      </c>
      <c r="X48" s="54">
        <v>315972909</v>
      </c>
      <c r="Y48" s="53">
        <v>-82269808</v>
      </c>
      <c r="Z48" s="94">
        <v>-26.04</v>
      </c>
      <c r="AA48" s="95">
        <v>315972909</v>
      </c>
    </row>
    <row r="49" spans="1:27" ht="12.75">
      <c r="A49" s="361" t="s">
        <v>93</v>
      </c>
      <c r="B49" s="136"/>
      <c r="C49" s="54"/>
      <c r="D49" s="368"/>
      <c r="E49" s="54">
        <v>357630</v>
      </c>
      <c r="F49" s="53">
        <v>379870</v>
      </c>
      <c r="G49" s="53"/>
      <c r="H49" s="54"/>
      <c r="I49" s="54"/>
      <c r="J49" s="53"/>
      <c r="K49" s="53">
        <v>1450</v>
      </c>
      <c r="L49" s="54"/>
      <c r="M49" s="54">
        <v>15208</v>
      </c>
      <c r="N49" s="53">
        <v>16658</v>
      </c>
      <c r="O49" s="53">
        <v>1079</v>
      </c>
      <c r="P49" s="54"/>
      <c r="Q49" s="54"/>
      <c r="R49" s="53">
        <v>1079</v>
      </c>
      <c r="S49" s="53"/>
      <c r="T49" s="54"/>
      <c r="U49" s="54"/>
      <c r="V49" s="53"/>
      <c r="W49" s="53">
        <v>17737</v>
      </c>
      <c r="X49" s="54">
        <v>379870</v>
      </c>
      <c r="Y49" s="53">
        <v>-362133</v>
      </c>
      <c r="Z49" s="94">
        <v>-95.33</v>
      </c>
      <c r="AA49" s="95">
        <v>379870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5250000</v>
      </c>
      <c r="F57" s="345">
        <f t="shared" si="13"/>
        <v>4450000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198860</v>
      </c>
      <c r="M57" s="343">
        <f t="shared" si="13"/>
        <v>159330</v>
      </c>
      <c r="N57" s="345">
        <f t="shared" si="13"/>
        <v>358190</v>
      </c>
      <c r="O57" s="345">
        <f t="shared" si="13"/>
        <v>153594</v>
      </c>
      <c r="P57" s="343">
        <f t="shared" si="13"/>
        <v>170989</v>
      </c>
      <c r="Q57" s="343">
        <f t="shared" si="13"/>
        <v>437464</v>
      </c>
      <c r="R57" s="345">
        <f t="shared" si="13"/>
        <v>762047</v>
      </c>
      <c r="S57" s="345">
        <f t="shared" si="13"/>
        <v>561842</v>
      </c>
      <c r="T57" s="343">
        <f t="shared" si="13"/>
        <v>444321</v>
      </c>
      <c r="U57" s="343">
        <f t="shared" si="13"/>
        <v>1484906</v>
      </c>
      <c r="V57" s="345">
        <f t="shared" si="13"/>
        <v>2491069</v>
      </c>
      <c r="W57" s="345">
        <f t="shared" si="13"/>
        <v>3611306</v>
      </c>
      <c r="X57" s="343">
        <f t="shared" si="13"/>
        <v>4450000</v>
      </c>
      <c r="Y57" s="345">
        <f t="shared" si="13"/>
        <v>-838694</v>
      </c>
      <c r="Z57" s="336">
        <f>+IF(X57&lt;&gt;0,+(Y57/X57)*100,0)</f>
        <v>-18.847056179775283</v>
      </c>
      <c r="AA57" s="350">
        <f t="shared" si="13"/>
        <v>4450000</v>
      </c>
    </row>
    <row r="58" spans="1:27" ht="12.75">
      <c r="A58" s="361" t="s">
        <v>217</v>
      </c>
      <c r="B58" s="136"/>
      <c r="C58" s="60"/>
      <c r="D58" s="340"/>
      <c r="E58" s="60">
        <v>5250000</v>
      </c>
      <c r="F58" s="59">
        <v>4450000</v>
      </c>
      <c r="G58" s="59"/>
      <c r="H58" s="60"/>
      <c r="I58" s="60"/>
      <c r="J58" s="59"/>
      <c r="K58" s="59"/>
      <c r="L58" s="60">
        <v>198860</v>
      </c>
      <c r="M58" s="60">
        <v>159330</v>
      </c>
      <c r="N58" s="59">
        <v>358190</v>
      </c>
      <c r="O58" s="59">
        <v>153594</v>
      </c>
      <c r="P58" s="60">
        <v>170989</v>
      </c>
      <c r="Q58" s="60">
        <v>437464</v>
      </c>
      <c r="R58" s="59">
        <v>762047</v>
      </c>
      <c r="S58" s="59">
        <v>561842</v>
      </c>
      <c r="T58" s="60">
        <v>444321</v>
      </c>
      <c r="U58" s="60">
        <v>1484906</v>
      </c>
      <c r="V58" s="59">
        <v>2491069</v>
      </c>
      <c r="W58" s="59">
        <v>3611306</v>
      </c>
      <c r="X58" s="60">
        <v>4450000</v>
      </c>
      <c r="Y58" s="59">
        <v>-838694</v>
      </c>
      <c r="Z58" s="61">
        <v>-18.85</v>
      </c>
      <c r="AA58" s="62">
        <v>4450000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2834886582</v>
      </c>
      <c r="D60" s="346">
        <f t="shared" si="14"/>
        <v>0</v>
      </c>
      <c r="E60" s="219">
        <f t="shared" si="14"/>
        <v>3175326921</v>
      </c>
      <c r="F60" s="264">
        <f t="shared" si="14"/>
        <v>3296386151</v>
      </c>
      <c r="G60" s="264">
        <f t="shared" si="14"/>
        <v>35246054</v>
      </c>
      <c r="H60" s="219">
        <f t="shared" si="14"/>
        <v>156278950</v>
      </c>
      <c r="I60" s="219">
        <f t="shared" si="14"/>
        <v>193996449</v>
      </c>
      <c r="J60" s="264">
        <f t="shared" si="14"/>
        <v>385521453</v>
      </c>
      <c r="K60" s="264">
        <f t="shared" si="14"/>
        <v>243952654</v>
      </c>
      <c r="L60" s="219">
        <f t="shared" si="14"/>
        <v>247341150</v>
      </c>
      <c r="M60" s="219">
        <f t="shared" si="14"/>
        <v>231429775</v>
      </c>
      <c r="N60" s="264">
        <f t="shared" si="14"/>
        <v>722723579</v>
      </c>
      <c r="O60" s="264">
        <f t="shared" si="14"/>
        <v>120462647</v>
      </c>
      <c r="P60" s="219">
        <f t="shared" si="14"/>
        <v>218396198</v>
      </c>
      <c r="Q60" s="219">
        <f t="shared" si="14"/>
        <v>300496807</v>
      </c>
      <c r="R60" s="264">
        <f t="shared" si="14"/>
        <v>639355652</v>
      </c>
      <c r="S60" s="264">
        <f t="shared" si="14"/>
        <v>265686213</v>
      </c>
      <c r="T60" s="219">
        <f t="shared" si="14"/>
        <v>389446119</v>
      </c>
      <c r="U60" s="219">
        <f t="shared" si="14"/>
        <v>558734476</v>
      </c>
      <c r="V60" s="264">
        <f t="shared" si="14"/>
        <v>1213866808</v>
      </c>
      <c r="W60" s="264">
        <f t="shared" si="14"/>
        <v>2961467492</v>
      </c>
      <c r="X60" s="219">
        <f t="shared" si="14"/>
        <v>3296386151</v>
      </c>
      <c r="Y60" s="264">
        <f t="shared" si="14"/>
        <v>-334918659</v>
      </c>
      <c r="Z60" s="337">
        <f>+IF(X60&lt;&gt;0,+(Y60/X60)*100,0)</f>
        <v>-10.160176740774082</v>
      </c>
      <c r="AA60" s="232">
        <f>+AA57+AA54+AA51+AA40+AA37+AA34+AA22+AA5</f>
        <v>3296386151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117283403</v>
      </c>
      <c r="D62" s="348">
        <f t="shared" si="15"/>
        <v>0</v>
      </c>
      <c r="E62" s="347">
        <f t="shared" si="15"/>
        <v>90266720</v>
      </c>
      <c r="F62" s="349">
        <f t="shared" si="15"/>
        <v>90430067</v>
      </c>
      <c r="G62" s="349">
        <f t="shared" si="15"/>
        <v>0</v>
      </c>
      <c r="H62" s="347">
        <f t="shared" si="15"/>
        <v>3915054</v>
      </c>
      <c r="I62" s="347">
        <f t="shared" si="15"/>
        <v>9217099</v>
      </c>
      <c r="J62" s="349">
        <f t="shared" si="15"/>
        <v>13132153</v>
      </c>
      <c r="K62" s="349">
        <f t="shared" si="15"/>
        <v>48991</v>
      </c>
      <c r="L62" s="347">
        <f t="shared" si="15"/>
        <v>58972</v>
      </c>
      <c r="M62" s="347">
        <f t="shared" si="15"/>
        <v>-4494</v>
      </c>
      <c r="N62" s="349">
        <f t="shared" si="15"/>
        <v>103469</v>
      </c>
      <c r="O62" s="349">
        <f t="shared" si="15"/>
        <v>11730803</v>
      </c>
      <c r="P62" s="347">
        <f t="shared" si="15"/>
        <v>467659</v>
      </c>
      <c r="Q62" s="347">
        <f t="shared" si="15"/>
        <v>24741359</v>
      </c>
      <c r="R62" s="349">
        <f t="shared" si="15"/>
        <v>36939821</v>
      </c>
      <c r="S62" s="349">
        <f t="shared" si="15"/>
        <v>7582589</v>
      </c>
      <c r="T62" s="347">
        <f t="shared" si="15"/>
        <v>26650348</v>
      </c>
      <c r="U62" s="347">
        <f t="shared" si="15"/>
        <v>5872367</v>
      </c>
      <c r="V62" s="349">
        <f t="shared" si="15"/>
        <v>40105304</v>
      </c>
      <c r="W62" s="349">
        <f t="shared" si="15"/>
        <v>90280747</v>
      </c>
      <c r="X62" s="347">
        <f t="shared" si="15"/>
        <v>90430067</v>
      </c>
      <c r="Y62" s="349">
        <f t="shared" si="15"/>
        <v>-149320</v>
      </c>
      <c r="Z62" s="338">
        <f>+IF(X62&lt;&gt;0,+(Y62/X62)*100,0)</f>
        <v>-0.16512207162248368</v>
      </c>
      <c r="AA62" s="351">
        <f>SUM(AA63:AA66)</f>
        <v>90430067</v>
      </c>
    </row>
    <row r="63" spans="1:27" ht="12.75">
      <c r="A63" s="361" t="s">
        <v>259</v>
      </c>
      <c r="B63" s="136"/>
      <c r="C63" s="60">
        <v>87383637</v>
      </c>
      <c r="D63" s="340"/>
      <c r="E63" s="60">
        <v>90266720</v>
      </c>
      <c r="F63" s="59">
        <v>90430067</v>
      </c>
      <c r="G63" s="59"/>
      <c r="H63" s="60">
        <v>3915054</v>
      </c>
      <c r="I63" s="60">
        <v>9217099</v>
      </c>
      <c r="J63" s="59">
        <v>13132153</v>
      </c>
      <c r="K63" s="59">
        <v>48991</v>
      </c>
      <c r="L63" s="60">
        <v>58972</v>
      </c>
      <c r="M63" s="60">
        <v>-4494</v>
      </c>
      <c r="N63" s="59">
        <v>103469</v>
      </c>
      <c r="O63" s="59">
        <v>11730803</v>
      </c>
      <c r="P63" s="60">
        <v>467659</v>
      </c>
      <c r="Q63" s="60">
        <v>24741359</v>
      </c>
      <c r="R63" s="59">
        <v>36939821</v>
      </c>
      <c r="S63" s="59">
        <v>7582589</v>
      </c>
      <c r="T63" s="60">
        <v>26650348</v>
      </c>
      <c r="U63" s="60">
        <v>5872367</v>
      </c>
      <c r="V63" s="59">
        <v>40105304</v>
      </c>
      <c r="W63" s="59">
        <v>90280747</v>
      </c>
      <c r="X63" s="60">
        <v>90430067</v>
      </c>
      <c r="Y63" s="59">
        <v>-149320</v>
      </c>
      <c r="Z63" s="61">
        <v>-0.17</v>
      </c>
      <c r="AA63" s="62">
        <v>90430067</v>
      </c>
    </row>
    <row r="64" spans="1:27" ht="12.75">
      <c r="A64" s="361" t="s">
        <v>260</v>
      </c>
      <c r="B64" s="136"/>
      <c r="C64" s="60">
        <v>29899766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2017-07-31T10:17:23Z</dcterms:created>
  <dcterms:modified xsi:type="dcterms:W3CDTF">2017-07-31T10:17:27Z</dcterms:modified>
  <cp:category/>
  <cp:version/>
  <cp:contentType/>
  <cp:contentStatus/>
</cp:coreProperties>
</file>