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<sst xmlns="http://schemas.openxmlformats.org/spreadsheetml/2006/main" count="857" uniqueCount="303">
  <si>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Blue Crane Route(EC102)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</si>
  <si>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</si>
  <si>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</si>
  <si>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</si>
  <si>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</si>
  <si>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</si>
  <si>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</si>
  <si>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</si>
  <si>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</si>
  <si>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</si>
  <si>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</si>
  <si>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</si>
  <si>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</si>
  <si>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</si>
  <si>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</si>
  <si>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</si>
  <si>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</si>
  <si>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</si>
  <si>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</si>
  <si>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</si>
  <si>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</si>
  <si>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</si>
  <si>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</si>
  <si>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</si>
  <si>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</si>
  <si>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</si>
  <si>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</si>
  <si>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</si>
  <si>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</si>
  <si>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</si>
  <si>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</si>
  <si>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</si>
  <si>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</si>
  <si>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</si>
  <si>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</si>
  <si>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</si>
  <si>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</si>
  <si>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</si>
  <si>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</si>
  <si>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</si>
  <si>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</si>
  <si>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</si>
  <si>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</si>
  <si>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</si>
  <si>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</si>
  <si>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</si>
  <si>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</si>
  <si>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</si>
  <si>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</si>
  <si>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</si>
  <si>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</si>
  <si>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</si>
  <si>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</si>
  <si>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</si>
  <si>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</si>
  <si>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</si>
  <si>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</si>
  <si>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</si>
  <si>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</si>
  <si>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</si>
  <si>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</si>
  <si>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</si>
  <si>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</si>
  <si>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</si>
  <si>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</si>
  <si>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</si>
  <si>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</si>
  <si>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</si>
  <si>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</si>
  <si>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</si>
  <si>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Blue Crane Route(EC102)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</si>
  <si>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</si>
  <si>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</si>
  <si>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</si>
  <si>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</si>
  <si>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</si>
  <si>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</si>
  <si>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</si>
  <si>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</si>
  <si>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</si>
  <si>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</si>
  <si>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</si>
  <si>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</si>
  <si>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</si>
  <si>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</si>
  <si>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</si>
  <si>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</si>
  <si>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</si>
  <si>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</si>
  <si>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</si>
  <si>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</si>
  <si>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</si>
  <si>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</si>
  <si>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</si>
  <si>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</si>
  <si>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</si>
  <si>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</si>
  <si>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</si>
  <si>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</si>
  <si>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</si>
  <si>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Blue Crane Route(EC102)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</si>
  <si>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</si>
  <si>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</si>
  <si>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</si>
  <si>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</si>
  <si>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</si>
  <si>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</si>
  <si>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</si>
  <si>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</si>
  <si>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</si>
  <si>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</si>
  <si>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</si>
  <si>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</si>
  <si>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</si>
  <si>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</si>
  <si>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</si>
  <si>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</si>
  <si>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</si>
  <si>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</si>
  <si>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</si>
  <si>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</si>
  <si>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</si>
  <si>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</si>
  <si>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</si>
  <si>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</si>
  <si>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</si>
  <si>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</si>
  <si>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</si>
  <si>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</si>
  <si>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Blue Crane Route(EC102)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</si>
  <si>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</si>
  <si>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</si>
  <si>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</si>
  <si>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</si>
  <si>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</si>
  <si>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</si>
  <si>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</si>
  <si>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</si>
  <si>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</si>
  <si>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</si>
  <si>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Blue Crane Route(EC102)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</si>
  <si>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</si>
  <si>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</si>
  <si>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</si>
  <si>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</si>
  <si>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</si>
  <si>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</si>
  <si>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</si>
  <si>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</si>
  <si>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</si>
  <si>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</si>
  <si>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</si>
  <si>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</si>
  <si>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</si>
  <si>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</si>
  <si>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</si>
  <si>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</si>
  <si>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</si>
  <si>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</si>
  <si>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</si>
  <si>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</si>
  <si>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</si>
  <si>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</si>
  <si>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</si>
  <si>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</si>
  <si>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</si>
  <si>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</si>
  <si>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</si>
  <si>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</si>
  <si>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</si>
  <si>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</si>
  <si>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</si>
  <si>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</si>
  <si>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</si>
  <si>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Blue Crane Route(EC102)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</si>
  <si>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</si>
  <si>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</si>
  <si>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</si>
  <si>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</si>
  <si>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</si>
  <si>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</si>
  <si>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</si>
  <si>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</si>
  <si>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</si>
  <si>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</si>
  <si>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</si>
  <si>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</si>
  <si>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</si>
  <si>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</si>
  <si>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</si>
  <si>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</si>
  <si>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</si>
  <si>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</si>
  <si>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</si>
  <si>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</si>
  <si>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</si>
  <si>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</si>
  <si>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</si>
  <si>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</si>
  <si>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</si>
  <si>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</si>
  <si>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</si>
  <si>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Blue Crane Route(EC102)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</si>
  <si>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</si>
  <si>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</si>
  <si>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</si>
  <si>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</si>
  <si>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</si>
  <si>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</si>
  <si>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</si>
  <si>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</si>
  <si>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</si>
  <si>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</si>
  <si>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</si>
  <si>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</si>
  <si>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</si>
  <si>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</si>
  <si>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</si>
  <si>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</si>
  <si>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</si>
  <si>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</si>
  <si>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</si>
  <si>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</si>
  <si>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</si>
  <si>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</si>
  <si>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</si>
  <si>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</si>
  <si>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Blue Crane Route(EC102)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</si>
  <si>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</si>
  <si>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</si>
  <si>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</si>
  <si>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</si>
  <si>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</si>
  <si>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</si>
  <si>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</si>
  <si>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</si>
  <si>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</si>
  <si>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</si>
  <si>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</si>
  <si>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</si>
  <si>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</si>
  <si>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</si>
  <si>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</si>
  <si>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</si>
  <si>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</si>
  <si>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</si>
  <si>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</si>
  <si>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</si>
  <si>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</si>
  <si>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</si>
  <si>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</si>
  <si>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</si>
  <si>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</si>
  <si>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</si>
  <si>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</si>
  <si>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</si>
  <si>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</si>
  <si>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</si>
  <si>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</si>
  <si>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</si>
  <si>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</si>
  <si>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</si>
  <si>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</si>
  <si>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Blue Crane Route(EC102)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</si>
  <si>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</si>
  <si>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</si>
  <si>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Eastern Cape: Blue Crane Route(EC102)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</si>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</sst>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10097775</v>
      </c>
      <c r="C5" s="19">
        <v>0</v>
      </c>
      <c r="D5" s="59">
        <v>11090000</v>
      </c>
      <c r="E5" s="60">
        <v>11140000</v>
      </c>
      <c r="F5" s="60">
        <v>11084713</v>
      </c>
      <c r="G5" s="60">
        <v>-1930</v>
      </c>
      <c r="H5" s="60">
        <v>2594</v>
      </c>
      <c r="I5" s="60">
        <v>11085377</v>
      </c>
      <c r="J5" s="60">
        <v>0</v>
      </c>
      <c r="K5" s="60">
        <v>1494</v>
      </c>
      <c r="L5" s="60">
        <v>0</v>
      </c>
      <c r="M5" s="60">
        <v>1494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65914</v>
      </c>
      <c r="U5" s="60">
        <v>65914</v>
      </c>
      <c r="V5" s="60">
        <v>11152785</v>
      </c>
      <c r="W5" s="60">
        <v>11090000</v>
      </c>
      <c r="X5" s="60">
        <v>62785</v>
      </c>
      <c r="Y5" s="61">
        <v>0.57</v>
      </c>
      <c r="Z5" s="62">
        <v>11140000</v>
      </c>
    </row>
    <row r="6" spans="1:26" ht="12.75">
      <c r="A6" s="58" t="s">
        <v>32</v>
      </c>
      <c r="B6" s="19">
        <v>97432081</v>
      </c>
      <c r="C6" s="19">
        <v>0</v>
      </c>
      <c r="D6" s="59">
        <v>108317120</v>
      </c>
      <c r="E6" s="60">
        <v>117134670</v>
      </c>
      <c r="F6" s="60">
        <v>7594950</v>
      </c>
      <c r="G6" s="60">
        <v>9400463</v>
      </c>
      <c r="H6" s="60">
        <v>9413414</v>
      </c>
      <c r="I6" s="60">
        <v>26408827</v>
      </c>
      <c r="J6" s="60">
        <v>11065735</v>
      </c>
      <c r="K6" s="60">
        <v>10256637</v>
      </c>
      <c r="L6" s="60">
        <v>9672146</v>
      </c>
      <c r="M6" s="60">
        <v>30994518</v>
      </c>
      <c r="N6" s="60">
        <v>12203049</v>
      </c>
      <c r="O6" s="60">
        <v>11366435</v>
      </c>
      <c r="P6" s="60">
        <v>9952118</v>
      </c>
      <c r="Q6" s="60">
        <v>33521602</v>
      </c>
      <c r="R6" s="60">
        <v>9429249</v>
      </c>
      <c r="S6" s="60">
        <v>9840295</v>
      </c>
      <c r="T6" s="60">
        <v>9718941</v>
      </c>
      <c r="U6" s="60">
        <v>28988485</v>
      </c>
      <c r="V6" s="60">
        <v>119913432</v>
      </c>
      <c r="W6" s="60">
        <v>108317120</v>
      </c>
      <c r="X6" s="60">
        <v>11596312</v>
      </c>
      <c r="Y6" s="61">
        <v>10.71</v>
      </c>
      <c r="Z6" s="62">
        <v>117134670</v>
      </c>
    </row>
    <row r="7" spans="1:26" ht="12.75">
      <c r="A7" s="58" t="s">
        <v>33</v>
      </c>
      <c r="B7" s="19">
        <v>1446111</v>
      </c>
      <c r="C7" s="19">
        <v>0</v>
      </c>
      <c r="D7" s="59">
        <v>1000750</v>
      </c>
      <c r="E7" s="60">
        <v>1000750</v>
      </c>
      <c r="F7" s="60">
        <v>112718</v>
      </c>
      <c r="G7" s="60">
        <v>100132</v>
      </c>
      <c r="H7" s="60">
        <v>26146</v>
      </c>
      <c r="I7" s="60">
        <v>238996</v>
      </c>
      <c r="J7" s="60">
        <v>210069</v>
      </c>
      <c r="K7" s="60">
        <v>64124</v>
      </c>
      <c r="L7" s="60">
        <v>88179</v>
      </c>
      <c r="M7" s="60">
        <v>362372</v>
      </c>
      <c r="N7" s="60">
        <v>160546</v>
      </c>
      <c r="O7" s="60">
        <v>92953</v>
      </c>
      <c r="P7" s="60">
        <v>10986</v>
      </c>
      <c r="Q7" s="60">
        <v>264485</v>
      </c>
      <c r="R7" s="60">
        <v>189838</v>
      </c>
      <c r="S7" s="60">
        <v>-109399</v>
      </c>
      <c r="T7" s="60">
        <v>40763</v>
      </c>
      <c r="U7" s="60">
        <v>121202</v>
      </c>
      <c r="V7" s="60">
        <v>987055</v>
      </c>
      <c r="W7" s="60">
        <v>1000750</v>
      </c>
      <c r="X7" s="60">
        <v>-13695</v>
      </c>
      <c r="Y7" s="61">
        <v>-1.37</v>
      </c>
      <c r="Z7" s="62">
        <v>1000750</v>
      </c>
    </row>
    <row r="8" spans="1:26" ht="12.75">
      <c r="A8" s="58" t="s">
        <v>34</v>
      </c>
      <c r="B8" s="19">
        <v>52419140</v>
      </c>
      <c r="C8" s="19">
        <v>0</v>
      </c>
      <c r="D8" s="59">
        <v>51653850</v>
      </c>
      <c r="E8" s="60">
        <v>51959320</v>
      </c>
      <c r="F8" s="60">
        <v>18797252</v>
      </c>
      <c r="G8" s="60">
        <v>255185</v>
      </c>
      <c r="H8" s="60">
        <v>308330</v>
      </c>
      <c r="I8" s="60">
        <v>19360767</v>
      </c>
      <c r="J8" s="60">
        <v>296027</v>
      </c>
      <c r="K8" s="60">
        <v>1665435</v>
      </c>
      <c r="L8" s="60">
        <v>15395211</v>
      </c>
      <c r="M8" s="60">
        <v>17356673</v>
      </c>
      <c r="N8" s="60">
        <v>501262</v>
      </c>
      <c r="O8" s="60">
        <v>632827</v>
      </c>
      <c r="P8" s="60">
        <v>12067835</v>
      </c>
      <c r="Q8" s="60">
        <v>13201924</v>
      </c>
      <c r="R8" s="60">
        <v>432504</v>
      </c>
      <c r="S8" s="60">
        <v>687775</v>
      </c>
      <c r="T8" s="60">
        <v>746768</v>
      </c>
      <c r="U8" s="60">
        <v>1867047</v>
      </c>
      <c r="V8" s="60">
        <v>51786411</v>
      </c>
      <c r="W8" s="60">
        <v>51653850</v>
      </c>
      <c r="X8" s="60">
        <v>132561</v>
      </c>
      <c r="Y8" s="61">
        <v>0.26</v>
      </c>
      <c r="Z8" s="62">
        <v>51959320</v>
      </c>
    </row>
    <row r="9" spans="1:26" ht="12.75">
      <c r="A9" s="58" t="s">
        <v>35</v>
      </c>
      <c r="B9" s="19">
        <v>34110336</v>
      </c>
      <c r="C9" s="19">
        <v>0</v>
      </c>
      <c r="D9" s="59">
        <v>9757130</v>
      </c>
      <c r="E9" s="60">
        <v>11035970</v>
      </c>
      <c r="F9" s="60">
        <v>526852</v>
      </c>
      <c r="G9" s="60">
        <v>670623</v>
      </c>
      <c r="H9" s="60">
        <v>583384</v>
      </c>
      <c r="I9" s="60">
        <v>1780859</v>
      </c>
      <c r="J9" s="60">
        <v>812869</v>
      </c>
      <c r="K9" s="60">
        <v>888618</v>
      </c>
      <c r="L9" s="60">
        <v>560864</v>
      </c>
      <c r="M9" s="60">
        <v>2262351</v>
      </c>
      <c r="N9" s="60">
        <v>817887</v>
      </c>
      <c r="O9" s="60">
        <v>739543</v>
      </c>
      <c r="P9" s="60">
        <v>729373</v>
      </c>
      <c r="Q9" s="60">
        <v>2286803</v>
      </c>
      <c r="R9" s="60">
        <v>720892</v>
      </c>
      <c r="S9" s="60">
        <v>756453</v>
      </c>
      <c r="T9" s="60">
        <v>777794</v>
      </c>
      <c r="U9" s="60">
        <v>2255139</v>
      </c>
      <c r="V9" s="60">
        <v>8585152</v>
      </c>
      <c r="W9" s="60">
        <v>9757130</v>
      </c>
      <c r="X9" s="60">
        <v>-1171978</v>
      </c>
      <c r="Y9" s="61">
        <v>-12.01</v>
      </c>
      <c r="Z9" s="62">
        <v>11035970</v>
      </c>
    </row>
    <row r="10" spans="1:26" ht="22.5">
      <c r="A10" s="63" t="s">
        <v>278</v>
      </c>
      <c r="B10" s="64">
        <f>SUM(B5:B9)</f>
        <v>195505443</v>
      </c>
      <c r="C10" s="64">
        <f>SUM(C5:C9)</f>
        <v>0</v>
      </c>
      <c r="D10" s="65">
        <f aca="true" t="shared" si="0" ref="D10:Z10">SUM(D5:D9)</f>
        <v>181818850</v>
      </c>
      <c r="E10" s="66">
        <f t="shared" si="0"/>
        <v>192270710</v>
      </c>
      <c r="F10" s="66">
        <f t="shared" si="0"/>
        <v>38116485</v>
      </c>
      <c r="G10" s="66">
        <f t="shared" si="0"/>
        <v>10424473</v>
      </c>
      <c r="H10" s="66">
        <f t="shared" si="0"/>
        <v>10333868</v>
      </c>
      <c r="I10" s="66">
        <f t="shared" si="0"/>
        <v>58874826</v>
      </c>
      <c r="J10" s="66">
        <f t="shared" si="0"/>
        <v>12384700</v>
      </c>
      <c r="K10" s="66">
        <f t="shared" si="0"/>
        <v>12876308</v>
      </c>
      <c r="L10" s="66">
        <f t="shared" si="0"/>
        <v>25716400</v>
      </c>
      <c r="M10" s="66">
        <f t="shared" si="0"/>
        <v>50977408</v>
      </c>
      <c r="N10" s="66">
        <f t="shared" si="0"/>
        <v>13682744</v>
      </c>
      <c r="O10" s="66">
        <f t="shared" si="0"/>
        <v>12831758</v>
      </c>
      <c r="P10" s="66">
        <f t="shared" si="0"/>
        <v>22760312</v>
      </c>
      <c r="Q10" s="66">
        <f t="shared" si="0"/>
        <v>49274814</v>
      </c>
      <c r="R10" s="66">
        <f t="shared" si="0"/>
        <v>10772483</v>
      </c>
      <c r="S10" s="66">
        <f t="shared" si="0"/>
        <v>11175124</v>
      </c>
      <c r="T10" s="66">
        <f t="shared" si="0"/>
        <v>11350180</v>
      </c>
      <c r="U10" s="66">
        <f t="shared" si="0"/>
        <v>33297787</v>
      </c>
      <c r="V10" s="66">
        <f t="shared" si="0"/>
        <v>192424835</v>
      </c>
      <c r="W10" s="66">
        <f t="shared" si="0"/>
        <v>181818850</v>
      </c>
      <c r="X10" s="66">
        <f t="shared" si="0"/>
        <v>10605985</v>
      </c>
      <c r="Y10" s="67">
        <f>+IF(W10&lt;&gt;0,(X10/W10)*100,0)</f>
        <v>5.8332703127316</v>
      </c>
      <c r="Z10" s="68">
        <f t="shared" si="0"/>
        <v>192270710</v>
      </c>
    </row>
    <row r="11" spans="1:26" ht="12.75">
      <c r="A11" s="58" t="s">
        <v>37</v>
      </c>
      <c r="B11" s="19">
        <v>69756814</v>
      </c>
      <c r="C11" s="19">
        <v>0</v>
      </c>
      <c r="D11" s="59">
        <v>73523290</v>
      </c>
      <c r="E11" s="60">
        <v>76389480</v>
      </c>
      <c r="F11" s="60">
        <v>5785139</v>
      </c>
      <c r="G11" s="60">
        <v>5867494</v>
      </c>
      <c r="H11" s="60">
        <v>5765149</v>
      </c>
      <c r="I11" s="60">
        <v>17417782</v>
      </c>
      <c r="J11" s="60">
        <v>5689797</v>
      </c>
      <c r="K11" s="60">
        <v>9211044</v>
      </c>
      <c r="L11" s="60">
        <v>5709164</v>
      </c>
      <c r="M11" s="60">
        <v>20610005</v>
      </c>
      <c r="N11" s="60">
        <v>5619606</v>
      </c>
      <c r="O11" s="60">
        <v>5645680</v>
      </c>
      <c r="P11" s="60">
        <v>5538174</v>
      </c>
      <c r="Q11" s="60">
        <v>16803460</v>
      </c>
      <c r="R11" s="60">
        <v>5525296</v>
      </c>
      <c r="S11" s="60">
        <v>5438748</v>
      </c>
      <c r="T11" s="60">
        <v>5984381</v>
      </c>
      <c r="U11" s="60">
        <v>16948425</v>
      </c>
      <c r="V11" s="60">
        <v>71779672</v>
      </c>
      <c r="W11" s="60">
        <v>73523290</v>
      </c>
      <c r="X11" s="60">
        <v>-1743618</v>
      </c>
      <c r="Y11" s="61">
        <v>-2.37</v>
      </c>
      <c r="Z11" s="62">
        <v>76389480</v>
      </c>
    </row>
    <row r="12" spans="1:26" ht="12.75">
      <c r="A12" s="58" t="s">
        <v>38</v>
      </c>
      <c r="B12" s="19">
        <v>3571936</v>
      </c>
      <c r="C12" s="19">
        <v>0</v>
      </c>
      <c r="D12" s="59">
        <v>4136030</v>
      </c>
      <c r="E12" s="60">
        <v>4051170</v>
      </c>
      <c r="F12" s="60">
        <v>270746</v>
      </c>
      <c r="G12" s="60">
        <v>91885</v>
      </c>
      <c r="H12" s="60">
        <v>452580</v>
      </c>
      <c r="I12" s="60">
        <v>815211</v>
      </c>
      <c r="J12" s="60">
        <v>271823</v>
      </c>
      <c r="K12" s="60">
        <v>271823</v>
      </c>
      <c r="L12" s="60">
        <v>271823</v>
      </c>
      <c r="M12" s="60">
        <v>815469</v>
      </c>
      <c r="N12" s="60">
        <v>268802</v>
      </c>
      <c r="O12" s="60">
        <v>271165</v>
      </c>
      <c r="P12" s="60">
        <v>274186</v>
      </c>
      <c r="Q12" s="60">
        <v>814153</v>
      </c>
      <c r="R12" s="60">
        <v>325516</v>
      </c>
      <c r="S12" s="60">
        <v>272233</v>
      </c>
      <c r="T12" s="60">
        <v>272233</v>
      </c>
      <c r="U12" s="60">
        <v>869982</v>
      </c>
      <c r="V12" s="60">
        <v>3314815</v>
      </c>
      <c r="W12" s="60">
        <v>4136030</v>
      </c>
      <c r="X12" s="60">
        <v>-821215</v>
      </c>
      <c r="Y12" s="61">
        <v>-19.86</v>
      </c>
      <c r="Z12" s="62">
        <v>4051170</v>
      </c>
    </row>
    <row r="13" spans="1:26" ht="12.75">
      <c r="A13" s="58" t="s">
        <v>279</v>
      </c>
      <c r="B13" s="19">
        <v>34699127</v>
      </c>
      <c r="C13" s="19">
        <v>0</v>
      </c>
      <c r="D13" s="59">
        <v>35188500</v>
      </c>
      <c r="E13" s="60">
        <v>34448500</v>
      </c>
      <c r="F13" s="60">
        <v>2932376</v>
      </c>
      <c r="G13" s="60">
        <v>2932376</v>
      </c>
      <c r="H13" s="60">
        <v>2932376</v>
      </c>
      <c r="I13" s="60">
        <v>8797128</v>
      </c>
      <c r="J13" s="60">
        <v>2932376</v>
      </c>
      <c r="K13" s="60">
        <v>2932376</v>
      </c>
      <c r="L13" s="60">
        <v>2932376</v>
      </c>
      <c r="M13" s="60">
        <v>8797128</v>
      </c>
      <c r="N13" s="60">
        <v>2932376</v>
      </c>
      <c r="O13" s="60">
        <v>2439034</v>
      </c>
      <c r="P13" s="60">
        <v>2870709</v>
      </c>
      <c r="Q13" s="60">
        <v>8242119</v>
      </c>
      <c r="R13" s="60">
        <v>2870709</v>
      </c>
      <c r="S13" s="60">
        <v>2870709</v>
      </c>
      <c r="T13" s="60">
        <v>2870709</v>
      </c>
      <c r="U13" s="60">
        <v>8612127</v>
      </c>
      <c r="V13" s="60">
        <v>34448502</v>
      </c>
      <c r="W13" s="60">
        <v>35188500</v>
      </c>
      <c r="X13" s="60">
        <v>-739998</v>
      </c>
      <c r="Y13" s="61">
        <v>-2.1</v>
      </c>
      <c r="Z13" s="62">
        <v>34448500</v>
      </c>
    </row>
    <row r="14" spans="1:26" ht="12.75">
      <c r="A14" s="58" t="s">
        <v>40</v>
      </c>
      <c r="B14" s="19">
        <v>5453822</v>
      </c>
      <c r="C14" s="19">
        <v>0</v>
      </c>
      <c r="D14" s="59">
        <v>3748960</v>
      </c>
      <c r="E14" s="60">
        <v>5944730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537181</v>
      </c>
      <c r="L14" s="60">
        <v>176406</v>
      </c>
      <c r="M14" s="60">
        <v>713587</v>
      </c>
      <c r="N14" s="60">
        <v>191097</v>
      </c>
      <c r="O14" s="60">
        <v>0</v>
      </c>
      <c r="P14" s="60">
        <v>0</v>
      </c>
      <c r="Q14" s="60">
        <v>191097</v>
      </c>
      <c r="R14" s="60">
        <v>0</v>
      </c>
      <c r="S14" s="60">
        <v>0</v>
      </c>
      <c r="T14" s="60">
        <v>795709</v>
      </c>
      <c r="U14" s="60">
        <v>795709</v>
      </c>
      <c r="V14" s="60">
        <v>1700393</v>
      </c>
      <c r="W14" s="60">
        <v>3748960</v>
      </c>
      <c r="X14" s="60">
        <v>-2048567</v>
      </c>
      <c r="Y14" s="61">
        <v>-54.64</v>
      </c>
      <c r="Z14" s="62">
        <v>5944730</v>
      </c>
    </row>
    <row r="15" spans="1:26" ht="12.75">
      <c r="A15" s="58" t="s">
        <v>41</v>
      </c>
      <c r="B15" s="19">
        <v>67996582</v>
      </c>
      <c r="C15" s="19">
        <v>0</v>
      </c>
      <c r="D15" s="59">
        <v>65378350</v>
      </c>
      <c r="E15" s="60">
        <v>76244200</v>
      </c>
      <c r="F15" s="60">
        <v>0</v>
      </c>
      <c r="G15" s="60">
        <v>9108145</v>
      </c>
      <c r="H15" s="60">
        <v>8840696</v>
      </c>
      <c r="I15" s="60">
        <v>17948841</v>
      </c>
      <c r="J15" s="60">
        <v>5889120</v>
      </c>
      <c r="K15" s="60">
        <v>11458531</v>
      </c>
      <c r="L15" s="60">
        <v>6169001</v>
      </c>
      <c r="M15" s="60">
        <v>23516652</v>
      </c>
      <c r="N15" s="60">
        <v>6072772</v>
      </c>
      <c r="O15" s="60">
        <v>4388604</v>
      </c>
      <c r="P15" s="60">
        <v>4879205</v>
      </c>
      <c r="Q15" s="60">
        <v>15340581</v>
      </c>
      <c r="R15" s="60">
        <v>4889482</v>
      </c>
      <c r="S15" s="60">
        <v>4900031</v>
      </c>
      <c r="T15" s="60">
        <v>7912263</v>
      </c>
      <c r="U15" s="60">
        <v>17701776</v>
      </c>
      <c r="V15" s="60">
        <v>74507850</v>
      </c>
      <c r="W15" s="60">
        <v>65378350</v>
      </c>
      <c r="X15" s="60">
        <v>9129500</v>
      </c>
      <c r="Y15" s="61">
        <v>13.96</v>
      </c>
      <c r="Z15" s="62">
        <v>76244200</v>
      </c>
    </row>
    <row r="16" spans="1:26" ht="12.75">
      <c r="A16" s="69" t="s">
        <v>42</v>
      </c>
      <c r="B16" s="19">
        <v>0</v>
      </c>
      <c r="C16" s="19">
        <v>0</v>
      </c>
      <c r="D16" s="59">
        <v>1053000</v>
      </c>
      <c r="E16" s="60">
        <v>1053000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1053000</v>
      </c>
      <c r="X16" s="60">
        <v>-1053000</v>
      </c>
      <c r="Y16" s="61">
        <v>-100</v>
      </c>
      <c r="Z16" s="62">
        <v>1053000</v>
      </c>
    </row>
    <row r="17" spans="1:26" ht="12.75">
      <c r="A17" s="58" t="s">
        <v>43</v>
      </c>
      <c r="B17" s="19">
        <v>36492004</v>
      </c>
      <c r="C17" s="19">
        <v>0</v>
      </c>
      <c r="D17" s="59">
        <v>34547990</v>
      </c>
      <c r="E17" s="60">
        <v>37175940</v>
      </c>
      <c r="F17" s="60">
        <v>2054839</v>
      </c>
      <c r="G17" s="60">
        <v>2446219</v>
      </c>
      <c r="H17" s="60">
        <v>3683556</v>
      </c>
      <c r="I17" s="60">
        <v>8184614</v>
      </c>
      <c r="J17" s="60">
        <v>3065618</v>
      </c>
      <c r="K17" s="60">
        <v>2680429</v>
      </c>
      <c r="L17" s="60">
        <v>2991615</v>
      </c>
      <c r="M17" s="60">
        <v>8737662</v>
      </c>
      <c r="N17" s="60">
        <v>3333923</v>
      </c>
      <c r="O17" s="60">
        <v>3867905</v>
      </c>
      <c r="P17" s="60">
        <v>3109280</v>
      </c>
      <c r="Q17" s="60">
        <v>10311108</v>
      </c>
      <c r="R17" s="60">
        <v>3215571</v>
      </c>
      <c r="S17" s="60">
        <v>3018497</v>
      </c>
      <c r="T17" s="60">
        <v>11194230</v>
      </c>
      <c r="U17" s="60">
        <v>17428298</v>
      </c>
      <c r="V17" s="60">
        <v>44661682</v>
      </c>
      <c r="W17" s="60">
        <v>34547994</v>
      </c>
      <c r="X17" s="60">
        <v>10113688</v>
      </c>
      <c r="Y17" s="61">
        <v>29.27</v>
      </c>
      <c r="Z17" s="62">
        <v>37175940</v>
      </c>
    </row>
    <row r="18" spans="1:26" ht="12.75">
      <c r="A18" s="70" t="s">
        <v>44</v>
      </c>
      <c r="B18" s="71">
        <f>SUM(B11:B17)</f>
        <v>217970285</v>
      </c>
      <c r="C18" s="71">
        <f>SUM(C11:C17)</f>
        <v>0</v>
      </c>
      <c r="D18" s="72">
        <f aca="true" t="shared" si="1" ref="D18:Z18">SUM(D11:D17)</f>
        <v>217576120</v>
      </c>
      <c r="E18" s="73">
        <f t="shared" si="1"/>
        <v>235307020</v>
      </c>
      <c r="F18" s="73">
        <f t="shared" si="1"/>
        <v>11043100</v>
      </c>
      <c r="G18" s="73">
        <f t="shared" si="1"/>
        <v>20446119</v>
      </c>
      <c r="H18" s="73">
        <f t="shared" si="1"/>
        <v>21674357</v>
      </c>
      <c r="I18" s="73">
        <f t="shared" si="1"/>
        <v>53163576</v>
      </c>
      <c r="J18" s="73">
        <f t="shared" si="1"/>
        <v>17848734</v>
      </c>
      <c r="K18" s="73">
        <f t="shared" si="1"/>
        <v>27091384</v>
      </c>
      <c r="L18" s="73">
        <f t="shared" si="1"/>
        <v>18250385</v>
      </c>
      <c r="M18" s="73">
        <f t="shared" si="1"/>
        <v>63190503</v>
      </c>
      <c r="N18" s="73">
        <f t="shared" si="1"/>
        <v>18418576</v>
      </c>
      <c r="O18" s="73">
        <f t="shared" si="1"/>
        <v>16612388</v>
      </c>
      <c r="P18" s="73">
        <f t="shared" si="1"/>
        <v>16671554</v>
      </c>
      <c r="Q18" s="73">
        <f t="shared" si="1"/>
        <v>51702518</v>
      </c>
      <c r="R18" s="73">
        <f t="shared" si="1"/>
        <v>16826574</v>
      </c>
      <c r="S18" s="73">
        <f t="shared" si="1"/>
        <v>16500218</v>
      </c>
      <c r="T18" s="73">
        <f t="shared" si="1"/>
        <v>29029525</v>
      </c>
      <c r="U18" s="73">
        <f t="shared" si="1"/>
        <v>62356317</v>
      </c>
      <c r="V18" s="73">
        <f t="shared" si="1"/>
        <v>230412914</v>
      </c>
      <c r="W18" s="73">
        <f t="shared" si="1"/>
        <v>217576124</v>
      </c>
      <c r="X18" s="73">
        <f t="shared" si="1"/>
        <v>12836790</v>
      </c>
      <c r="Y18" s="67">
        <f>+IF(W18&lt;&gt;0,(X18/W18)*100,0)</f>
        <v>5.899907473303458</v>
      </c>
      <c r="Z18" s="74">
        <f t="shared" si="1"/>
        <v>235307020</v>
      </c>
    </row>
    <row r="19" spans="1:26" ht="12.75">
      <c r="A19" s="70" t="s">
        <v>45</v>
      </c>
      <c r="B19" s="75">
        <f>+B10-B18</f>
        <v>-22464842</v>
      </c>
      <c r="C19" s="75">
        <f>+C10-C18</f>
        <v>0</v>
      </c>
      <c r="D19" s="76">
        <f aca="true" t="shared" si="2" ref="D19:Z19">+D10-D18</f>
        <v>-35757270</v>
      </c>
      <c r="E19" s="77">
        <f t="shared" si="2"/>
        <v>-43036310</v>
      </c>
      <c r="F19" s="77">
        <f t="shared" si="2"/>
        <v>27073385</v>
      </c>
      <c r="G19" s="77">
        <f t="shared" si="2"/>
        <v>-10021646</v>
      </c>
      <c r="H19" s="77">
        <f t="shared" si="2"/>
        <v>-11340489</v>
      </c>
      <c r="I19" s="77">
        <f t="shared" si="2"/>
        <v>5711250</v>
      </c>
      <c r="J19" s="77">
        <f t="shared" si="2"/>
        <v>-5464034</v>
      </c>
      <c r="K19" s="77">
        <f t="shared" si="2"/>
        <v>-14215076</v>
      </c>
      <c r="L19" s="77">
        <f t="shared" si="2"/>
        <v>7466015</v>
      </c>
      <c r="M19" s="77">
        <f t="shared" si="2"/>
        <v>-12213095</v>
      </c>
      <c r="N19" s="77">
        <f t="shared" si="2"/>
        <v>-4735832</v>
      </c>
      <c r="O19" s="77">
        <f t="shared" si="2"/>
        <v>-3780630</v>
      </c>
      <c r="P19" s="77">
        <f t="shared" si="2"/>
        <v>6088758</v>
      </c>
      <c r="Q19" s="77">
        <f t="shared" si="2"/>
        <v>-2427704</v>
      </c>
      <c r="R19" s="77">
        <f t="shared" si="2"/>
        <v>-6054091</v>
      </c>
      <c r="S19" s="77">
        <f t="shared" si="2"/>
        <v>-5325094</v>
      </c>
      <c r="T19" s="77">
        <f t="shared" si="2"/>
        <v>-17679345</v>
      </c>
      <c r="U19" s="77">
        <f t="shared" si="2"/>
        <v>-29058530</v>
      </c>
      <c r="V19" s="77">
        <f t="shared" si="2"/>
        <v>-37988079</v>
      </c>
      <c r="W19" s="77">
        <f>IF(E10=E18,0,W10-W18)</f>
        <v>-35757274</v>
      </c>
      <c r="X19" s="77">
        <f t="shared" si="2"/>
        <v>-2230805</v>
      </c>
      <c r="Y19" s="78">
        <f>+IF(W19&lt;&gt;0,(X19/W19)*100,0)</f>
        <v>6.238744597812461</v>
      </c>
      <c r="Z19" s="79">
        <f t="shared" si="2"/>
        <v>-43036310</v>
      </c>
    </row>
    <row r="20" spans="1:26" ht="12.75">
      <c r="A20" s="58" t="s">
        <v>46</v>
      </c>
      <c r="B20" s="19">
        <v>18169632</v>
      </c>
      <c r="C20" s="19">
        <v>0</v>
      </c>
      <c r="D20" s="59">
        <v>24982700</v>
      </c>
      <c r="E20" s="60">
        <v>23695040</v>
      </c>
      <c r="F20" s="60">
        <v>817828</v>
      </c>
      <c r="G20" s="60">
        <v>987708</v>
      </c>
      <c r="H20" s="60">
        <v>1837544</v>
      </c>
      <c r="I20" s="60">
        <v>3643080</v>
      </c>
      <c r="J20" s="60">
        <v>461833</v>
      </c>
      <c r="K20" s="60">
        <v>53389</v>
      </c>
      <c r="L20" s="60">
        <v>414560</v>
      </c>
      <c r="M20" s="60">
        <v>929782</v>
      </c>
      <c r="N20" s="60">
        <v>2457733</v>
      </c>
      <c r="O20" s="60">
        <v>0</v>
      </c>
      <c r="P20" s="60">
        <v>1905269</v>
      </c>
      <c r="Q20" s="60">
        <v>4363002</v>
      </c>
      <c r="R20" s="60">
        <v>1568532</v>
      </c>
      <c r="S20" s="60">
        <v>4074606</v>
      </c>
      <c r="T20" s="60">
        <v>4777695</v>
      </c>
      <c r="U20" s="60">
        <v>10420833</v>
      </c>
      <c r="V20" s="60">
        <v>19356697</v>
      </c>
      <c r="W20" s="60">
        <v>24982700</v>
      </c>
      <c r="X20" s="60">
        <v>-5626003</v>
      </c>
      <c r="Y20" s="61">
        <v>-22.52</v>
      </c>
      <c r="Z20" s="62">
        <v>23695040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-4295210</v>
      </c>
      <c r="C22" s="86">
        <f>SUM(C19:C21)</f>
        <v>0</v>
      </c>
      <c r="D22" s="87">
        <f aca="true" t="shared" si="3" ref="D22:Z22">SUM(D19:D21)</f>
        <v>-10774570</v>
      </c>
      <c r="E22" s="88">
        <f t="shared" si="3"/>
        <v>-19341270</v>
      </c>
      <c r="F22" s="88">
        <f t="shared" si="3"/>
        <v>27891213</v>
      </c>
      <c r="G22" s="88">
        <f t="shared" si="3"/>
        <v>-9033938</v>
      </c>
      <c r="H22" s="88">
        <f t="shared" si="3"/>
        <v>-9502945</v>
      </c>
      <c r="I22" s="88">
        <f t="shared" si="3"/>
        <v>9354330</v>
      </c>
      <c r="J22" s="88">
        <f t="shared" si="3"/>
        <v>-5002201</v>
      </c>
      <c r="K22" s="88">
        <f t="shared" si="3"/>
        <v>-14161687</v>
      </c>
      <c r="L22" s="88">
        <f t="shared" si="3"/>
        <v>7880575</v>
      </c>
      <c r="M22" s="88">
        <f t="shared" si="3"/>
        <v>-11283313</v>
      </c>
      <c r="N22" s="88">
        <f t="shared" si="3"/>
        <v>-2278099</v>
      </c>
      <c r="O22" s="88">
        <f t="shared" si="3"/>
        <v>-3780630</v>
      </c>
      <c r="P22" s="88">
        <f t="shared" si="3"/>
        <v>7994027</v>
      </c>
      <c r="Q22" s="88">
        <f t="shared" si="3"/>
        <v>1935298</v>
      </c>
      <c r="R22" s="88">
        <f t="shared" si="3"/>
        <v>-4485559</v>
      </c>
      <c r="S22" s="88">
        <f t="shared" si="3"/>
        <v>-1250488</v>
      </c>
      <c r="T22" s="88">
        <f t="shared" si="3"/>
        <v>-12901650</v>
      </c>
      <c r="U22" s="88">
        <f t="shared" si="3"/>
        <v>-18637697</v>
      </c>
      <c r="V22" s="88">
        <f t="shared" si="3"/>
        <v>-18631382</v>
      </c>
      <c r="W22" s="88">
        <f t="shared" si="3"/>
        <v>-10774574</v>
      </c>
      <c r="X22" s="88">
        <f t="shared" si="3"/>
        <v>-7856808</v>
      </c>
      <c r="Y22" s="89">
        <f>+IF(W22&lt;&gt;0,(X22/W22)*100,0)</f>
        <v>72.91989455917236</v>
      </c>
      <c r="Z22" s="90">
        <f t="shared" si="3"/>
        <v>-19341270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-4295210</v>
      </c>
      <c r="C24" s="75">
        <f>SUM(C22:C23)</f>
        <v>0</v>
      </c>
      <c r="D24" s="76">
        <f aca="true" t="shared" si="4" ref="D24:Z24">SUM(D22:D23)</f>
        <v>-10774570</v>
      </c>
      <c r="E24" s="77">
        <f t="shared" si="4"/>
        <v>-19341270</v>
      </c>
      <c r="F24" s="77">
        <f t="shared" si="4"/>
        <v>27891213</v>
      </c>
      <c r="G24" s="77">
        <f t="shared" si="4"/>
        <v>-9033938</v>
      </c>
      <c r="H24" s="77">
        <f t="shared" si="4"/>
        <v>-9502945</v>
      </c>
      <c r="I24" s="77">
        <f t="shared" si="4"/>
        <v>9354330</v>
      </c>
      <c r="J24" s="77">
        <f t="shared" si="4"/>
        <v>-5002201</v>
      </c>
      <c r="K24" s="77">
        <f t="shared" si="4"/>
        <v>-14161687</v>
      </c>
      <c r="L24" s="77">
        <f t="shared" si="4"/>
        <v>7880575</v>
      </c>
      <c r="M24" s="77">
        <f t="shared" si="4"/>
        <v>-11283313</v>
      </c>
      <c r="N24" s="77">
        <f t="shared" si="4"/>
        <v>-2278099</v>
      </c>
      <c r="O24" s="77">
        <f t="shared" si="4"/>
        <v>-3780630</v>
      </c>
      <c r="P24" s="77">
        <f t="shared" si="4"/>
        <v>7994027</v>
      </c>
      <c r="Q24" s="77">
        <f t="shared" si="4"/>
        <v>1935298</v>
      </c>
      <c r="R24" s="77">
        <f t="shared" si="4"/>
        <v>-4485559</v>
      </c>
      <c r="S24" s="77">
        <f t="shared" si="4"/>
        <v>-1250488</v>
      </c>
      <c r="T24" s="77">
        <f t="shared" si="4"/>
        <v>-12901650</v>
      </c>
      <c r="U24" s="77">
        <f t="shared" si="4"/>
        <v>-18637697</v>
      </c>
      <c r="V24" s="77">
        <f t="shared" si="4"/>
        <v>-18631382</v>
      </c>
      <c r="W24" s="77">
        <f t="shared" si="4"/>
        <v>-10774574</v>
      </c>
      <c r="X24" s="77">
        <f t="shared" si="4"/>
        <v>-7856808</v>
      </c>
      <c r="Y24" s="78">
        <f>+IF(W24&lt;&gt;0,(X24/W24)*100,0)</f>
        <v>72.91989455917236</v>
      </c>
      <c r="Z24" s="79">
        <f t="shared" si="4"/>
        <v>-19341270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12331421</v>
      </c>
      <c r="C27" s="22">
        <v>0</v>
      </c>
      <c r="D27" s="99">
        <v>33196200</v>
      </c>
      <c r="E27" s="100">
        <v>20630830</v>
      </c>
      <c r="F27" s="100">
        <v>750298</v>
      </c>
      <c r="G27" s="100">
        <v>1044953</v>
      </c>
      <c r="H27" s="100">
        <v>1788954</v>
      </c>
      <c r="I27" s="100">
        <v>3584205</v>
      </c>
      <c r="J27" s="100">
        <v>765992</v>
      </c>
      <c r="K27" s="100">
        <v>309979</v>
      </c>
      <c r="L27" s="100">
        <v>436400</v>
      </c>
      <c r="M27" s="100">
        <v>1512371</v>
      </c>
      <c r="N27" s="100">
        <v>49620</v>
      </c>
      <c r="O27" s="100">
        <v>0</v>
      </c>
      <c r="P27" s="100">
        <v>1741640</v>
      </c>
      <c r="Q27" s="100">
        <v>1791260</v>
      </c>
      <c r="R27" s="100">
        <v>1375907</v>
      </c>
      <c r="S27" s="100">
        <v>1468325</v>
      </c>
      <c r="T27" s="100">
        <v>6122098</v>
      </c>
      <c r="U27" s="100">
        <v>8966330</v>
      </c>
      <c r="V27" s="100">
        <v>15854166</v>
      </c>
      <c r="W27" s="100">
        <v>20630830</v>
      </c>
      <c r="X27" s="100">
        <v>-4776664</v>
      </c>
      <c r="Y27" s="101">
        <v>-23.15</v>
      </c>
      <c r="Z27" s="102">
        <v>20630830</v>
      </c>
    </row>
    <row r="28" spans="1:26" ht="12.75">
      <c r="A28" s="103" t="s">
        <v>46</v>
      </c>
      <c r="B28" s="19">
        <v>5612112</v>
      </c>
      <c r="C28" s="19">
        <v>0</v>
      </c>
      <c r="D28" s="59">
        <v>24982700</v>
      </c>
      <c r="E28" s="60">
        <v>19055830</v>
      </c>
      <c r="F28" s="60">
        <v>717393</v>
      </c>
      <c r="G28" s="60">
        <v>866411</v>
      </c>
      <c r="H28" s="60">
        <v>1611880</v>
      </c>
      <c r="I28" s="60">
        <v>3195684</v>
      </c>
      <c r="J28" s="60">
        <v>405117</v>
      </c>
      <c r="K28" s="60">
        <v>46832</v>
      </c>
      <c r="L28" s="60">
        <v>418569</v>
      </c>
      <c r="M28" s="60">
        <v>870518</v>
      </c>
      <c r="N28" s="60">
        <v>47900</v>
      </c>
      <c r="O28" s="60">
        <v>0</v>
      </c>
      <c r="P28" s="60">
        <v>1671286</v>
      </c>
      <c r="Q28" s="60">
        <v>1719186</v>
      </c>
      <c r="R28" s="60">
        <v>1375907</v>
      </c>
      <c r="S28" s="60">
        <v>1468325</v>
      </c>
      <c r="T28" s="60">
        <v>5952675</v>
      </c>
      <c r="U28" s="60">
        <v>8796907</v>
      </c>
      <c r="V28" s="60">
        <v>14582295</v>
      </c>
      <c r="W28" s="60">
        <v>19055830</v>
      </c>
      <c r="X28" s="60">
        <v>-4473535</v>
      </c>
      <c r="Y28" s="61">
        <v>-23.48</v>
      </c>
      <c r="Z28" s="62">
        <v>19055830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3300000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3419309</v>
      </c>
      <c r="C31" s="19">
        <v>0</v>
      </c>
      <c r="D31" s="59">
        <v>8213500</v>
      </c>
      <c r="E31" s="60">
        <v>1575000</v>
      </c>
      <c r="F31" s="60">
        <v>32905</v>
      </c>
      <c r="G31" s="60">
        <v>178542</v>
      </c>
      <c r="H31" s="60">
        <v>177074</v>
      </c>
      <c r="I31" s="60">
        <v>388521</v>
      </c>
      <c r="J31" s="60">
        <v>360875</v>
      </c>
      <c r="K31" s="60">
        <v>263147</v>
      </c>
      <c r="L31" s="60">
        <v>17831</v>
      </c>
      <c r="M31" s="60">
        <v>641853</v>
      </c>
      <c r="N31" s="60">
        <v>1720</v>
      </c>
      <c r="O31" s="60">
        <v>0</v>
      </c>
      <c r="P31" s="60">
        <v>70354</v>
      </c>
      <c r="Q31" s="60">
        <v>72074</v>
      </c>
      <c r="R31" s="60">
        <v>0</v>
      </c>
      <c r="S31" s="60">
        <v>0</v>
      </c>
      <c r="T31" s="60">
        <v>169423</v>
      </c>
      <c r="U31" s="60">
        <v>169423</v>
      </c>
      <c r="V31" s="60">
        <v>1271871</v>
      </c>
      <c r="W31" s="60">
        <v>1575000</v>
      </c>
      <c r="X31" s="60">
        <v>-303129</v>
      </c>
      <c r="Y31" s="61">
        <v>-19.25</v>
      </c>
      <c r="Z31" s="62">
        <v>1575000</v>
      </c>
    </row>
    <row r="32" spans="1:26" ht="12.75">
      <c r="A32" s="70" t="s">
        <v>54</v>
      </c>
      <c r="B32" s="22">
        <f>SUM(B28:B31)</f>
        <v>12331421</v>
      </c>
      <c r="C32" s="22">
        <f>SUM(C28:C31)</f>
        <v>0</v>
      </c>
      <c r="D32" s="99">
        <f aca="true" t="shared" si="5" ref="D32:Z32">SUM(D28:D31)</f>
        <v>33196200</v>
      </c>
      <c r="E32" s="100">
        <f t="shared" si="5"/>
        <v>20630830</v>
      </c>
      <c r="F32" s="100">
        <f t="shared" si="5"/>
        <v>750298</v>
      </c>
      <c r="G32" s="100">
        <f t="shared" si="5"/>
        <v>1044953</v>
      </c>
      <c r="H32" s="100">
        <f t="shared" si="5"/>
        <v>1788954</v>
      </c>
      <c r="I32" s="100">
        <f t="shared" si="5"/>
        <v>3584205</v>
      </c>
      <c r="J32" s="100">
        <f t="shared" si="5"/>
        <v>765992</v>
      </c>
      <c r="K32" s="100">
        <f t="shared" si="5"/>
        <v>309979</v>
      </c>
      <c r="L32" s="100">
        <f t="shared" si="5"/>
        <v>436400</v>
      </c>
      <c r="M32" s="100">
        <f t="shared" si="5"/>
        <v>1512371</v>
      </c>
      <c r="N32" s="100">
        <f t="shared" si="5"/>
        <v>49620</v>
      </c>
      <c r="O32" s="100">
        <f t="shared" si="5"/>
        <v>0</v>
      </c>
      <c r="P32" s="100">
        <f t="shared" si="5"/>
        <v>1741640</v>
      </c>
      <c r="Q32" s="100">
        <f t="shared" si="5"/>
        <v>1791260</v>
      </c>
      <c r="R32" s="100">
        <f t="shared" si="5"/>
        <v>1375907</v>
      </c>
      <c r="S32" s="100">
        <f t="shared" si="5"/>
        <v>1468325</v>
      </c>
      <c r="T32" s="100">
        <f t="shared" si="5"/>
        <v>6122098</v>
      </c>
      <c r="U32" s="100">
        <f t="shared" si="5"/>
        <v>8966330</v>
      </c>
      <c r="V32" s="100">
        <f t="shared" si="5"/>
        <v>15854166</v>
      </c>
      <c r="W32" s="100">
        <f t="shared" si="5"/>
        <v>20630830</v>
      </c>
      <c r="X32" s="100">
        <f t="shared" si="5"/>
        <v>-4776664</v>
      </c>
      <c r="Y32" s="101">
        <f>+IF(W32&lt;&gt;0,(X32/W32)*100,0)</f>
        <v>-23.153038438104527</v>
      </c>
      <c r="Z32" s="102">
        <f t="shared" si="5"/>
        <v>20630830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40383767</v>
      </c>
      <c r="C35" s="19">
        <v>0</v>
      </c>
      <c r="D35" s="59">
        <v>26803676</v>
      </c>
      <c r="E35" s="60">
        <v>28539520</v>
      </c>
      <c r="F35" s="60">
        <v>62042423</v>
      </c>
      <c r="G35" s="60">
        <v>55455948</v>
      </c>
      <c r="H35" s="60">
        <v>46452520</v>
      </c>
      <c r="I35" s="60">
        <v>46452520</v>
      </c>
      <c r="J35" s="60">
        <v>44999254</v>
      </c>
      <c r="K35" s="60">
        <v>60509376</v>
      </c>
      <c r="L35" s="60">
        <v>55932136</v>
      </c>
      <c r="M35" s="60">
        <v>55932136</v>
      </c>
      <c r="N35" s="60">
        <v>50807690</v>
      </c>
      <c r="O35" s="60">
        <v>51654447</v>
      </c>
      <c r="P35" s="60">
        <v>59163091</v>
      </c>
      <c r="Q35" s="60">
        <v>59163091</v>
      </c>
      <c r="R35" s="60">
        <v>54577109</v>
      </c>
      <c r="S35" s="60">
        <v>48178950</v>
      </c>
      <c r="T35" s="60">
        <v>34493958</v>
      </c>
      <c r="U35" s="60">
        <v>34493958</v>
      </c>
      <c r="V35" s="60">
        <v>34493958</v>
      </c>
      <c r="W35" s="60">
        <v>28539520</v>
      </c>
      <c r="X35" s="60">
        <v>5954438</v>
      </c>
      <c r="Y35" s="61">
        <v>20.86</v>
      </c>
      <c r="Z35" s="62">
        <v>28539520</v>
      </c>
    </row>
    <row r="36" spans="1:26" ht="12.75">
      <c r="A36" s="58" t="s">
        <v>57</v>
      </c>
      <c r="B36" s="19">
        <v>687565389</v>
      </c>
      <c r="C36" s="19">
        <v>0</v>
      </c>
      <c r="D36" s="59">
        <v>636267391</v>
      </c>
      <c r="E36" s="60">
        <v>636558527</v>
      </c>
      <c r="F36" s="60">
        <v>641088634</v>
      </c>
      <c r="G36" s="60">
        <v>695536561</v>
      </c>
      <c r="H36" s="60">
        <v>693828503</v>
      </c>
      <c r="I36" s="60">
        <v>693828503</v>
      </c>
      <c r="J36" s="60">
        <v>691551379</v>
      </c>
      <c r="K36" s="60">
        <v>678156975</v>
      </c>
      <c r="L36" s="60">
        <v>675150169</v>
      </c>
      <c r="M36" s="60">
        <v>675150169</v>
      </c>
      <c r="N36" s="60">
        <v>672368380</v>
      </c>
      <c r="O36" s="60">
        <v>670635871</v>
      </c>
      <c r="P36" s="60">
        <v>669228829</v>
      </c>
      <c r="Q36" s="60">
        <v>669228829</v>
      </c>
      <c r="R36" s="60">
        <v>670182201</v>
      </c>
      <c r="S36" s="60">
        <v>667376792</v>
      </c>
      <c r="T36" s="60">
        <v>667133516</v>
      </c>
      <c r="U36" s="60">
        <v>667133516</v>
      </c>
      <c r="V36" s="60">
        <v>667133516</v>
      </c>
      <c r="W36" s="60">
        <v>636558527</v>
      </c>
      <c r="X36" s="60">
        <v>30574989</v>
      </c>
      <c r="Y36" s="61">
        <v>4.8</v>
      </c>
      <c r="Z36" s="62">
        <v>636558527</v>
      </c>
    </row>
    <row r="37" spans="1:26" ht="12.75">
      <c r="A37" s="58" t="s">
        <v>58</v>
      </c>
      <c r="B37" s="19">
        <v>47433243</v>
      </c>
      <c r="C37" s="19">
        <v>0</v>
      </c>
      <c r="D37" s="59">
        <v>17089539</v>
      </c>
      <c r="E37" s="60">
        <v>26211929</v>
      </c>
      <c r="F37" s="60">
        <v>32703209</v>
      </c>
      <c r="G37" s="60">
        <v>53148535</v>
      </c>
      <c r="H37" s="60">
        <v>51606068</v>
      </c>
      <c r="I37" s="60">
        <v>51606068</v>
      </c>
      <c r="J37" s="60">
        <v>57964733</v>
      </c>
      <c r="K37" s="60">
        <v>71827477</v>
      </c>
      <c r="L37" s="60">
        <v>66387165</v>
      </c>
      <c r="M37" s="60">
        <v>66387165</v>
      </c>
      <c r="N37" s="60">
        <v>63819469</v>
      </c>
      <c r="O37" s="60">
        <v>69380209</v>
      </c>
      <c r="P37" s="60">
        <v>67744650</v>
      </c>
      <c r="Q37" s="60">
        <v>67744650</v>
      </c>
      <c r="R37" s="60">
        <v>67504452</v>
      </c>
      <c r="S37" s="60">
        <v>55361261</v>
      </c>
      <c r="T37" s="60">
        <v>55355933</v>
      </c>
      <c r="U37" s="60">
        <v>55355933</v>
      </c>
      <c r="V37" s="60">
        <v>55355933</v>
      </c>
      <c r="W37" s="60">
        <v>26211929</v>
      </c>
      <c r="X37" s="60">
        <v>29144004</v>
      </c>
      <c r="Y37" s="61">
        <v>111.19</v>
      </c>
      <c r="Z37" s="62">
        <v>26211929</v>
      </c>
    </row>
    <row r="38" spans="1:26" ht="12.75">
      <c r="A38" s="58" t="s">
        <v>59</v>
      </c>
      <c r="B38" s="19">
        <v>48615934</v>
      </c>
      <c r="C38" s="19">
        <v>0</v>
      </c>
      <c r="D38" s="59">
        <v>30311507</v>
      </c>
      <c r="E38" s="60">
        <v>55897736</v>
      </c>
      <c r="F38" s="60">
        <v>31978301</v>
      </c>
      <c r="G38" s="60">
        <v>35278301</v>
      </c>
      <c r="H38" s="60">
        <v>35278301</v>
      </c>
      <c r="I38" s="60">
        <v>35278301</v>
      </c>
      <c r="J38" s="60">
        <v>35278301</v>
      </c>
      <c r="K38" s="60">
        <v>34140199</v>
      </c>
      <c r="L38" s="60">
        <v>33849229</v>
      </c>
      <c r="M38" s="60">
        <v>33849229</v>
      </c>
      <c r="N38" s="60">
        <v>33596682</v>
      </c>
      <c r="O38" s="60">
        <v>33596682</v>
      </c>
      <c r="P38" s="60">
        <v>33596682</v>
      </c>
      <c r="Q38" s="60">
        <v>33596682</v>
      </c>
      <c r="R38" s="60">
        <v>33596682</v>
      </c>
      <c r="S38" s="60">
        <v>32394264</v>
      </c>
      <c r="T38" s="60">
        <v>31781777</v>
      </c>
      <c r="U38" s="60">
        <v>31781777</v>
      </c>
      <c r="V38" s="60">
        <v>31781777</v>
      </c>
      <c r="W38" s="60">
        <v>55897736</v>
      </c>
      <c r="X38" s="60">
        <v>-24115959</v>
      </c>
      <c r="Y38" s="61">
        <v>-43.14</v>
      </c>
      <c r="Z38" s="62">
        <v>55897736</v>
      </c>
    </row>
    <row r="39" spans="1:26" ht="12.75">
      <c r="A39" s="58" t="s">
        <v>60</v>
      </c>
      <c r="B39" s="19">
        <v>631899979</v>
      </c>
      <c r="C39" s="19">
        <v>0</v>
      </c>
      <c r="D39" s="59">
        <v>615670021</v>
      </c>
      <c r="E39" s="60">
        <v>582988382</v>
      </c>
      <c r="F39" s="60">
        <v>638449547</v>
      </c>
      <c r="G39" s="60">
        <v>662565673</v>
      </c>
      <c r="H39" s="60">
        <v>653396654</v>
      </c>
      <c r="I39" s="60">
        <v>653396654</v>
      </c>
      <c r="J39" s="60">
        <v>643307599</v>
      </c>
      <c r="K39" s="60">
        <v>632698675</v>
      </c>
      <c r="L39" s="60">
        <v>630845911</v>
      </c>
      <c r="M39" s="60">
        <v>630845911</v>
      </c>
      <c r="N39" s="60">
        <v>625759919</v>
      </c>
      <c r="O39" s="60">
        <v>619313427</v>
      </c>
      <c r="P39" s="60">
        <v>627050588</v>
      </c>
      <c r="Q39" s="60">
        <v>627050588</v>
      </c>
      <c r="R39" s="60">
        <v>623658176</v>
      </c>
      <c r="S39" s="60">
        <v>627800217</v>
      </c>
      <c r="T39" s="60">
        <v>614489764</v>
      </c>
      <c r="U39" s="60">
        <v>614489764</v>
      </c>
      <c r="V39" s="60">
        <v>614489764</v>
      </c>
      <c r="W39" s="60">
        <v>582988382</v>
      </c>
      <c r="X39" s="60">
        <v>31501382</v>
      </c>
      <c r="Y39" s="61">
        <v>5.4</v>
      </c>
      <c r="Z39" s="62">
        <v>582988382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16171957</v>
      </c>
      <c r="C42" s="19">
        <v>0</v>
      </c>
      <c r="D42" s="59">
        <v>19600679</v>
      </c>
      <c r="E42" s="60">
        <v>-980434</v>
      </c>
      <c r="F42" s="60">
        <v>15833423</v>
      </c>
      <c r="G42" s="60">
        <v>-5215399</v>
      </c>
      <c r="H42" s="60">
        <v>-5014886</v>
      </c>
      <c r="I42" s="60">
        <v>5603138</v>
      </c>
      <c r="J42" s="60">
        <v>-2709154</v>
      </c>
      <c r="K42" s="60">
        <v>-3647738</v>
      </c>
      <c r="L42" s="60">
        <v>13090117</v>
      </c>
      <c r="M42" s="60">
        <v>6733225</v>
      </c>
      <c r="N42" s="60">
        <v>-926773</v>
      </c>
      <c r="O42" s="60">
        <v>-4574422</v>
      </c>
      <c r="P42" s="60">
        <v>13291897</v>
      </c>
      <c r="Q42" s="60">
        <v>7790702</v>
      </c>
      <c r="R42" s="60">
        <v>-2403933</v>
      </c>
      <c r="S42" s="60">
        <v>-1632799</v>
      </c>
      <c r="T42" s="60">
        <v>-7063840</v>
      </c>
      <c r="U42" s="60">
        <v>-11100572</v>
      </c>
      <c r="V42" s="60">
        <v>9026493</v>
      </c>
      <c r="W42" s="60">
        <v>-980434</v>
      </c>
      <c r="X42" s="60">
        <v>10006927</v>
      </c>
      <c r="Y42" s="61">
        <v>-1020.66</v>
      </c>
      <c r="Z42" s="62">
        <v>-980434</v>
      </c>
    </row>
    <row r="43" spans="1:26" ht="12.75">
      <c r="A43" s="58" t="s">
        <v>63</v>
      </c>
      <c r="B43" s="19">
        <v>-12324971</v>
      </c>
      <c r="C43" s="19">
        <v>0</v>
      </c>
      <c r="D43" s="59">
        <v>-18183000</v>
      </c>
      <c r="E43" s="60">
        <v>-17757070</v>
      </c>
      <c r="F43" s="60">
        <v>-750298</v>
      </c>
      <c r="G43" s="60">
        <v>-1044953</v>
      </c>
      <c r="H43" s="60">
        <v>-1788954</v>
      </c>
      <c r="I43" s="60">
        <v>-3584205</v>
      </c>
      <c r="J43" s="60">
        <v>-765992</v>
      </c>
      <c r="K43" s="60">
        <v>-309979</v>
      </c>
      <c r="L43" s="60">
        <v>-436400</v>
      </c>
      <c r="M43" s="60">
        <v>-1512371</v>
      </c>
      <c r="N43" s="60">
        <v>-49620</v>
      </c>
      <c r="O43" s="60">
        <v>0</v>
      </c>
      <c r="P43" s="60">
        <v>-1741640</v>
      </c>
      <c r="Q43" s="60">
        <v>-1791260</v>
      </c>
      <c r="R43" s="60">
        <v>-1375907</v>
      </c>
      <c r="S43" s="60">
        <v>-1468325</v>
      </c>
      <c r="T43" s="60">
        <v>-4022571</v>
      </c>
      <c r="U43" s="60">
        <v>-6866803</v>
      </c>
      <c r="V43" s="60">
        <v>-13754639</v>
      </c>
      <c r="W43" s="60">
        <v>-17757070</v>
      </c>
      <c r="X43" s="60">
        <v>4002431</v>
      </c>
      <c r="Y43" s="61">
        <v>-22.54</v>
      </c>
      <c r="Z43" s="62">
        <v>-17757070</v>
      </c>
    </row>
    <row r="44" spans="1:26" ht="12.75">
      <c r="A44" s="58" t="s">
        <v>64</v>
      </c>
      <c r="B44" s="19">
        <v>-853247</v>
      </c>
      <c r="C44" s="19">
        <v>0</v>
      </c>
      <c r="D44" s="59">
        <v>-11417996</v>
      </c>
      <c r="E44" s="60">
        <v>-3957505</v>
      </c>
      <c r="F44" s="60">
        <v>24191</v>
      </c>
      <c r="G44" s="60">
        <v>25079</v>
      </c>
      <c r="H44" s="60">
        <v>20000</v>
      </c>
      <c r="I44" s="60">
        <v>69270</v>
      </c>
      <c r="J44" s="60">
        <v>16961</v>
      </c>
      <c r="K44" s="60">
        <v>-1130835</v>
      </c>
      <c r="L44" s="60">
        <v>-651434</v>
      </c>
      <c r="M44" s="60">
        <v>-1765308</v>
      </c>
      <c r="N44" s="60">
        <v>-243467</v>
      </c>
      <c r="O44" s="60">
        <v>4050</v>
      </c>
      <c r="P44" s="60">
        <v>31427</v>
      </c>
      <c r="Q44" s="60">
        <v>-207990</v>
      </c>
      <c r="R44" s="60">
        <v>-6485</v>
      </c>
      <c r="S44" s="60">
        <v>1858</v>
      </c>
      <c r="T44" s="60">
        <v>-553667</v>
      </c>
      <c r="U44" s="60">
        <v>-558294</v>
      </c>
      <c r="V44" s="60">
        <v>-2462322</v>
      </c>
      <c r="W44" s="60">
        <v>-3957505</v>
      </c>
      <c r="X44" s="60">
        <v>1495183</v>
      </c>
      <c r="Y44" s="61">
        <v>-37.78</v>
      </c>
      <c r="Z44" s="62">
        <v>-3957505</v>
      </c>
    </row>
    <row r="45" spans="1:26" ht="12.75">
      <c r="A45" s="70" t="s">
        <v>65</v>
      </c>
      <c r="B45" s="22">
        <v>14112575</v>
      </c>
      <c r="C45" s="22">
        <v>0</v>
      </c>
      <c r="D45" s="99">
        <v>-319</v>
      </c>
      <c r="E45" s="100">
        <v>-8584124</v>
      </c>
      <c r="F45" s="100">
        <v>29218201</v>
      </c>
      <c r="G45" s="100">
        <v>22982928</v>
      </c>
      <c r="H45" s="100">
        <v>16199088</v>
      </c>
      <c r="I45" s="100">
        <v>16199088</v>
      </c>
      <c r="J45" s="100">
        <v>12740903</v>
      </c>
      <c r="K45" s="100">
        <v>7652351</v>
      </c>
      <c r="L45" s="100">
        <v>19654634</v>
      </c>
      <c r="M45" s="100">
        <v>19654634</v>
      </c>
      <c r="N45" s="100">
        <v>18434774</v>
      </c>
      <c r="O45" s="100">
        <v>13864402</v>
      </c>
      <c r="P45" s="100">
        <v>25446086</v>
      </c>
      <c r="Q45" s="100">
        <v>18434774</v>
      </c>
      <c r="R45" s="100">
        <v>21659761</v>
      </c>
      <c r="S45" s="100">
        <v>18560495</v>
      </c>
      <c r="T45" s="100">
        <v>6920417</v>
      </c>
      <c r="U45" s="100">
        <v>6920417</v>
      </c>
      <c r="V45" s="100">
        <v>6920417</v>
      </c>
      <c r="W45" s="100">
        <v>-8584124</v>
      </c>
      <c r="X45" s="100">
        <v>15504541</v>
      </c>
      <c r="Y45" s="101">
        <v>-180.62</v>
      </c>
      <c r="Z45" s="102">
        <v>-8584124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10656598</v>
      </c>
      <c r="C49" s="52">
        <v>0</v>
      </c>
      <c r="D49" s="129">
        <v>2531499</v>
      </c>
      <c r="E49" s="54">
        <v>1594450</v>
      </c>
      <c r="F49" s="54">
        <v>0</v>
      </c>
      <c r="G49" s="54">
        <v>0</v>
      </c>
      <c r="H49" s="54">
        <v>0</v>
      </c>
      <c r="I49" s="54">
        <v>1401472</v>
      </c>
      <c r="J49" s="54">
        <v>0</v>
      </c>
      <c r="K49" s="54">
        <v>0</v>
      </c>
      <c r="L49" s="54">
        <v>0</v>
      </c>
      <c r="M49" s="54">
        <v>8549416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29993546</v>
      </c>
      <c r="W49" s="54">
        <v>54726981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924039</v>
      </c>
      <c r="W51" s="54">
        <v>924039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87.53256380391416</v>
      </c>
      <c r="C58" s="5">
        <f>IF(C67=0,0,+(C76/C67)*100)</f>
        <v>0</v>
      </c>
      <c r="D58" s="6">
        <f aca="true" t="shared" si="6" ref="D58:Z58">IF(D67=0,0,+(D76/D67)*100)</f>
        <v>89.34030744510531</v>
      </c>
      <c r="E58" s="7">
        <f t="shared" si="6"/>
        <v>80.62584825208235</v>
      </c>
      <c r="F58" s="7">
        <f t="shared" si="6"/>
        <v>39.30196187080402</v>
      </c>
      <c r="G58" s="7">
        <f t="shared" si="6"/>
        <v>117.32690253663267</v>
      </c>
      <c r="H58" s="7">
        <f t="shared" si="6"/>
        <v>104.15847229337784</v>
      </c>
      <c r="I58" s="7">
        <f t="shared" si="6"/>
        <v>75.40302446437181</v>
      </c>
      <c r="J58" s="7">
        <f t="shared" si="6"/>
        <v>79.47333015784368</v>
      </c>
      <c r="K58" s="7">
        <f t="shared" si="6"/>
        <v>80.37276965118149</v>
      </c>
      <c r="L58" s="7">
        <f t="shared" si="6"/>
        <v>72.96081768177442</v>
      </c>
      <c r="M58" s="7">
        <f t="shared" si="6"/>
        <v>77.73158057746744</v>
      </c>
      <c r="N58" s="7">
        <f t="shared" si="6"/>
        <v>81.87424950301617</v>
      </c>
      <c r="O58" s="7">
        <f t="shared" si="6"/>
        <v>70.85121147758522</v>
      </c>
      <c r="P58" s="7">
        <f t="shared" si="6"/>
        <v>126.52126639817634</v>
      </c>
      <c r="Q58" s="7">
        <f t="shared" si="6"/>
        <v>91.47151537093245</v>
      </c>
      <c r="R58" s="7">
        <f t="shared" si="6"/>
        <v>94.68850231480204</v>
      </c>
      <c r="S58" s="7">
        <f t="shared" si="6"/>
        <v>94.18103811743703</v>
      </c>
      <c r="T58" s="7">
        <f t="shared" si="6"/>
        <v>88.40717981585514</v>
      </c>
      <c r="U58" s="7">
        <f t="shared" si="6"/>
        <v>92.40290334074952</v>
      </c>
      <c r="V58" s="7">
        <f t="shared" si="6"/>
        <v>83.86962169849306</v>
      </c>
      <c r="W58" s="7">
        <f t="shared" si="6"/>
        <v>86.76201961241719</v>
      </c>
      <c r="X58" s="7">
        <f t="shared" si="6"/>
        <v>0</v>
      </c>
      <c r="Y58" s="7">
        <f t="shared" si="6"/>
        <v>0</v>
      </c>
      <c r="Z58" s="8">
        <f t="shared" si="6"/>
        <v>80.62584825208235</v>
      </c>
    </row>
    <row r="59" spans="1:26" ht="12.75">
      <c r="A59" s="37" t="s">
        <v>31</v>
      </c>
      <c r="B59" s="9">
        <f aca="true" t="shared" si="7" ref="B59:Z66">IF(B68=0,0,+(B77/B68)*100)</f>
        <v>87.49999876210353</v>
      </c>
      <c r="C59" s="9">
        <f t="shared" si="7"/>
        <v>0</v>
      </c>
      <c r="D59" s="2">
        <f t="shared" si="7"/>
        <v>85</v>
      </c>
      <c r="E59" s="10">
        <f t="shared" si="7"/>
        <v>70.63655296229803</v>
      </c>
      <c r="F59" s="10">
        <f t="shared" si="7"/>
        <v>2.808543622193917</v>
      </c>
      <c r="G59" s="10">
        <f t="shared" si="7"/>
        <v>-169927.87564766838</v>
      </c>
      <c r="H59" s="10">
        <f t="shared" si="7"/>
        <v>46632.18966846569</v>
      </c>
      <c r="I59" s="10">
        <f t="shared" si="7"/>
        <v>43.30539231999056</v>
      </c>
      <c r="J59" s="10">
        <f t="shared" si="7"/>
        <v>0</v>
      </c>
      <c r="K59" s="10">
        <f t="shared" si="7"/>
        <v>25322.15528781794</v>
      </c>
      <c r="L59" s="10">
        <f t="shared" si="7"/>
        <v>0</v>
      </c>
      <c r="M59" s="10">
        <f t="shared" si="7"/>
        <v>79126.23828647925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417.52434991048943</v>
      </c>
      <c r="U59" s="10">
        <f t="shared" si="7"/>
        <v>1187.0771004642413</v>
      </c>
      <c r="V59" s="10">
        <f t="shared" si="7"/>
        <v>106.7371871689448</v>
      </c>
      <c r="W59" s="10">
        <f t="shared" si="7"/>
        <v>70.95502254283139</v>
      </c>
      <c r="X59" s="10">
        <f t="shared" si="7"/>
        <v>0</v>
      </c>
      <c r="Y59" s="10">
        <f t="shared" si="7"/>
        <v>0</v>
      </c>
      <c r="Z59" s="11">
        <f t="shared" si="7"/>
        <v>70.63655296229803</v>
      </c>
    </row>
    <row r="60" spans="1:26" ht="12.75">
      <c r="A60" s="38" t="s">
        <v>32</v>
      </c>
      <c r="B60" s="12">
        <f t="shared" si="7"/>
        <v>90.3684475342367</v>
      </c>
      <c r="C60" s="12">
        <f t="shared" si="7"/>
        <v>0</v>
      </c>
      <c r="D60" s="3">
        <f t="shared" si="7"/>
        <v>90.01920656679204</v>
      </c>
      <c r="E60" s="13">
        <f t="shared" si="7"/>
        <v>83.7440725278007</v>
      </c>
      <c r="F60" s="13">
        <f t="shared" si="7"/>
        <v>91.56122160119553</v>
      </c>
      <c r="G60" s="13">
        <f t="shared" si="7"/>
        <v>83.7229719429777</v>
      </c>
      <c r="H60" s="13">
        <f t="shared" si="7"/>
        <v>92.30018992046881</v>
      </c>
      <c r="I60" s="13">
        <f t="shared" si="7"/>
        <v>89.03453000771296</v>
      </c>
      <c r="J60" s="13">
        <f t="shared" si="7"/>
        <v>74.70739178192864</v>
      </c>
      <c r="K60" s="13">
        <f t="shared" si="7"/>
        <v>77.32679824780774</v>
      </c>
      <c r="L60" s="13">
        <f t="shared" si="7"/>
        <v>70.82703259442114</v>
      </c>
      <c r="M60" s="13">
        <f t="shared" si="7"/>
        <v>74.36329547050869</v>
      </c>
      <c r="N60" s="13">
        <f t="shared" si="7"/>
        <v>79.32134829582344</v>
      </c>
      <c r="O60" s="13">
        <f t="shared" si="7"/>
        <v>69.0123684339021</v>
      </c>
      <c r="P60" s="13">
        <f t="shared" si="7"/>
        <v>83.80638171693704</v>
      </c>
      <c r="Q60" s="13">
        <f t="shared" si="7"/>
        <v>77.15734767091382</v>
      </c>
      <c r="R60" s="13">
        <f t="shared" si="7"/>
        <v>93.46803759238938</v>
      </c>
      <c r="S60" s="13">
        <f t="shared" si="7"/>
        <v>92.31025086138169</v>
      </c>
      <c r="T60" s="13">
        <f t="shared" si="7"/>
        <v>87.07087531450186</v>
      </c>
      <c r="U60" s="13">
        <f t="shared" si="7"/>
        <v>90.93025040804996</v>
      </c>
      <c r="V60" s="13">
        <f t="shared" si="7"/>
        <v>82.38043007558986</v>
      </c>
      <c r="W60" s="13">
        <f t="shared" si="7"/>
        <v>90.56125476748274</v>
      </c>
      <c r="X60" s="13">
        <f t="shared" si="7"/>
        <v>0</v>
      </c>
      <c r="Y60" s="13">
        <f t="shared" si="7"/>
        <v>0</v>
      </c>
      <c r="Z60" s="14">
        <f t="shared" si="7"/>
        <v>83.7440725278007</v>
      </c>
    </row>
    <row r="61" spans="1:26" ht="12.75">
      <c r="A61" s="39" t="s">
        <v>103</v>
      </c>
      <c r="B61" s="12">
        <f t="shared" si="7"/>
        <v>87.49999921257758</v>
      </c>
      <c r="C61" s="12">
        <f t="shared" si="7"/>
        <v>0</v>
      </c>
      <c r="D61" s="3">
        <f t="shared" si="7"/>
        <v>89.9996612424782</v>
      </c>
      <c r="E61" s="13">
        <f t="shared" si="7"/>
        <v>89.44791476673666</v>
      </c>
      <c r="F61" s="13">
        <f t="shared" si="7"/>
        <v>98.34058732399303</v>
      </c>
      <c r="G61" s="13">
        <f t="shared" si="7"/>
        <v>86.60297353059214</v>
      </c>
      <c r="H61" s="13">
        <f t="shared" si="7"/>
        <v>91.63682502036754</v>
      </c>
      <c r="I61" s="13">
        <f t="shared" si="7"/>
        <v>91.71944295670697</v>
      </c>
      <c r="J61" s="13">
        <f t="shared" si="7"/>
        <v>101.34320796382248</v>
      </c>
      <c r="K61" s="13">
        <f t="shared" si="7"/>
        <v>85.21446676163148</v>
      </c>
      <c r="L61" s="13">
        <f t="shared" si="7"/>
        <v>74.93631715826578</v>
      </c>
      <c r="M61" s="13">
        <f t="shared" si="7"/>
        <v>86.65122284998846</v>
      </c>
      <c r="N61" s="13">
        <f t="shared" si="7"/>
        <v>84.41667196286723</v>
      </c>
      <c r="O61" s="13">
        <f t="shared" si="7"/>
        <v>75.34919644850024</v>
      </c>
      <c r="P61" s="13">
        <f t="shared" si="7"/>
        <v>89.92872747481987</v>
      </c>
      <c r="Q61" s="13">
        <f t="shared" si="7"/>
        <v>82.99487456591929</v>
      </c>
      <c r="R61" s="13">
        <f t="shared" si="7"/>
        <v>97.23989321834719</v>
      </c>
      <c r="S61" s="13">
        <f t="shared" si="7"/>
        <v>98.94725883931818</v>
      </c>
      <c r="T61" s="13">
        <f t="shared" si="7"/>
        <v>85.02925924054587</v>
      </c>
      <c r="U61" s="13">
        <f t="shared" si="7"/>
        <v>93.44950277103136</v>
      </c>
      <c r="V61" s="13">
        <f t="shared" si="7"/>
        <v>88.47824789131896</v>
      </c>
      <c r="W61" s="13">
        <f t="shared" si="7"/>
        <v>98.16823998814691</v>
      </c>
      <c r="X61" s="13">
        <f t="shared" si="7"/>
        <v>0</v>
      </c>
      <c r="Y61" s="13">
        <f t="shared" si="7"/>
        <v>0</v>
      </c>
      <c r="Z61" s="14">
        <f t="shared" si="7"/>
        <v>89.44791476673666</v>
      </c>
    </row>
    <row r="62" spans="1:26" ht="12.75">
      <c r="A62" s="39" t="s">
        <v>104</v>
      </c>
      <c r="B62" s="12">
        <f t="shared" si="7"/>
        <v>87.50000132989575</v>
      </c>
      <c r="C62" s="12">
        <f t="shared" si="7"/>
        <v>0</v>
      </c>
      <c r="D62" s="3">
        <f t="shared" si="7"/>
        <v>89.99638557514182</v>
      </c>
      <c r="E62" s="13">
        <f t="shared" si="7"/>
        <v>52.272300981173736</v>
      </c>
      <c r="F62" s="13">
        <f t="shared" si="7"/>
        <v>60.19007064504083</v>
      </c>
      <c r="G62" s="13">
        <f t="shared" si="7"/>
        <v>67.9712595653404</v>
      </c>
      <c r="H62" s="13">
        <f t="shared" si="7"/>
        <v>83.85422034968026</v>
      </c>
      <c r="I62" s="13">
        <f t="shared" si="7"/>
        <v>70.91783215542436</v>
      </c>
      <c r="J62" s="13">
        <f t="shared" si="7"/>
        <v>16.13531409853311</v>
      </c>
      <c r="K62" s="13">
        <f t="shared" si="7"/>
        <v>40.86388966529243</v>
      </c>
      <c r="L62" s="13">
        <f t="shared" si="7"/>
        <v>48.587549831340084</v>
      </c>
      <c r="M62" s="13">
        <f t="shared" si="7"/>
        <v>27.940686272583143</v>
      </c>
      <c r="N62" s="13">
        <f t="shared" si="7"/>
        <v>42.93447621130672</v>
      </c>
      <c r="O62" s="13">
        <f t="shared" si="7"/>
        <v>31.902468417962726</v>
      </c>
      <c r="P62" s="13">
        <f t="shared" si="7"/>
        <v>53.51498024308508</v>
      </c>
      <c r="Q62" s="13">
        <f t="shared" si="7"/>
        <v>42.12495381539197</v>
      </c>
      <c r="R62" s="13">
        <f t="shared" si="7"/>
        <v>69.20141786957468</v>
      </c>
      <c r="S62" s="13">
        <f t="shared" si="7"/>
        <v>57.6111559457528</v>
      </c>
      <c r="T62" s="13">
        <f t="shared" si="7"/>
        <v>220.87543803259666</v>
      </c>
      <c r="U62" s="13">
        <f t="shared" si="7"/>
        <v>80.77669824805108</v>
      </c>
      <c r="V62" s="13">
        <f t="shared" si="7"/>
        <v>47.47432175150418</v>
      </c>
      <c r="W62" s="13">
        <f t="shared" si="7"/>
        <v>56.12379829810607</v>
      </c>
      <c r="X62" s="13">
        <f t="shared" si="7"/>
        <v>0</v>
      </c>
      <c r="Y62" s="13">
        <f t="shared" si="7"/>
        <v>0</v>
      </c>
      <c r="Z62" s="14">
        <f t="shared" si="7"/>
        <v>52.272300981173736</v>
      </c>
    </row>
    <row r="63" spans="1:26" ht="12.75">
      <c r="A63" s="39" t="s">
        <v>105</v>
      </c>
      <c r="B63" s="12">
        <f t="shared" si="7"/>
        <v>87.49999667899336</v>
      </c>
      <c r="C63" s="12">
        <f t="shared" si="7"/>
        <v>0</v>
      </c>
      <c r="D63" s="3">
        <f t="shared" si="7"/>
        <v>89.99531380525805</v>
      </c>
      <c r="E63" s="13">
        <f t="shared" si="7"/>
        <v>67.15205711519845</v>
      </c>
      <c r="F63" s="13">
        <f t="shared" si="7"/>
        <v>58.858772658425764</v>
      </c>
      <c r="G63" s="13">
        <f t="shared" si="7"/>
        <v>65.65080546382003</v>
      </c>
      <c r="H63" s="13">
        <f t="shared" si="7"/>
        <v>150.16904853251486</v>
      </c>
      <c r="I63" s="13">
        <f t="shared" si="7"/>
        <v>92.05796323464374</v>
      </c>
      <c r="J63" s="13">
        <f t="shared" si="7"/>
        <v>60.800059958695115</v>
      </c>
      <c r="K63" s="13">
        <f t="shared" si="7"/>
        <v>59.17884847610725</v>
      </c>
      <c r="L63" s="13">
        <f t="shared" si="7"/>
        <v>47.10751047749312</v>
      </c>
      <c r="M63" s="13">
        <f t="shared" si="7"/>
        <v>55.820630656309454</v>
      </c>
      <c r="N63" s="13">
        <f t="shared" si="7"/>
        <v>63.929409422505366</v>
      </c>
      <c r="O63" s="13">
        <f t="shared" si="7"/>
        <v>57.52014499910217</v>
      </c>
      <c r="P63" s="13">
        <f t="shared" si="7"/>
        <v>62.678079852110834</v>
      </c>
      <c r="Q63" s="13">
        <f t="shared" si="7"/>
        <v>61.354329366995145</v>
      </c>
      <c r="R63" s="13">
        <f t="shared" si="7"/>
        <v>90.75932130246012</v>
      </c>
      <c r="S63" s="13">
        <f t="shared" si="7"/>
        <v>75.8647014604497</v>
      </c>
      <c r="T63" s="13">
        <f t="shared" si="7"/>
        <v>56.3002057834795</v>
      </c>
      <c r="U63" s="13">
        <f t="shared" si="7"/>
        <v>74.135578192612</v>
      </c>
      <c r="V63" s="13">
        <f t="shared" si="7"/>
        <v>70.454903934082</v>
      </c>
      <c r="W63" s="13">
        <f t="shared" si="7"/>
        <v>62.81590499023143</v>
      </c>
      <c r="X63" s="13">
        <f t="shared" si="7"/>
        <v>0</v>
      </c>
      <c r="Y63" s="13">
        <f t="shared" si="7"/>
        <v>0</v>
      </c>
      <c r="Z63" s="14">
        <f t="shared" si="7"/>
        <v>67.15205711519845</v>
      </c>
    </row>
    <row r="64" spans="1:26" ht="12.75">
      <c r="A64" s="39" t="s">
        <v>106</v>
      </c>
      <c r="B64" s="12">
        <f t="shared" si="7"/>
        <v>87.5000026842369</v>
      </c>
      <c r="C64" s="12">
        <f t="shared" si="7"/>
        <v>0</v>
      </c>
      <c r="D64" s="3">
        <f t="shared" si="7"/>
        <v>89.99791209745516</v>
      </c>
      <c r="E64" s="13">
        <f t="shared" si="7"/>
        <v>59.02742137297733</v>
      </c>
      <c r="F64" s="13">
        <f t="shared" si="7"/>
        <v>58.29816130639194</v>
      </c>
      <c r="G64" s="13">
        <f t="shared" si="7"/>
        <v>65.65741063087476</v>
      </c>
      <c r="H64" s="13">
        <f t="shared" si="7"/>
        <v>66.08354238722222</v>
      </c>
      <c r="I64" s="13">
        <f t="shared" si="7"/>
        <v>63.33989524145668</v>
      </c>
      <c r="J64" s="13">
        <f t="shared" si="7"/>
        <v>57.42457130935418</v>
      </c>
      <c r="K64" s="13">
        <f t="shared" si="7"/>
        <v>57.49153870577665</v>
      </c>
      <c r="L64" s="13">
        <f t="shared" si="7"/>
        <v>53.61687226117178</v>
      </c>
      <c r="M64" s="13">
        <f t="shared" si="7"/>
        <v>56.236847723321844</v>
      </c>
      <c r="N64" s="13">
        <f t="shared" si="7"/>
        <v>57.060649845906234</v>
      </c>
      <c r="O64" s="13">
        <f t="shared" si="7"/>
        <v>59.45345118644303</v>
      </c>
      <c r="P64" s="13">
        <f t="shared" si="7"/>
        <v>67.80733395897323</v>
      </c>
      <c r="Q64" s="13">
        <f t="shared" si="7"/>
        <v>61.40991483529176</v>
      </c>
      <c r="R64" s="13">
        <f t="shared" si="7"/>
        <v>71.77955204969003</v>
      </c>
      <c r="S64" s="13">
        <f t="shared" si="7"/>
        <v>66.18065425417065</v>
      </c>
      <c r="T64" s="13">
        <f t="shared" si="7"/>
        <v>66.58587163026337</v>
      </c>
      <c r="U64" s="13">
        <f t="shared" si="7"/>
        <v>68.22184512852402</v>
      </c>
      <c r="V64" s="13">
        <f t="shared" si="7"/>
        <v>62.21235035589032</v>
      </c>
      <c r="W64" s="13">
        <f t="shared" si="7"/>
        <v>56.57018586028052</v>
      </c>
      <c r="X64" s="13">
        <f t="shared" si="7"/>
        <v>0</v>
      </c>
      <c r="Y64" s="13">
        <f t="shared" si="7"/>
        <v>0</v>
      </c>
      <c r="Z64" s="14">
        <f t="shared" si="7"/>
        <v>59.02742137297733</v>
      </c>
    </row>
    <row r="65" spans="1:26" ht="12.75">
      <c r="A65" s="39" t="s">
        <v>107</v>
      </c>
      <c r="B65" s="12">
        <f t="shared" si="7"/>
        <v>1255.8263973947903</v>
      </c>
      <c r="C65" s="12">
        <f t="shared" si="7"/>
        <v>0</v>
      </c>
      <c r="D65" s="3">
        <f t="shared" si="7"/>
        <v>100.00183486238532</v>
      </c>
      <c r="E65" s="13">
        <f t="shared" si="7"/>
        <v>111.23119266055046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111.23119266055046</v>
      </c>
      <c r="X65" s="13">
        <f t="shared" si="7"/>
        <v>0</v>
      </c>
      <c r="Y65" s="13">
        <f t="shared" si="7"/>
        <v>0</v>
      </c>
      <c r="Z65" s="14">
        <f t="shared" si="7"/>
        <v>111.23119266055046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80.01028409821313</v>
      </c>
      <c r="E66" s="16">
        <f t="shared" si="7"/>
        <v>0</v>
      </c>
      <c r="F66" s="16">
        <f t="shared" si="7"/>
        <v>69.99979837490172</v>
      </c>
      <c r="G66" s="16">
        <f t="shared" si="7"/>
        <v>69.99996150633413</v>
      </c>
      <c r="H66" s="16">
        <f t="shared" si="7"/>
        <v>69.99984930226951</v>
      </c>
      <c r="I66" s="16">
        <f t="shared" si="7"/>
        <v>69.99987066735645</v>
      </c>
      <c r="J66" s="16">
        <f t="shared" si="7"/>
        <v>69.99972413222343</v>
      </c>
      <c r="K66" s="16">
        <f t="shared" si="7"/>
        <v>59.99987404312134</v>
      </c>
      <c r="L66" s="16">
        <f t="shared" si="7"/>
        <v>60</v>
      </c>
      <c r="M66" s="16">
        <f t="shared" si="7"/>
        <v>63.09750923435501</v>
      </c>
      <c r="N66" s="16">
        <f t="shared" si="7"/>
        <v>59.99994179904958</v>
      </c>
      <c r="O66" s="16">
        <f t="shared" si="7"/>
        <v>59.99837917746051</v>
      </c>
      <c r="P66" s="16">
        <f t="shared" si="7"/>
        <v>59.99994750201461</v>
      </c>
      <c r="Q66" s="16">
        <f t="shared" si="7"/>
        <v>59.99942722368855</v>
      </c>
      <c r="R66" s="16">
        <f t="shared" si="7"/>
        <v>59.99988571069377</v>
      </c>
      <c r="S66" s="16">
        <f t="shared" si="7"/>
        <v>69.99974888182658</v>
      </c>
      <c r="T66" s="16">
        <f t="shared" si="7"/>
        <v>63.35361186092422</v>
      </c>
      <c r="U66" s="16">
        <f t="shared" si="7"/>
        <v>64.49785960525818</v>
      </c>
      <c r="V66" s="16">
        <f t="shared" si="7"/>
        <v>63.99726590266146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110682708</v>
      </c>
      <c r="C67" s="24"/>
      <c r="D67" s="25">
        <v>122129770</v>
      </c>
      <c r="E67" s="26">
        <v>131424670</v>
      </c>
      <c r="F67" s="26">
        <v>18927648</v>
      </c>
      <c r="G67" s="26">
        <v>9658316</v>
      </c>
      <c r="H67" s="26">
        <v>9681440</v>
      </c>
      <c r="I67" s="26">
        <v>38267404</v>
      </c>
      <c r="J67" s="26">
        <v>11355729</v>
      </c>
      <c r="K67" s="26">
        <v>10575700</v>
      </c>
      <c r="L67" s="26">
        <v>10000761</v>
      </c>
      <c r="M67" s="26">
        <v>31932190</v>
      </c>
      <c r="N67" s="26">
        <v>12546686</v>
      </c>
      <c r="O67" s="26">
        <v>11724278</v>
      </c>
      <c r="P67" s="26">
        <v>10333085</v>
      </c>
      <c r="Q67" s="26">
        <v>34604049</v>
      </c>
      <c r="R67" s="26">
        <v>9779238</v>
      </c>
      <c r="S67" s="26">
        <v>10198692</v>
      </c>
      <c r="T67" s="26">
        <v>10132349</v>
      </c>
      <c r="U67" s="26">
        <v>30110279</v>
      </c>
      <c r="V67" s="26">
        <v>134913922</v>
      </c>
      <c r="W67" s="26">
        <v>122129770</v>
      </c>
      <c r="X67" s="26"/>
      <c r="Y67" s="25"/>
      <c r="Z67" s="27">
        <v>131424670</v>
      </c>
    </row>
    <row r="68" spans="1:26" ht="12.75" hidden="1">
      <c r="A68" s="37" t="s">
        <v>31</v>
      </c>
      <c r="B68" s="19">
        <v>10097775</v>
      </c>
      <c r="C68" s="19"/>
      <c r="D68" s="20">
        <v>11090000</v>
      </c>
      <c r="E68" s="21">
        <v>11140000</v>
      </c>
      <c r="F68" s="21">
        <v>11084713</v>
      </c>
      <c r="G68" s="21">
        <v>-1930</v>
      </c>
      <c r="H68" s="21">
        <v>2594</v>
      </c>
      <c r="I68" s="21">
        <v>11085377</v>
      </c>
      <c r="J68" s="21"/>
      <c r="K68" s="21">
        <v>1494</v>
      </c>
      <c r="L68" s="21"/>
      <c r="M68" s="21">
        <v>1494</v>
      </c>
      <c r="N68" s="21"/>
      <c r="O68" s="21"/>
      <c r="P68" s="21"/>
      <c r="Q68" s="21"/>
      <c r="R68" s="21"/>
      <c r="S68" s="21"/>
      <c r="T68" s="21">
        <v>65914</v>
      </c>
      <c r="U68" s="21">
        <v>65914</v>
      </c>
      <c r="V68" s="21">
        <v>11152785</v>
      </c>
      <c r="W68" s="21">
        <v>11090000</v>
      </c>
      <c r="X68" s="21"/>
      <c r="Y68" s="20"/>
      <c r="Z68" s="23">
        <v>11140000</v>
      </c>
    </row>
    <row r="69" spans="1:26" ht="12.75" hidden="1">
      <c r="A69" s="38" t="s">
        <v>32</v>
      </c>
      <c r="B69" s="19">
        <v>97432081</v>
      </c>
      <c r="C69" s="19"/>
      <c r="D69" s="20">
        <v>108317120</v>
      </c>
      <c r="E69" s="21">
        <v>117134670</v>
      </c>
      <c r="F69" s="21">
        <v>7594950</v>
      </c>
      <c r="G69" s="21">
        <v>9400463</v>
      </c>
      <c r="H69" s="21">
        <v>9413414</v>
      </c>
      <c r="I69" s="21">
        <v>26408827</v>
      </c>
      <c r="J69" s="21">
        <v>11065735</v>
      </c>
      <c r="K69" s="21">
        <v>10256637</v>
      </c>
      <c r="L69" s="21">
        <v>9672146</v>
      </c>
      <c r="M69" s="21">
        <v>30994518</v>
      </c>
      <c r="N69" s="21">
        <v>12203049</v>
      </c>
      <c r="O69" s="21">
        <v>11366435</v>
      </c>
      <c r="P69" s="21">
        <v>9952118</v>
      </c>
      <c r="Q69" s="21">
        <v>33521602</v>
      </c>
      <c r="R69" s="21">
        <v>9429249</v>
      </c>
      <c r="S69" s="21">
        <v>9840295</v>
      </c>
      <c r="T69" s="21">
        <v>9718941</v>
      </c>
      <c r="U69" s="21">
        <v>28988485</v>
      </c>
      <c r="V69" s="21">
        <v>119913432</v>
      </c>
      <c r="W69" s="21">
        <v>108317120</v>
      </c>
      <c r="X69" s="21"/>
      <c r="Y69" s="20"/>
      <c r="Z69" s="23">
        <v>117134670</v>
      </c>
    </row>
    <row r="70" spans="1:26" ht="12.75" hidden="1">
      <c r="A70" s="39" t="s">
        <v>103</v>
      </c>
      <c r="B70" s="19">
        <v>79372899</v>
      </c>
      <c r="C70" s="19"/>
      <c r="D70" s="20">
        <v>87673330</v>
      </c>
      <c r="E70" s="21">
        <v>96220650</v>
      </c>
      <c r="F70" s="21">
        <v>6218646</v>
      </c>
      <c r="G70" s="21">
        <v>7918802</v>
      </c>
      <c r="H70" s="21">
        <v>7967333</v>
      </c>
      <c r="I70" s="21">
        <v>22104781</v>
      </c>
      <c r="J70" s="21">
        <v>7182581</v>
      </c>
      <c r="K70" s="21">
        <v>8085099</v>
      </c>
      <c r="L70" s="21">
        <v>8016288</v>
      </c>
      <c r="M70" s="21">
        <v>23283968</v>
      </c>
      <c r="N70" s="21">
        <v>10353334</v>
      </c>
      <c r="O70" s="21">
        <v>9157596</v>
      </c>
      <c r="P70" s="21">
        <v>7974742</v>
      </c>
      <c r="Q70" s="21">
        <v>27485672</v>
      </c>
      <c r="R70" s="21">
        <v>7781112</v>
      </c>
      <c r="S70" s="21">
        <v>7972900</v>
      </c>
      <c r="T70" s="21">
        <v>8708360</v>
      </c>
      <c r="U70" s="21">
        <v>24462372</v>
      </c>
      <c r="V70" s="21">
        <v>97336793</v>
      </c>
      <c r="W70" s="21">
        <v>87673330</v>
      </c>
      <c r="X70" s="21"/>
      <c r="Y70" s="20"/>
      <c r="Z70" s="23">
        <v>96220650</v>
      </c>
    </row>
    <row r="71" spans="1:26" ht="12.75" hidden="1">
      <c r="A71" s="39" t="s">
        <v>104</v>
      </c>
      <c r="B71" s="19">
        <v>9399233</v>
      </c>
      <c r="C71" s="19"/>
      <c r="D71" s="20">
        <v>10596430</v>
      </c>
      <c r="E71" s="21">
        <v>11377190</v>
      </c>
      <c r="F71" s="21">
        <v>645339</v>
      </c>
      <c r="G71" s="21">
        <v>759905</v>
      </c>
      <c r="H71" s="21">
        <v>708247</v>
      </c>
      <c r="I71" s="21">
        <v>2113491</v>
      </c>
      <c r="J71" s="21">
        <v>3072348</v>
      </c>
      <c r="K71" s="21">
        <v>1373856</v>
      </c>
      <c r="L71" s="21">
        <v>896775</v>
      </c>
      <c r="M71" s="21">
        <v>5342979</v>
      </c>
      <c r="N71" s="21">
        <v>1060714</v>
      </c>
      <c r="O71" s="21">
        <v>1420586</v>
      </c>
      <c r="P71" s="21">
        <v>1199580</v>
      </c>
      <c r="Q71" s="21">
        <v>3680880</v>
      </c>
      <c r="R71" s="21">
        <v>878219</v>
      </c>
      <c r="S71" s="21">
        <v>1104057</v>
      </c>
      <c r="T71" s="21">
        <v>255118</v>
      </c>
      <c r="U71" s="21">
        <v>2237394</v>
      </c>
      <c r="V71" s="21">
        <v>13374744</v>
      </c>
      <c r="W71" s="21">
        <v>10596430</v>
      </c>
      <c r="X71" s="21"/>
      <c r="Y71" s="20"/>
      <c r="Z71" s="23">
        <v>11377190</v>
      </c>
    </row>
    <row r="72" spans="1:26" ht="12.75" hidden="1">
      <c r="A72" s="39" t="s">
        <v>105</v>
      </c>
      <c r="B72" s="19">
        <v>3763919</v>
      </c>
      <c r="C72" s="19"/>
      <c r="D72" s="20">
        <v>4417230</v>
      </c>
      <c r="E72" s="21">
        <v>4132000</v>
      </c>
      <c r="F72" s="21">
        <v>327472</v>
      </c>
      <c r="G72" s="21">
        <v>322485</v>
      </c>
      <c r="H72" s="21">
        <v>333632</v>
      </c>
      <c r="I72" s="21">
        <v>983589</v>
      </c>
      <c r="J72" s="21">
        <v>360248</v>
      </c>
      <c r="K72" s="21">
        <v>353601</v>
      </c>
      <c r="L72" s="21">
        <v>342162</v>
      </c>
      <c r="M72" s="21">
        <v>1056011</v>
      </c>
      <c r="N72" s="21">
        <v>351605</v>
      </c>
      <c r="O72" s="21">
        <v>356416</v>
      </c>
      <c r="P72" s="21">
        <v>348369</v>
      </c>
      <c r="Q72" s="21">
        <v>1056390</v>
      </c>
      <c r="R72" s="21">
        <v>342951</v>
      </c>
      <c r="S72" s="21">
        <v>341881</v>
      </c>
      <c r="T72" s="21">
        <v>352798</v>
      </c>
      <c r="U72" s="21">
        <v>1037630</v>
      </c>
      <c r="V72" s="21">
        <v>4133620</v>
      </c>
      <c r="W72" s="21">
        <v>4417230</v>
      </c>
      <c r="X72" s="21"/>
      <c r="Y72" s="20"/>
      <c r="Z72" s="23">
        <v>4132000</v>
      </c>
    </row>
    <row r="73" spans="1:26" ht="12.75" hidden="1">
      <c r="A73" s="39" t="s">
        <v>106</v>
      </c>
      <c r="B73" s="19">
        <v>4656817</v>
      </c>
      <c r="C73" s="19"/>
      <c r="D73" s="20">
        <v>5412130</v>
      </c>
      <c r="E73" s="21">
        <v>5186830</v>
      </c>
      <c r="F73" s="21">
        <v>403493</v>
      </c>
      <c r="G73" s="21">
        <v>399271</v>
      </c>
      <c r="H73" s="21">
        <v>404202</v>
      </c>
      <c r="I73" s="21">
        <v>1206966</v>
      </c>
      <c r="J73" s="21">
        <v>450558</v>
      </c>
      <c r="K73" s="21">
        <v>444081</v>
      </c>
      <c r="L73" s="21">
        <v>416921</v>
      </c>
      <c r="M73" s="21">
        <v>1311560</v>
      </c>
      <c r="N73" s="21">
        <v>437396</v>
      </c>
      <c r="O73" s="21">
        <v>431837</v>
      </c>
      <c r="P73" s="21">
        <v>429427</v>
      </c>
      <c r="Q73" s="21">
        <v>1298660</v>
      </c>
      <c r="R73" s="21">
        <v>426967</v>
      </c>
      <c r="S73" s="21">
        <v>421457</v>
      </c>
      <c r="T73" s="21">
        <v>402665</v>
      </c>
      <c r="U73" s="21">
        <v>1251089</v>
      </c>
      <c r="V73" s="21">
        <v>5068275</v>
      </c>
      <c r="W73" s="21">
        <v>5412130</v>
      </c>
      <c r="X73" s="21"/>
      <c r="Y73" s="20"/>
      <c r="Z73" s="23">
        <v>5186830</v>
      </c>
    </row>
    <row r="74" spans="1:26" ht="12.75" hidden="1">
      <c r="A74" s="39" t="s">
        <v>107</v>
      </c>
      <c r="B74" s="19">
        <v>239213</v>
      </c>
      <c r="C74" s="19"/>
      <c r="D74" s="20">
        <v>218000</v>
      </c>
      <c r="E74" s="21">
        <v>218000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218000</v>
      </c>
      <c r="X74" s="21"/>
      <c r="Y74" s="20"/>
      <c r="Z74" s="23">
        <v>218000</v>
      </c>
    </row>
    <row r="75" spans="1:26" ht="12.75" hidden="1">
      <c r="A75" s="40" t="s">
        <v>110</v>
      </c>
      <c r="B75" s="28">
        <v>3152852</v>
      </c>
      <c r="C75" s="28"/>
      <c r="D75" s="29">
        <v>2722650</v>
      </c>
      <c r="E75" s="30">
        <v>3150000</v>
      </c>
      <c r="F75" s="30">
        <v>247985</v>
      </c>
      <c r="G75" s="30">
        <v>259783</v>
      </c>
      <c r="H75" s="30">
        <v>265432</v>
      </c>
      <c r="I75" s="30">
        <v>773200</v>
      </c>
      <c r="J75" s="30">
        <v>289994</v>
      </c>
      <c r="K75" s="30">
        <v>317569</v>
      </c>
      <c r="L75" s="30">
        <v>328615</v>
      </c>
      <c r="M75" s="30">
        <v>936178</v>
      </c>
      <c r="N75" s="30">
        <v>343637</v>
      </c>
      <c r="O75" s="30">
        <v>357843</v>
      </c>
      <c r="P75" s="30">
        <v>380967</v>
      </c>
      <c r="Q75" s="30">
        <v>1082447</v>
      </c>
      <c r="R75" s="30">
        <v>349989</v>
      </c>
      <c r="S75" s="30">
        <v>358397</v>
      </c>
      <c r="T75" s="30">
        <v>347494</v>
      </c>
      <c r="U75" s="30">
        <v>1055880</v>
      </c>
      <c r="V75" s="30">
        <v>3847705</v>
      </c>
      <c r="W75" s="30">
        <v>2722650</v>
      </c>
      <c r="X75" s="30"/>
      <c r="Y75" s="29"/>
      <c r="Z75" s="31">
        <v>3150000</v>
      </c>
    </row>
    <row r="76" spans="1:26" ht="12.75" hidden="1">
      <c r="A76" s="42" t="s">
        <v>287</v>
      </c>
      <c r="B76" s="32">
        <v>96883412</v>
      </c>
      <c r="C76" s="32"/>
      <c r="D76" s="33">
        <v>109111112</v>
      </c>
      <c r="E76" s="34">
        <v>105962255</v>
      </c>
      <c r="F76" s="34">
        <v>7438937</v>
      </c>
      <c r="G76" s="34">
        <v>11331803</v>
      </c>
      <c r="H76" s="34">
        <v>10084040</v>
      </c>
      <c r="I76" s="34">
        <v>28854780</v>
      </c>
      <c r="J76" s="34">
        <v>9024776</v>
      </c>
      <c r="K76" s="34">
        <v>8499983</v>
      </c>
      <c r="L76" s="34">
        <v>7296637</v>
      </c>
      <c r="M76" s="34">
        <v>24821396</v>
      </c>
      <c r="N76" s="34">
        <v>10272505</v>
      </c>
      <c r="O76" s="34">
        <v>8306793</v>
      </c>
      <c r="P76" s="34">
        <v>13073550</v>
      </c>
      <c r="Q76" s="34">
        <v>31652848</v>
      </c>
      <c r="R76" s="34">
        <v>9259814</v>
      </c>
      <c r="S76" s="34">
        <v>9605234</v>
      </c>
      <c r="T76" s="34">
        <v>8957724</v>
      </c>
      <c r="U76" s="34">
        <v>27822772</v>
      </c>
      <c r="V76" s="34">
        <v>113151796</v>
      </c>
      <c r="W76" s="34">
        <v>105962255</v>
      </c>
      <c r="X76" s="34"/>
      <c r="Y76" s="33"/>
      <c r="Z76" s="35">
        <v>105962255</v>
      </c>
    </row>
    <row r="77" spans="1:26" ht="12.75" hidden="1">
      <c r="A77" s="37" t="s">
        <v>31</v>
      </c>
      <c r="B77" s="19">
        <v>8835553</v>
      </c>
      <c r="C77" s="19"/>
      <c r="D77" s="20">
        <v>9426500</v>
      </c>
      <c r="E77" s="21">
        <v>7868912</v>
      </c>
      <c r="F77" s="21">
        <v>311319</v>
      </c>
      <c r="G77" s="21">
        <v>3279608</v>
      </c>
      <c r="H77" s="21">
        <v>1209639</v>
      </c>
      <c r="I77" s="21">
        <v>4800566</v>
      </c>
      <c r="J77" s="21">
        <v>554859</v>
      </c>
      <c r="K77" s="21">
        <v>378313</v>
      </c>
      <c r="L77" s="21">
        <v>248974</v>
      </c>
      <c r="M77" s="21">
        <v>1182146</v>
      </c>
      <c r="N77" s="21">
        <v>386700</v>
      </c>
      <c r="O77" s="21">
        <v>247847</v>
      </c>
      <c r="P77" s="21">
        <v>4504460</v>
      </c>
      <c r="Q77" s="21">
        <v>5139007</v>
      </c>
      <c r="R77" s="21">
        <v>236487</v>
      </c>
      <c r="S77" s="21">
        <v>270756</v>
      </c>
      <c r="T77" s="21">
        <v>275207</v>
      </c>
      <c r="U77" s="21">
        <v>782450</v>
      </c>
      <c r="V77" s="21">
        <v>11904169</v>
      </c>
      <c r="W77" s="21">
        <v>7868912</v>
      </c>
      <c r="X77" s="21"/>
      <c r="Y77" s="20"/>
      <c r="Z77" s="23">
        <v>7868912</v>
      </c>
    </row>
    <row r="78" spans="1:26" ht="12.75" hidden="1">
      <c r="A78" s="38" t="s">
        <v>32</v>
      </c>
      <c r="B78" s="19">
        <v>88047859</v>
      </c>
      <c r="C78" s="19"/>
      <c r="D78" s="20">
        <v>97506212</v>
      </c>
      <c r="E78" s="21">
        <v>98093343</v>
      </c>
      <c r="F78" s="21">
        <v>6954029</v>
      </c>
      <c r="G78" s="21">
        <v>7870347</v>
      </c>
      <c r="H78" s="21">
        <v>8688599</v>
      </c>
      <c r="I78" s="21">
        <v>23512975</v>
      </c>
      <c r="J78" s="21">
        <v>8266922</v>
      </c>
      <c r="K78" s="21">
        <v>7931129</v>
      </c>
      <c r="L78" s="21">
        <v>6850494</v>
      </c>
      <c r="M78" s="21">
        <v>23048545</v>
      </c>
      <c r="N78" s="21">
        <v>9679623</v>
      </c>
      <c r="O78" s="21">
        <v>7844246</v>
      </c>
      <c r="P78" s="21">
        <v>8340510</v>
      </c>
      <c r="Q78" s="21">
        <v>25864379</v>
      </c>
      <c r="R78" s="21">
        <v>8813334</v>
      </c>
      <c r="S78" s="21">
        <v>9083601</v>
      </c>
      <c r="T78" s="21">
        <v>8462367</v>
      </c>
      <c r="U78" s="21">
        <v>26359302</v>
      </c>
      <c r="V78" s="21">
        <v>98785201</v>
      </c>
      <c r="W78" s="21">
        <v>98093343</v>
      </c>
      <c r="X78" s="21"/>
      <c r="Y78" s="20"/>
      <c r="Z78" s="23">
        <v>98093343</v>
      </c>
    </row>
    <row r="79" spans="1:26" ht="12.75" hidden="1">
      <c r="A79" s="39" t="s">
        <v>103</v>
      </c>
      <c r="B79" s="19">
        <v>69451286</v>
      </c>
      <c r="C79" s="19"/>
      <c r="D79" s="20">
        <v>78905700</v>
      </c>
      <c r="E79" s="21">
        <v>86067365</v>
      </c>
      <c r="F79" s="21">
        <v>6115453</v>
      </c>
      <c r="G79" s="21">
        <v>6857918</v>
      </c>
      <c r="H79" s="21">
        <v>7301011</v>
      </c>
      <c r="I79" s="21">
        <v>20274382</v>
      </c>
      <c r="J79" s="21">
        <v>7279058</v>
      </c>
      <c r="K79" s="21">
        <v>6889674</v>
      </c>
      <c r="L79" s="21">
        <v>6007111</v>
      </c>
      <c r="M79" s="21">
        <v>20175843</v>
      </c>
      <c r="N79" s="21">
        <v>8739940</v>
      </c>
      <c r="O79" s="21">
        <v>6900175</v>
      </c>
      <c r="P79" s="21">
        <v>7171584</v>
      </c>
      <c r="Q79" s="21">
        <v>22811699</v>
      </c>
      <c r="R79" s="21">
        <v>7566345</v>
      </c>
      <c r="S79" s="21">
        <v>7888966</v>
      </c>
      <c r="T79" s="21">
        <v>7404654</v>
      </c>
      <c r="U79" s="21">
        <v>22859965</v>
      </c>
      <c r="V79" s="21">
        <v>86121889</v>
      </c>
      <c r="W79" s="21">
        <v>86067365</v>
      </c>
      <c r="X79" s="21"/>
      <c r="Y79" s="20"/>
      <c r="Z79" s="23">
        <v>86067365</v>
      </c>
    </row>
    <row r="80" spans="1:26" ht="12.75" hidden="1">
      <c r="A80" s="39" t="s">
        <v>104</v>
      </c>
      <c r="B80" s="19">
        <v>8224329</v>
      </c>
      <c r="C80" s="19"/>
      <c r="D80" s="20">
        <v>9536404</v>
      </c>
      <c r="E80" s="21">
        <v>5947119</v>
      </c>
      <c r="F80" s="21">
        <v>388430</v>
      </c>
      <c r="G80" s="21">
        <v>516517</v>
      </c>
      <c r="H80" s="21">
        <v>593895</v>
      </c>
      <c r="I80" s="21">
        <v>1498842</v>
      </c>
      <c r="J80" s="21">
        <v>495733</v>
      </c>
      <c r="K80" s="21">
        <v>561411</v>
      </c>
      <c r="L80" s="21">
        <v>435721</v>
      </c>
      <c r="M80" s="21">
        <v>1492865</v>
      </c>
      <c r="N80" s="21">
        <v>455412</v>
      </c>
      <c r="O80" s="21">
        <v>453202</v>
      </c>
      <c r="P80" s="21">
        <v>641955</v>
      </c>
      <c r="Q80" s="21">
        <v>1550569</v>
      </c>
      <c r="R80" s="21">
        <v>607740</v>
      </c>
      <c r="S80" s="21">
        <v>636060</v>
      </c>
      <c r="T80" s="21">
        <v>563493</v>
      </c>
      <c r="U80" s="21">
        <v>1807293</v>
      </c>
      <c r="V80" s="21">
        <v>6349569</v>
      </c>
      <c r="W80" s="21">
        <v>5947119</v>
      </c>
      <c r="X80" s="21"/>
      <c r="Y80" s="20"/>
      <c r="Z80" s="23">
        <v>5947119</v>
      </c>
    </row>
    <row r="81" spans="1:26" ht="12.75" hidden="1">
      <c r="A81" s="39" t="s">
        <v>105</v>
      </c>
      <c r="B81" s="19">
        <v>3293429</v>
      </c>
      <c r="C81" s="19"/>
      <c r="D81" s="20">
        <v>3975300</v>
      </c>
      <c r="E81" s="21">
        <v>2774723</v>
      </c>
      <c r="F81" s="21">
        <v>192746</v>
      </c>
      <c r="G81" s="21">
        <v>211714</v>
      </c>
      <c r="H81" s="21">
        <v>501012</v>
      </c>
      <c r="I81" s="21">
        <v>905472</v>
      </c>
      <c r="J81" s="21">
        <v>219031</v>
      </c>
      <c r="K81" s="21">
        <v>209257</v>
      </c>
      <c r="L81" s="21">
        <v>161184</v>
      </c>
      <c r="M81" s="21">
        <v>589472</v>
      </c>
      <c r="N81" s="21">
        <v>224779</v>
      </c>
      <c r="O81" s="21">
        <v>205011</v>
      </c>
      <c r="P81" s="21">
        <v>218351</v>
      </c>
      <c r="Q81" s="21">
        <v>648141</v>
      </c>
      <c r="R81" s="21">
        <v>311260</v>
      </c>
      <c r="S81" s="21">
        <v>259367</v>
      </c>
      <c r="T81" s="21">
        <v>198626</v>
      </c>
      <c r="U81" s="21">
        <v>769253</v>
      </c>
      <c r="V81" s="21">
        <v>2912338</v>
      </c>
      <c r="W81" s="21">
        <v>2774723</v>
      </c>
      <c r="X81" s="21"/>
      <c r="Y81" s="20"/>
      <c r="Z81" s="23">
        <v>2774723</v>
      </c>
    </row>
    <row r="82" spans="1:26" ht="12.75" hidden="1">
      <c r="A82" s="39" t="s">
        <v>106</v>
      </c>
      <c r="B82" s="19">
        <v>4074715</v>
      </c>
      <c r="C82" s="19"/>
      <c r="D82" s="20">
        <v>4870804</v>
      </c>
      <c r="E82" s="21">
        <v>3061652</v>
      </c>
      <c r="F82" s="21">
        <v>235229</v>
      </c>
      <c r="G82" s="21">
        <v>262151</v>
      </c>
      <c r="H82" s="21">
        <v>267111</v>
      </c>
      <c r="I82" s="21">
        <v>764491</v>
      </c>
      <c r="J82" s="21">
        <v>258731</v>
      </c>
      <c r="K82" s="21">
        <v>255309</v>
      </c>
      <c r="L82" s="21">
        <v>223540</v>
      </c>
      <c r="M82" s="21">
        <v>737580</v>
      </c>
      <c r="N82" s="21">
        <v>249581</v>
      </c>
      <c r="O82" s="21">
        <v>256742</v>
      </c>
      <c r="P82" s="21">
        <v>291183</v>
      </c>
      <c r="Q82" s="21">
        <v>797506</v>
      </c>
      <c r="R82" s="21">
        <v>306475</v>
      </c>
      <c r="S82" s="21">
        <v>278923</v>
      </c>
      <c r="T82" s="21">
        <v>268118</v>
      </c>
      <c r="U82" s="21">
        <v>853516</v>
      </c>
      <c r="V82" s="21">
        <v>3153093</v>
      </c>
      <c r="W82" s="21">
        <v>3061652</v>
      </c>
      <c r="X82" s="21"/>
      <c r="Y82" s="20"/>
      <c r="Z82" s="23">
        <v>3061652</v>
      </c>
    </row>
    <row r="83" spans="1:26" ht="12.75" hidden="1">
      <c r="A83" s="39" t="s">
        <v>107</v>
      </c>
      <c r="B83" s="19">
        <v>3004100</v>
      </c>
      <c r="C83" s="19"/>
      <c r="D83" s="20">
        <v>218004</v>
      </c>
      <c r="E83" s="21">
        <v>242484</v>
      </c>
      <c r="F83" s="21">
        <v>22171</v>
      </c>
      <c r="G83" s="21">
        <v>22047</v>
      </c>
      <c r="H83" s="21">
        <v>25570</v>
      </c>
      <c r="I83" s="21">
        <v>69788</v>
      </c>
      <c r="J83" s="21">
        <v>14369</v>
      </c>
      <c r="K83" s="21">
        <v>15478</v>
      </c>
      <c r="L83" s="21">
        <v>22938</v>
      </c>
      <c r="M83" s="21">
        <v>52785</v>
      </c>
      <c r="N83" s="21">
        <v>9911</v>
      </c>
      <c r="O83" s="21">
        <v>29116</v>
      </c>
      <c r="P83" s="21">
        <v>17437</v>
      </c>
      <c r="Q83" s="21">
        <v>56464</v>
      </c>
      <c r="R83" s="21">
        <v>21514</v>
      </c>
      <c r="S83" s="21">
        <v>20285</v>
      </c>
      <c r="T83" s="21">
        <v>27476</v>
      </c>
      <c r="U83" s="21">
        <v>69275</v>
      </c>
      <c r="V83" s="21">
        <v>248312</v>
      </c>
      <c r="W83" s="21">
        <v>242484</v>
      </c>
      <c r="X83" s="21"/>
      <c r="Y83" s="20"/>
      <c r="Z83" s="23">
        <v>242484</v>
      </c>
    </row>
    <row r="84" spans="1:26" ht="12.75" hidden="1">
      <c r="A84" s="40" t="s">
        <v>110</v>
      </c>
      <c r="B84" s="28"/>
      <c r="C84" s="28"/>
      <c r="D84" s="29">
        <v>2178400</v>
      </c>
      <c r="E84" s="30"/>
      <c r="F84" s="30">
        <v>173589</v>
      </c>
      <c r="G84" s="30">
        <v>181848</v>
      </c>
      <c r="H84" s="30">
        <v>185802</v>
      </c>
      <c r="I84" s="30">
        <v>541239</v>
      </c>
      <c r="J84" s="30">
        <v>202995</v>
      </c>
      <c r="K84" s="30">
        <v>190541</v>
      </c>
      <c r="L84" s="30">
        <v>197169</v>
      </c>
      <c r="M84" s="30">
        <v>590705</v>
      </c>
      <c r="N84" s="30">
        <v>206182</v>
      </c>
      <c r="O84" s="30">
        <v>214700</v>
      </c>
      <c r="P84" s="30">
        <v>228580</v>
      </c>
      <c r="Q84" s="30">
        <v>649462</v>
      </c>
      <c r="R84" s="30">
        <v>209993</v>
      </c>
      <c r="S84" s="30">
        <v>250877</v>
      </c>
      <c r="T84" s="30">
        <v>220150</v>
      </c>
      <c r="U84" s="30">
        <v>681020</v>
      </c>
      <c r="V84" s="30">
        <v>2462426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2066500</v>
      </c>
      <c r="F5" s="358">
        <f t="shared" si="0"/>
        <v>1671500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1671500</v>
      </c>
      <c r="Y5" s="358">
        <f t="shared" si="0"/>
        <v>-1671500</v>
      </c>
      <c r="Z5" s="359">
        <f>+IF(X5&lt;&gt;0,+(Y5/X5)*100,0)</f>
        <v>-100</v>
      </c>
      <c r="AA5" s="360">
        <f>+AA6+AA8+AA11+AA13+AA15</f>
        <v>1671500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780000</v>
      </c>
      <c r="F6" s="59">
        <f t="shared" si="1"/>
        <v>435000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435000</v>
      </c>
      <c r="Y6" s="59">
        <f t="shared" si="1"/>
        <v>-435000</v>
      </c>
      <c r="Z6" s="61">
        <f>+IF(X6&lt;&gt;0,+(Y6/X6)*100,0)</f>
        <v>-100</v>
      </c>
      <c r="AA6" s="62">
        <f t="shared" si="1"/>
        <v>435000</v>
      </c>
    </row>
    <row r="7" spans="1:27" ht="12.75">
      <c r="A7" s="291" t="s">
        <v>229</v>
      </c>
      <c r="B7" s="142"/>
      <c r="C7" s="60"/>
      <c r="D7" s="340"/>
      <c r="E7" s="60">
        <v>780000</v>
      </c>
      <c r="F7" s="59">
        <v>435000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435000</v>
      </c>
      <c r="Y7" s="59">
        <v>-435000</v>
      </c>
      <c r="Z7" s="61">
        <v>-100</v>
      </c>
      <c r="AA7" s="62">
        <v>435000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800000</v>
      </c>
      <c r="F8" s="59">
        <f t="shared" si="2"/>
        <v>800000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800000</v>
      </c>
      <c r="Y8" s="59">
        <f t="shared" si="2"/>
        <v>-800000</v>
      </c>
      <c r="Z8" s="61">
        <f>+IF(X8&lt;&gt;0,+(Y8/X8)*100,0)</f>
        <v>-100</v>
      </c>
      <c r="AA8" s="62">
        <f>SUM(AA9:AA10)</f>
        <v>800000</v>
      </c>
    </row>
    <row r="9" spans="1:27" ht="12.75">
      <c r="A9" s="291" t="s">
        <v>230</v>
      </c>
      <c r="B9" s="142"/>
      <c r="C9" s="60"/>
      <c r="D9" s="340"/>
      <c r="E9" s="60">
        <v>800000</v>
      </c>
      <c r="F9" s="59">
        <v>800000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800000</v>
      </c>
      <c r="Y9" s="59">
        <v>-800000</v>
      </c>
      <c r="Z9" s="61">
        <v>-100</v>
      </c>
      <c r="AA9" s="62">
        <v>800000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386500</v>
      </c>
      <c r="F11" s="364">
        <f t="shared" si="3"/>
        <v>386500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386500</v>
      </c>
      <c r="Y11" s="364">
        <f t="shared" si="3"/>
        <v>-386500</v>
      </c>
      <c r="Z11" s="365">
        <f>+IF(X11&lt;&gt;0,+(Y11/X11)*100,0)</f>
        <v>-100</v>
      </c>
      <c r="AA11" s="366">
        <f t="shared" si="3"/>
        <v>386500</v>
      </c>
    </row>
    <row r="12" spans="1:27" ht="12.75">
      <c r="A12" s="291" t="s">
        <v>232</v>
      </c>
      <c r="B12" s="136"/>
      <c r="C12" s="60"/>
      <c r="D12" s="340"/>
      <c r="E12" s="60">
        <v>386500</v>
      </c>
      <c r="F12" s="59">
        <v>386500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386500</v>
      </c>
      <c r="Y12" s="59">
        <v>-386500</v>
      </c>
      <c r="Z12" s="61">
        <v>-100</v>
      </c>
      <c r="AA12" s="62">
        <v>386500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100000</v>
      </c>
      <c r="F13" s="342">
        <f t="shared" si="4"/>
        <v>50000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50000</v>
      </c>
      <c r="Y13" s="342">
        <f t="shared" si="4"/>
        <v>-50000</v>
      </c>
      <c r="Z13" s="335">
        <f>+IF(X13&lt;&gt;0,+(Y13/X13)*100,0)</f>
        <v>-100</v>
      </c>
      <c r="AA13" s="273">
        <f t="shared" si="4"/>
        <v>50000</v>
      </c>
    </row>
    <row r="14" spans="1:27" ht="12.75">
      <c r="A14" s="291" t="s">
        <v>233</v>
      </c>
      <c r="B14" s="136"/>
      <c r="C14" s="60"/>
      <c r="D14" s="340"/>
      <c r="E14" s="60">
        <v>100000</v>
      </c>
      <c r="F14" s="59">
        <v>50000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50000</v>
      </c>
      <c r="Y14" s="59">
        <v>-50000</v>
      </c>
      <c r="Z14" s="61">
        <v>-100</v>
      </c>
      <c r="AA14" s="62">
        <v>50000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3542330</v>
      </c>
      <c r="D40" s="344">
        <f t="shared" si="9"/>
        <v>0</v>
      </c>
      <c r="E40" s="343">
        <f t="shared" si="9"/>
        <v>2813150</v>
      </c>
      <c r="F40" s="345">
        <f t="shared" si="9"/>
        <v>2094030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2094030</v>
      </c>
      <c r="Y40" s="345">
        <f t="shared" si="9"/>
        <v>-2094030</v>
      </c>
      <c r="Z40" s="336">
        <f>+IF(X40&lt;&gt;0,+(Y40/X40)*100,0)</f>
        <v>-100</v>
      </c>
      <c r="AA40" s="350">
        <f>SUM(AA41:AA49)</f>
        <v>2094030</v>
      </c>
    </row>
    <row r="41" spans="1:27" ht="12.75">
      <c r="A41" s="361" t="s">
        <v>248</v>
      </c>
      <c r="B41" s="142"/>
      <c r="C41" s="362"/>
      <c r="D41" s="363"/>
      <c r="E41" s="362">
        <v>1740950</v>
      </c>
      <c r="F41" s="364">
        <v>1228770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1228770</v>
      </c>
      <c r="Y41" s="364">
        <v>-1228770</v>
      </c>
      <c r="Z41" s="365">
        <v>-100</v>
      </c>
      <c r="AA41" s="366">
        <v>1228770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414500</v>
      </c>
      <c r="F43" s="370">
        <v>350500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350500</v>
      </c>
      <c r="Y43" s="370">
        <v>-350500</v>
      </c>
      <c r="Z43" s="371">
        <v>-100</v>
      </c>
      <c r="AA43" s="303">
        <v>350500</v>
      </c>
    </row>
    <row r="44" spans="1:27" ht="12.75">
      <c r="A44" s="361" t="s">
        <v>251</v>
      </c>
      <c r="B44" s="136"/>
      <c r="C44" s="60"/>
      <c r="D44" s="368"/>
      <c r="E44" s="54">
        <v>132700</v>
      </c>
      <c r="F44" s="53">
        <v>101700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101700</v>
      </c>
      <c r="Y44" s="53">
        <v>-101700</v>
      </c>
      <c r="Z44" s="94">
        <v>-100</v>
      </c>
      <c r="AA44" s="95">
        <v>101700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375000</v>
      </c>
      <c r="F47" s="53">
        <v>413060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413060</v>
      </c>
      <c r="Y47" s="53">
        <v>-413060</v>
      </c>
      <c r="Z47" s="94">
        <v>-100</v>
      </c>
      <c r="AA47" s="95">
        <v>413060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3542330</v>
      </c>
      <c r="D49" s="368"/>
      <c r="E49" s="54">
        <v>150000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3542330</v>
      </c>
      <c r="D60" s="346">
        <f t="shared" si="14"/>
        <v>0</v>
      </c>
      <c r="E60" s="219">
        <f t="shared" si="14"/>
        <v>4879650</v>
      </c>
      <c r="F60" s="264">
        <f t="shared" si="14"/>
        <v>3765530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3765530</v>
      </c>
      <c r="Y60" s="264">
        <f t="shared" si="14"/>
        <v>-3765530</v>
      </c>
      <c r="Z60" s="337">
        <f>+IF(X60&lt;&gt;0,+(Y60/X60)*100,0)</f>
        <v>-100</v>
      </c>
      <c r="AA60" s="232">
        <f>+AA57+AA54+AA51+AA40+AA37+AA34+AA22+AA5</f>
        <v>3765530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65268388</v>
      </c>
      <c r="D5" s="153">
        <f>SUM(D6:D8)</f>
        <v>0</v>
      </c>
      <c r="E5" s="154">
        <f t="shared" si="0"/>
        <v>41624210</v>
      </c>
      <c r="F5" s="100">
        <f t="shared" si="0"/>
        <v>42439940</v>
      </c>
      <c r="G5" s="100">
        <f t="shared" si="0"/>
        <v>30235895</v>
      </c>
      <c r="H5" s="100">
        <f t="shared" si="0"/>
        <v>526858</v>
      </c>
      <c r="I5" s="100">
        <f t="shared" si="0"/>
        <v>441567</v>
      </c>
      <c r="J5" s="100">
        <f t="shared" si="0"/>
        <v>31204320</v>
      </c>
      <c r="K5" s="100">
        <f t="shared" si="0"/>
        <v>647916</v>
      </c>
      <c r="L5" s="100">
        <f t="shared" si="0"/>
        <v>507316</v>
      </c>
      <c r="M5" s="100">
        <f t="shared" si="0"/>
        <v>15473094</v>
      </c>
      <c r="N5" s="100">
        <f t="shared" si="0"/>
        <v>16628326</v>
      </c>
      <c r="O5" s="100">
        <f t="shared" si="0"/>
        <v>698091</v>
      </c>
      <c r="P5" s="100">
        <f t="shared" si="0"/>
        <v>713044</v>
      </c>
      <c r="Q5" s="100">
        <f t="shared" si="0"/>
        <v>11767072</v>
      </c>
      <c r="R5" s="100">
        <f t="shared" si="0"/>
        <v>13178207</v>
      </c>
      <c r="S5" s="100">
        <f t="shared" si="0"/>
        <v>805098</v>
      </c>
      <c r="T5" s="100">
        <f t="shared" si="0"/>
        <v>482749</v>
      </c>
      <c r="U5" s="100">
        <f t="shared" si="0"/>
        <v>1021119</v>
      </c>
      <c r="V5" s="100">
        <f t="shared" si="0"/>
        <v>2308966</v>
      </c>
      <c r="W5" s="100">
        <f t="shared" si="0"/>
        <v>63319819</v>
      </c>
      <c r="X5" s="100">
        <f t="shared" si="0"/>
        <v>41624210</v>
      </c>
      <c r="Y5" s="100">
        <f t="shared" si="0"/>
        <v>21695609</v>
      </c>
      <c r="Z5" s="137">
        <f>+IF(X5&lt;&gt;0,+(Y5/X5)*100,0)</f>
        <v>52.1225724163894</v>
      </c>
      <c r="AA5" s="153">
        <f>SUM(AA6:AA8)</f>
        <v>42439940</v>
      </c>
    </row>
    <row r="6" spans="1:27" ht="12.75">
      <c r="A6" s="138" t="s">
        <v>75</v>
      </c>
      <c r="B6" s="136"/>
      <c r="C6" s="155">
        <v>20222790</v>
      </c>
      <c r="D6" s="155"/>
      <c r="E6" s="156">
        <v>20275720</v>
      </c>
      <c r="F6" s="60">
        <v>20316920</v>
      </c>
      <c r="G6" s="60">
        <v>18664241</v>
      </c>
      <c r="H6" s="60">
        <v>12421</v>
      </c>
      <c r="I6" s="60">
        <v>55650</v>
      </c>
      <c r="J6" s="60">
        <v>18732312</v>
      </c>
      <c r="K6" s="60">
        <v>12286</v>
      </c>
      <c r="L6" s="60">
        <v>9142</v>
      </c>
      <c r="M6" s="60">
        <v>14910231</v>
      </c>
      <c r="N6" s="60">
        <v>14931659</v>
      </c>
      <c r="O6" s="60">
        <v>600</v>
      </c>
      <c r="P6" s="60">
        <v>1200</v>
      </c>
      <c r="Q6" s="60">
        <v>11186854</v>
      </c>
      <c r="R6" s="60">
        <v>11188654</v>
      </c>
      <c r="S6" s="60">
        <v>24362</v>
      </c>
      <c r="T6" s="60">
        <v>10882</v>
      </c>
      <c r="U6" s="60">
        <v>12233</v>
      </c>
      <c r="V6" s="60">
        <v>47477</v>
      </c>
      <c r="W6" s="60">
        <v>44900102</v>
      </c>
      <c r="X6" s="60">
        <v>20275720</v>
      </c>
      <c r="Y6" s="60">
        <v>24624382</v>
      </c>
      <c r="Z6" s="140">
        <v>121.45</v>
      </c>
      <c r="AA6" s="155">
        <v>20316920</v>
      </c>
    </row>
    <row r="7" spans="1:27" ht="12.75">
      <c r="A7" s="138" t="s">
        <v>76</v>
      </c>
      <c r="B7" s="136"/>
      <c r="C7" s="157">
        <v>21693486</v>
      </c>
      <c r="D7" s="157"/>
      <c r="E7" s="158">
        <v>16889400</v>
      </c>
      <c r="F7" s="159">
        <v>17381750</v>
      </c>
      <c r="G7" s="159">
        <v>11474469</v>
      </c>
      <c r="H7" s="159">
        <v>398504</v>
      </c>
      <c r="I7" s="159">
        <v>300252</v>
      </c>
      <c r="J7" s="159">
        <v>12173225</v>
      </c>
      <c r="K7" s="159">
        <v>527990</v>
      </c>
      <c r="L7" s="159">
        <v>404257</v>
      </c>
      <c r="M7" s="159">
        <v>445264</v>
      </c>
      <c r="N7" s="159">
        <v>1377511</v>
      </c>
      <c r="O7" s="159">
        <v>548799</v>
      </c>
      <c r="P7" s="159">
        <v>485399</v>
      </c>
      <c r="Q7" s="159">
        <v>441773</v>
      </c>
      <c r="R7" s="159">
        <v>1475971</v>
      </c>
      <c r="S7" s="159">
        <v>589023</v>
      </c>
      <c r="T7" s="159">
        <v>298335</v>
      </c>
      <c r="U7" s="159">
        <v>596912</v>
      </c>
      <c r="V7" s="159">
        <v>1484270</v>
      </c>
      <c r="W7" s="159">
        <v>16510977</v>
      </c>
      <c r="X7" s="159">
        <v>16889400</v>
      </c>
      <c r="Y7" s="159">
        <v>-378423</v>
      </c>
      <c r="Z7" s="141">
        <v>-2.24</v>
      </c>
      <c r="AA7" s="157">
        <v>17381750</v>
      </c>
    </row>
    <row r="8" spans="1:27" ht="12.75">
      <c r="A8" s="138" t="s">
        <v>77</v>
      </c>
      <c r="B8" s="136"/>
      <c r="C8" s="155">
        <v>23352112</v>
      </c>
      <c r="D8" s="155"/>
      <c r="E8" s="156">
        <v>4459090</v>
      </c>
      <c r="F8" s="60">
        <v>4741270</v>
      </c>
      <c r="G8" s="60">
        <v>97185</v>
      </c>
      <c r="H8" s="60">
        <v>115933</v>
      </c>
      <c r="I8" s="60">
        <v>85665</v>
      </c>
      <c r="J8" s="60">
        <v>298783</v>
      </c>
      <c r="K8" s="60">
        <v>107640</v>
      </c>
      <c r="L8" s="60">
        <v>93917</v>
      </c>
      <c r="M8" s="60">
        <v>117599</v>
      </c>
      <c r="N8" s="60">
        <v>319156</v>
      </c>
      <c r="O8" s="60">
        <v>148692</v>
      </c>
      <c r="P8" s="60">
        <v>226445</v>
      </c>
      <c r="Q8" s="60">
        <v>138445</v>
      </c>
      <c r="R8" s="60">
        <v>513582</v>
      </c>
      <c r="S8" s="60">
        <v>191713</v>
      </c>
      <c r="T8" s="60">
        <v>173532</v>
      </c>
      <c r="U8" s="60">
        <v>411974</v>
      </c>
      <c r="V8" s="60">
        <v>777219</v>
      </c>
      <c r="W8" s="60">
        <v>1908740</v>
      </c>
      <c r="X8" s="60">
        <v>4459090</v>
      </c>
      <c r="Y8" s="60">
        <v>-2550350</v>
      </c>
      <c r="Z8" s="140">
        <v>-57.19</v>
      </c>
      <c r="AA8" s="155">
        <v>4741270</v>
      </c>
    </row>
    <row r="9" spans="1:27" ht="12.75">
      <c r="A9" s="135" t="s">
        <v>78</v>
      </c>
      <c r="B9" s="136"/>
      <c r="C9" s="153">
        <f aca="true" t="shared" si="1" ref="C9:Y9">SUM(C10:C14)</f>
        <v>4116058</v>
      </c>
      <c r="D9" s="153">
        <f>SUM(D10:D14)</f>
        <v>0</v>
      </c>
      <c r="E9" s="154">
        <f t="shared" si="1"/>
        <v>5377840</v>
      </c>
      <c r="F9" s="100">
        <f t="shared" si="1"/>
        <v>5795050</v>
      </c>
      <c r="G9" s="100">
        <f t="shared" si="1"/>
        <v>206880</v>
      </c>
      <c r="H9" s="100">
        <f t="shared" si="1"/>
        <v>267532</v>
      </c>
      <c r="I9" s="100">
        <f t="shared" si="1"/>
        <v>272865</v>
      </c>
      <c r="J9" s="100">
        <f t="shared" si="1"/>
        <v>747277</v>
      </c>
      <c r="K9" s="100">
        <f t="shared" si="1"/>
        <v>196384</v>
      </c>
      <c r="L9" s="100">
        <f t="shared" si="1"/>
        <v>1916011</v>
      </c>
      <c r="M9" s="100">
        <f t="shared" si="1"/>
        <v>358957</v>
      </c>
      <c r="N9" s="100">
        <f t="shared" si="1"/>
        <v>2471352</v>
      </c>
      <c r="O9" s="100">
        <f t="shared" si="1"/>
        <v>473883</v>
      </c>
      <c r="P9" s="100">
        <f t="shared" si="1"/>
        <v>593420</v>
      </c>
      <c r="Q9" s="100">
        <f t="shared" si="1"/>
        <v>897743</v>
      </c>
      <c r="R9" s="100">
        <f t="shared" si="1"/>
        <v>1965046</v>
      </c>
      <c r="S9" s="100">
        <f t="shared" si="1"/>
        <v>376883</v>
      </c>
      <c r="T9" s="100">
        <f t="shared" si="1"/>
        <v>682135</v>
      </c>
      <c r="U9" s="100">
        <f t="shared" si="1"/>
        <v>740876</v>
      </c>
      <c r="V9" s="100">
        <f t="shared" si="1"/>
        <v>1799894</v>
      </c>
      <c r="W9" s="100">
        <f t="shared" si="1"/>
        <v>6983569</v>
      </c>
      <c r="X9" s="100">
        <f t="shared" si="1"/>
        <v>5377840</v>
      </c>
      <c r="Y9" s="100">
        <f t="shared" si="1"/>
        <v>1605729</v>
      </c>
      <c r="Z9" s="137">
        <f>+IF(X9&lt;&gt;0,+(Y9/X9)*100,0)</f>
        <v>29.85825164006367</v>
      </c>
      <c r="AA9" s="153">
        <f>SUM(AA10:AA14)</f>
        <v>5795050</v>
      </c>
    </row>
    <row r="10" spans="1:27" ht="12.75">
      <c r="A10" s="138" t="s">
        <v>79</v>
      </c>
      <c r="B10" s="136"/>
      <c r="C10" s="155">
        <v>3641589</v>
      </c>
      <c r="D10" s="155"/>
      <c r="E10" s="156">
        <v>2618000</v>
      </c>
      <c r="F10" s="60">
        <v>2658000</v>
      </c>
      <c r="G10" s="60">
        <v>16294</v>
      </c>
      <c r="H10" s="60">
        <v>17559</v>
      </c>
      <c r="I10" s="60">
        <v>14429</v>
      </c>
      <c r="J10" s="60">
        <v>48282</v>
      </c>
      <c r="K10" s="60">
        <v>26614</v>
      </c>
      <c r="L10" s="60">
        <v>1008841</v>
      </c>
      <c r="M10" s="60">
        <v>225391</v>
      </c>
      <c r="N10" s="60">
        <v>1260846</v>
      </c>
      <c r="O10" s="60">
        <v>250164</v>
      </c>
      <c r="P10" s="60">
        <v>217907</v>
      </c>
      <c r="Q10" s="60">
        <v>218126</v>
      </c>
      <c r="R10" s="60">
        <v>686197</v>
      </c>
      <c r="S10" s="60">
        <v>214278</v>
      </c>
      <c r="T10" s="60">
        <v>209058</v>
      </c>
      <c r="U10" s="60">
        <v>213533</v>
      </c>
      <c r="V10" s="60">
        <v>636869</v>
      </c>
      <c r="W10" s="60">
        <v>2632194</v>
      </c>
      <c r="X10" s="60">
        <v>2618000</v>
      </c>
      <c r="Y10" s="60">
        <v>14194</v>
      </c>
      <c r="Z10" s="140">
        <v>0.54</v>
      </c>
      <c r="AA10" s="155">
        <v>2658000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474469</v>
      </c>
      <c r="D12" s="155"/>
      <c r="E12" s="156">
        <v>1904290</v>
      </c>
      <c r="F12" s="60">
        <v>2281500</v>
      </c>
      <c r="G12" s="60">
        <v>154982</v>
      </c>
      <c r="H12" s="60">
        <v>169190</v>
      </c>
      <c r="I12" s="60">
        <v>199417</v>
      </c>
      <c r="J12" s="60">
        <v>523589</v>
      </c>
      <c r="K12" s="60">
        <v>142836</v>
      </c>
      <c r="L12" s="60">
        <v>255761</v>
      </c>
      <c r="M12" s="60">
        <v>118374</v>
      </c>
      <c r="N12" s="60">
        <v>516971</v>
      </c>
      <c r="O12" s="60">
        <v>177856</v>
      </c>
      <c r="P12" s="60">
        <v>131973</v>
      </c>
      <c r="Q12" s="60">
        <v>626056</v>
      </c>
      <c r="R12" s="60">
        <v>935885</v>
      </c>
      <c r="S12" s="60">
        <v>113459</v>
      </c>
      <c r="T12" s="60">
        <v>215431</v>
      </c>
      <c r="U12" s="60">
        <v>180925</v>
      </c>
      <c r="V12" s="60">
        <v>509815</v>
      </c>
      <c r="W12" s="60">
        <v>2486260</v>
      </c>
      <c r="X12" s="60">
        <v>1904290</v>
      </c>
      <c r="Y12" s="60">
        <v>581970</v>
      </c>
      <c r="Z12" s="140">
        <v>30.56</v>
      </c>
      <c r="AA12" s="155">
        <v>2281500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>
        <v>35544</v>
      </c>
      <c r="H13" s="60">
        <v>80424</v>
      </c>
      <c r="I13" s="60">
        <v>58900</v>
      </c>
      <c r="J13" s="60">
        <v>174868</v>
      </c>
      <c r="K13" s="60">
        <v>26458</v>
      </c>
      <c r="L13" s="60">
        <v>225074</v>
      </c>
      <c r="M13" s="60">
        <v>15073</v>
      </c>
      <c r="N13" s="60">
        <v>266605</v>
      </c>
      <c r="O13" s="60">
        <v>45389</v>
      </c>
      <c r="P13" s="60">
        <v>30223</v>
      </c>
      <c r="Q13" s="60">
        <v>53085</v>
      </c>
      <c r="R13" s="60">
        <v>128697</v>
      </c>
      <c r="S13" s="60">
        <v>49086</v>
      </c>
      <c r="T13" s="60">
        <v>43885</v>
      </c>
      <c r="U13" s="60">
        <v>60284</v>
      </c>
      <c r="V13" s="60">
        <v>153255</v>
      </c>
      <c r="W13" s="60">
        <v>723425</v>
      </c>
      <c r="X13" s="60"/>
      <c r="Y13" s="60">
        <v>723425</v>
      </c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>
        <v>855550</v>
      </c>
      <c r="F14" s="159">
        <v>855550</v>
      </c>
      <c r="G14" s="159">
        <v>60</v>
      </c>
      <c r="H14" s="159">
        <v>359</v>
      </c>
      <c r="I14" s="159">
        <v>119</v>
      </c>
      <c r="J14" s="159">
        <v>538</v>
      </c>
      <c r="K14" s="159">
        <v>476</v>
      </c>
      <c r="L14" s="159">
        <v>426335</v>
      </c>
      <c r="M14" s="159">
        <v>119</v>
      </c>
      <c r="N14" s="159">
        <v>426930</v>
      </c>
      <c r="O14" s="159">
        <v>474</v>
      </c>
      <c r="P14" s="159">
        <v>213317</v>
      </c>
      <c r="Q14" s="159">
        <v>476</v>
      </c>
      <c r="R14" s="159">
        <v>214267</v>
      </c>
      <c r="S14" s="159">
        <v>60</v>
      </c>
      <c r="T14" s="159">
        <v>213761</v>
      </c>
      <c r="U14" s="159">
        <v>286134</v>
      </c>
      <c r="V14" s="159">
        <v>499955</v>
      </c>
      <c r="W14" s="159">
        <v>1141690</v>
      </c>
      <c r="X14" s="159">
        <v>855550</v>
      </c>
      <c r="Y14" s="159">
        <v>286140</v>
      </c>
      <c r="Z14" s="141">
        <v>33.45</v>
      </c>
      <c r="AA14" s="157">
        <v>855550</v>
      </c>
    </row>
    <row r="15" spans="1:27" ht="12.75">
      <c r="A15" s="135" t="s">
        <v>84</v>
      </c>
      <c r="B15" s="142"/>
      <c r="C15" s="153">
        <f aca="true" t="shared" si="2" ref="C15:Y15">SUM(C16:C18)</f>
        <v>19338983</v>
      </c>
      <c r="D15" s="153">
        <f>SUM(D16:D18)</f>
        <v>0</v>
      </c>
      <c r="E15" s="154">
        <f t="shared" si="2"/>
        <v>21754000</v>
      </c>
      <c r="F15" s="100">
        <f t="shared" si="2"/>
        <v>20759810</v>
      </c>
      <c r="G15" s="100">
        <f t="shared" si="2"/>
        <v>881906</v>
      </c>
      <c r="H15" s="100">
        <f t="shared" si="2"/>
        <v>1158359</v>
      </c>
      <c r="I15" s="100">
        <f t="shared" si="2"/>
        <v>2009833</v>
      </c>
      <c r="J15" s="100">
        <f t="shared" si="2"/>
        <v>4050098</v>
      </c>
      <c r="K15" s="100">
        <f t="shared" si="2"/>
        <v>676128</v>
      </c>
      <c r="L15" s="100">
        <f t="shared" si="2"/>
        <v>231785</v>
      </c>
      <c r="M15" s="100">
        <f t="shared" si="2"/>
        <v>600568</v>
      </c>
      <c r="N15" s="100">
        <f t="shared" si="2"/>
        <v>1508481</v>
      </c>
      <c r="O15" s="100">
        <f t="shared" si="2"/>
        <v>2651266</v>
      </c>
      <c r="P15" s="100">
        <f t="shared" si="2"/>
        <v>125634</v>
      </c>
      <c r="Q15" s="100">
        <f t="shared" si="2"/>
        <v>1816721</v>
      </c>
      <c r="R15" s="100">
        <f t="shared" si="2"/>
        <v>4593621</v>
      </c>
      <c r="S15" s="100">
        <f t="shared" si="2"/>
        <v>1665988</v>
      </c>
      <c r="T15" s="100">
        <f t="shared" si="2"/>
        <v>4191977</v>
      </c>
      <c r="U15" s="100">
        <f t="shared" si="2"/>
        <v>4423833</v>
      </c>
      <c r="V15" s="100">
        <f t="shared" si="2"/>
        <v>10281798</v>
      </c>
      <c r="W15" s="100">
        <f t="shared" si="2"/>
        <v>20433998</v>
      </c>
      <c r="X15" s="100">
        <f t="shared" si="2"/>
        <v>21754000</v>
      </c>
      <c r="Y15" s="100">
        <f t="shared" si="2"/>
        <v>-1320002</v>
      </c>
      <c r="Z15" s="137">
        <f>+IF(X15&lt;&gt;0,+(Y15/X15)*100,0)</f>
        <v>-6.06785878459134</v>
      </c>
      <c r="AA15" s="153">
        <f>SUM(AA16:AA18)</f>
        <v>20759810</v>
      </c>
    </row>
    <row r="16" spans="1:27" ht="12.75">
      <c r="A16" s="138" t="s">
        <v>85</v>
      </c>
      <c r="B16" s="136"/>
      <c r="C16" s="155">
        <v>632125</v>
      </c>
      <c r="D16" s="155"/>
      <c r="E16" s="156"/>
      <c r="F16" s="60">
        <v>305470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>
        <v>305470</v>
      </c>
    </row>
    <row r="17" spans="1:27" ht="12.75">
      <c r="A17" s="138" t="s">
        <v>86</v>
      </c>
      <c r="B17" s="136"/>
      <c r="C17" s="155">
        <v>17893740</v>
      </c>
      <c r="D17" s="155"/>
      <c r="E17" s="156">
        <v>21754000</v>
      </c>
      <c r="F17" s="60">
        <v>20454340</v>
      </c>
      <c r="G17" s="60">
        <v>881906</v>
      </c>
      <c r="H17" s="60">
        <v>1158359</v>
      </c>
      <c r="I17" s="60">
        <v>2009833</v>
      </c>
      <c r="J17" s="60">
        <v>4050098</v>
      </c>
      <c r="K17" s="60">
        <v>676128</v>
      </c>
      <c r="L17" s="60">
        <v>231785</v>
      </c>
      <c r="M17" s="60">
        <v>600568</v>
      </c>
      <c r="N17" s="60">
        <v>1508481</v>
      </c>
      <c r="O17" s="60">
        <v>2651266</v>
      </c>
      <c r="P17" s="60">
        <v>125634</v>
      </c>
      <c r="Q17" s="60">
        <v>1816721</v>
      </c>
      <c r="R17" s="60">
        <v>4593621</v>
      </c>
      <c r="S17" s="60">
        <v>1665988</v>
      </c>
      <c r="T17" s="60">
        <v>4191977</v>
      </c>
      <c r="U17" s="60">
        <v>4423833</v>
      </c>
      <c r="V17" s="60">
        <v>10281798</v>
      </c>
      <c r="W17" s="60">
        <v>20433998</v>
      </c>
      <c r="X17" s="60">
        <v>21754000</v>
      </c>
      <c r="Y17" s="60">
        <v>-1320002</v>
      </c>
      <c r="Z17" s="140">
        <v>-6.07</v>
      </c>
      <c r="AA17" s="155">
        <v>20454340</v>
      </c>
    </row>
    <row r="18" spans="1:27" ht="12.75">
      <c r="A18" s="138" t="s">
        <v>87</v>
      </c>
      <c r="B18" s="136"/>
      <c r="C18" s="155">
        <v>813118</v>
      </c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124951646</v>
      </c>
      <c r="D19" s="153">
        <f>SUM(D20:D23)</f>
        <v>0</v>
      </c>
      <c r="E19" s="154">
        <f t="shared" si="3"/>
        <v>138045500</v>
      </c>
      <c r="F19" s="100">
        <f t="shared" si="3"/>
        <v>146970950</v>
      </c>
      <c r="G19" s="100">
        <f t="shared" si="3"/>
        <v>7609632</v>
      </c>
      <c r="H19" s="100">
        <f t="shared" si="3"/>
        <v>9459432</v>
      </c>
      <c r="I19" s="100">
        <f t="shared" si="3"/>
        <v>9447147</v>
      </c>
      <c r="J19" s="100">
        <f t="shared" si="3"/>
        <v>26516211</v>
      </c>
      <c r="K19" s="100">
        <f t="shared" si="3"/>
        <v>11326105</v>
      </c>
      <c r="L19" s="100">
        <f t="shared" si="3"/>
        <v>10274585</v>
      </c>
      <c r="M19" s="100">
        <f t="shared" si="3"/>
        <v>9698341</v>
      </c>
      <c r="N19" s="100">
        <f t="shared" si="3"/>
        <v>31299031</v>
      </c>
      <c r="O19" s="100">
        <f t="shared" si="3"/>
        <v>12317237</v>
      </c>
      <c r="P19" s="100">
        <f t="shared" si="3"/>
        <v>11399660</v>
      </c>
      <c r="Q19" s="100">
        <f t="shared" si="3"/>
        <v>10184045</v>
      </c>
      <c r="R19" s="100">
        <f t="shared" si="3"/>
        <v>33900942</v>
      </c>
      <c r="S19" s="100">
        <f t="shared" si="3"/>
        <v>9493046</v>
      </c>
      <c r="T19" s="100">
        <f t="shared" si="3"/>
        <v>9892869</v>
      </c>
      <c r="U19" s="100">
        <f t="shared" si="3"/>
        <v>9942047</v>
      </c>
      <c r="V19" s="100">
        <f t="shared" si="3"/>
        <v>29327962</v>
      </c>
      <c r="W19" s="100">
        <f t="shared" si="3"/>
        <v>121044146</v>
      </c>
      <c r="X19" s="100">
        <f t="shared" si="3"/>
        <v>138045502</v>
      </c>
      <c r="Y19" s="100">
        <f t="shared" si="3"/>
        <v>-17001356</v>
      </c>
      <c r="Z19" s="137">
        <f>+IF(X19&lt;&gt;0,+(Y19/X19)*100,0)</f>
        <v>-12.315762378117904</v>
      </c>
      <c r="AA19" s="153">
        <f>SUM(AA20:AA23)</f>
        <v>146970950</v>
      </c>
    </row>
    <row r="20" spans="1:27" ht="12.75">
      <c r="A20" s="138" t="s">
        <v>89</v>
      </c>
      <c r="B20" s="136"/>
      <c r="C20" s="155">
        <v>85056572</v>
      </c>
      <c r="D20" s="155"/>
      <c r="E20" s="156">
        <v>98318740</v>
      </c>
      <c r="F20" s="60">
        <v>106946060</v>
      </c>
      <c r="G20" s="60">
        <v>6233328</v>
      </c>
      <c r="H20" s="60">
        <v>7952060</v>
      </c>
      <c r="I20" s="60">
        <v>7995937</v>
      </c>
      <c r="J20" s="60">
        <v>22181325</v>
      </c>
      <c r="K20" s="60">
        <v>7442951</v>
      </c>
      <c r="L20" s="60">
        <v>8103047</v>
      </c>
      <c r="M20" s="60">
        <v>8042483</v>
      </c>
      <c r="N20" s="60">
        <v>23588481</v>
      </c>
      <c r="O20" s="60">
        <v>10467522</v>
      </c>
      <c r="P20" s="60">
        <v>9176958</v>
      </c>
      <c r="Q20" s="60">
        <v>8201143</v>
      </c>
      <c r="R20" s="60">
        <v>27845623</v>
      </c>
      <c r="S20" s="60">
        <v>7844909</v>
      </c>
      <c r="T20" s="60">
        <v>8006323</v>
      </c>
      <c r="U20" s="60">
        <v>8931466</v>
      </c>
      <c r="V20" s="60">
        <v>24782698</v>
      </c>
      <c r="W20" s="60">
        <v>98398127</v>
      </c>
      <c r="X20" s="60">
        <v>98318741</v>
      </c>
      <c r="Y20" s="60">
        <v>79386</v>
      </c>
      <c r="Z20" s="140">
        <v>0.08</v>
      </c>
      <c r="AA20" s="155">
        <v>106946060</v>
      </c>
    </row>
    <row r="21" spans="1:27" ht="12.75">
      <c r="A21" s="138" t="s">
        <v>90</v>
      </c>
      <c r="B21" s="136"/>
      <c r="C21" s="155">
        <v>19949136</v>
      </c>
      <c r="D21" s="155"/>
      <c r="E21" s="156">
        <v>18380400</v>
      </c>
      <c r="F21" s="60">
        <v>19161160</v>
      </c>
      <c r="G21" s="60">
        <v>645339</v>
      </c>
      <c r="H21" s="60">
        <v>759905</v>
      </c>
      <c r="I21" s="60">
        <v>708247</v>
      </c>
      <c r="J21" s="60">
        <v>2113491</v>
      </c>
      <c r="K21" s="60">
        <v>3072348</v>
      </c>
      <c r="L21" s="60">
        <v>1373856</v>
      </c>
      <c r="M21" s="60">
        <v>896775</v>
      </c>
      <c r="N21" s="60">
        <v>5342979</v>
      </c>
      <c r="O21" s="60">
        <v>1060714</v>
      </c>
      <c r="P21" s="60">
        <v>1434449</v>
      </c>
      <c r="Q21" s="60">
        <v>1199580</v>
      </c>
      <c r="R21" s="60">
        <v>3694743</v>
      </c>
      <c r="S21" s="60">
        <v>878219</v>
      </c>
      <c r="T21" s="60">
        <v>1104057</v>
      </c>
      <c r="U21" s="60">
        <v>255118</v>
      </c>
      <c r="V21" s="60">
        <v>2237394</v>
      </c>
      <c r="W21" s="60">
        <v>13388607</v>
      </c>
      <c r="X21" s="60">
        <v>18380401</v>
      </c>
      <c r="Y21" s="60">
        <v>-4991794</v>
      </c>
      <c r="Z21" s="140">
        <v>-27.16</v>
      </c>
      <c r="AA21" s="155">
        <v>19161160</v>
      </c>
    </row>
    <row r="22" spans="1:27" ht="12.75">
      <c r="A22" s="138" t="s">
        <v>91</v>
      </c>
      <c r="B22" s="136"/>
      <c r="C22" s="157">
        <v>10038287</v>
      </c>
      <c r="D22" s="157"/>
      <c r="E22" s="158">
        <v>10681690</v>
      </c>
      <c r="F22" s="159">
        <v>10400860</v>
      </c>
      <c r="G22" s="159">
        <v>327472</v>
      </c>
      <c r="H22" s="159">
        <v>322485</v>
      </c>
      <c r="I22" s="159">
        <v>338761</v>
      </c>
      <c r="J22" s="159">
        <v>988718</v>
      </c>
      <c r="K22" s="159">
        <v>360248</v>
      </c>
      <c r="L22" s="159">
        <v>353601</v>
      </c>
      <c r="M22" s="159">
        <v>342162</v>
      </c>
      <c r="N22" s="159">
        <v>1056011</v>
      </c>
      <c r="O22" s="159">
        <v>351605</v>
      </c>
      <c r="P22" s="159">
        <v>356416</v>
      </c>
      <c r="Q22" s="159">
        <v>348369</v>
      </c>
      <c r="R22" s="159">
        <v>1056390</v>
      </c>
      <c r="S22" s="159">
        <v>342951</v>
      </c>
      <c r="T22" s="159">
        <v>341881</v>
      </c>
      <c r="U22" s="159">
        <v>352798</v>
      </c>
      <c r="V22" s="159">
        <v>1037630</v>
      </c>
      <c r="W22" s="159">
        <v>4138749</v>
      </c>
      <c r="X22" s="159">
        <v>10681690</v>
      </c>
      <c r="Y22" s="159">
        <v>-6542941</v>
      </c>
      <c r="Z22" s="141">
        <v>-61.25</v>
      </c>
      <c r="AA22" s="157">
        <v>10400860</v>
      </c>
    </row>
    <row r="23" spans="1:27" ht="12.75">
      <c r="A23" s="138" t="s">
        <v>92</v>
      </c>
      <c r="B23" s="136"/>
      <c r="C23" s="155">
        <v>9907651</v>
      </c>
      <c r="D23" s="155"/>
      <c r="E23" s="156">
        <v>10664670</v>
      </c>
      <c r="F23" s="60">
        <v>10462870</v>
      </c>
      <c r="G23" s="60">
        <v>403493</v>
      </c>
      <c r="H23" s="60">
        <v>424982</v>
      </c>
      <c r="I23" s="60">
        <v>404202</v>
      </c>
      <c r="J23" s="60">
        <v>1232677</v>
      </c>
      <c r="K23" s="60">
        <v>450558</v>
      </c>
      <c r="L23" s="60">
        <v>444081</v>
      </c>
      <c r="M23" s="60">
        <v>416921</v>
      </c>
      <c r="N23" s="60">
        <v>1311560</v>
      </c>
      <c r="O23" s="60">
        <v>437396</v>
      </c>
      <c r="P23" s="60">
        <v>431837</v>
      </c>
      <c r="Q23" s="60">
        <v>434953</v>
      </c>
      <c r="R23" s="60">
        <v>1304186</v>
      </c>
      <c r="S23" s="60">
        <v>426967</v>
      </c>
      <c r="T23" s="60">
        <v>440608</v>
      </c>
      <c r="U23" s="60">
        <v>402665</v>
      </c>
      <c r="V23" s="60">
        <v>1270240</v>
      </c>
      <c r="W23" s="60">
        <v>5118663</v>
      </c>
      <c r="X23" s="60">
        <v>10664670</v>
      </c>
      <c r="Y23" s="60">
        <v>-5546007</v>
      </c>
      <c r="Z23" s="140">
        <v>-52</v>
      </c>
      <c r="AA23" s="155">
        <v>10462870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213675075</v>
      </c>
      <c r="D25" s="168">
        <f>+D5+D9+D15+D19+D24</f>
        <v>0</v>
      </c>
      <c r="E25" s="169">
        <f t="shared" si="4"/>
        <v>206801550</v>
      </c>
      <c r="F25" s="73">
        <f t="shared" si="4"/>
        <v>215965750</v>
      </c>
      <c r="G25" s="73">
        <f t="shared" si="4"/>
        <v>38934313</v>
      </c>
      <c r="H25" s="73">
        <f t="shared" si="4"/>
        <v>11412181</v>
      </c>
      <c r="I25" s="73">
        <f t="shared" si="4"/>
        <v>12171412</v>
      </c>
      <c r="J25" s="73">
        <f t="shared" si="4"/>
        <v>62517906</v>
      </c>
      <c r="K25" s="73">
        <f t="shared" si="4"/>
        <v>12846533</v>
      </c>
      <c r="L25" s="73">
        <f t="shared" si="4"/>
        <v>12929697</v>
      </c>
      <c r="M25" s="73">
        <f t="shared" si="4"/>
        <v>26130960</v>
      </c>
      <c r="N25" s="73">
        <f t="shared" si="4"/>
        <v>51907190</v>
      </c>
      <c r="O25" s="73">
        <f t="shared" si="4"/>
        <v>16140477</v>
      </c>
      <c r="P25" s="73">
        <f t="shared" si="4"/>
        <v>12831758</v>
      </c>
      <c r="Q25" s="73">
        <f t="shared" si="4"/>
        <v>24665581</v>
      </c>
      <c r="R25" s="73">
        <f t="shared" si="4"/>
        <v>53637816</v>
      </c>
      <c r="S25" s="73">
        <f t="shared" si="4"/>
        <v>12341015</v>
      </c>
      <c r="T25" s="73">
        <f t="shared" si="4"/>
        <v>15249730</v>
      </c>
      <c r="U25" s="73">
        <f t="shared" si="4"/>
        <v>16127875</v>
      </c>
      <c r="V25" s="73">
        <f t="shared" si="4"/>
        <v>43718620</v>
      </c>
      <c r="W25" s="73">
        <f t="shared" si="4"/>
        <v>211781532</v>
      </c>
      <c r="X25" s="73">
        <f t="shared" si="4"/>
        <v>206801552</v>
      </c>
      <c r="Y25" s="73">
        <f t="shared" si="4"/>
        <v>4979980</v>
      </c>
      <c r="Z25" s="170">
        <f>+IF(X25&lt;&gt;0,+(Y25/X25)*100,0)</f>
        <v>2.408096047557709</v>
      </c>
      <c r="AA25" s="168">
        <f>+AA5+AA9+AA15+AA19+AA24</f>
        <v>215965750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52552507</v>
      </c>
      <c r="D28" s="153">
        <f>SUM(D29:D31)</f>
        <v>0</v>
      </c>
      <c r="E28" s="154">
        <f t="shared" si="5"/>
        <v>53726040</v>
      </c>
      <c r="F28" s="100">
        <f t="shared" si="5"/>
        <v>55785370</v>
      </c>
      <c r="G28" s="100">
        <f t="shared" si="5"/>
        <v>3259410</v>
      </c>
      <c r="H28" s="100">
        <f t="shared" si="5"/>
        <v>2720157</v>
      </c>
      <c r="I28" s="100">
        <f t="shared" si="5"/>
        <v>4085262</v>
      </c>
      <c r="J28" s="100">
        <f t="shared" si="5"/>
        <v>10064829</v>
      </c>
      <c r="K28" s="100">
        <f t="shared" si="5"/>
        <v>3487056</v>
      </c>
      <c r="L28" s="100">
        <f t="shared" si="5"/>
        <v>4048320</v>
      </c>
      <c r="M28" s="100">
        <f t="shared" si="5"/>
        <v>3449288</v>
      </c>
      <c r="N28" s="100">
        <f t="shared" si="5"/>
        <v>10984664</v>
      </c>
      <c r="O28" s="100">
        <f t="shared" si="5"/>
        <v>3181378</v>
      </c>
      <c r="P28" s="100">
        <f t="shared" si="5"/>
        <v>3199403</v>
      </c>
      <c r="Q28" s="100">
        <f t="shared" si="5"/>
        <v>3144818</v>
      </c>
      <c r="R28" s="100">
        <f t="shared" si="5"/>
        <v>9525599</v>
      </c>
      <c r="S28" s="100">
        <f t="shared" si="5"/>
        <v>3858198</v>
      </c>
      <c r="T28" s="100">
        <f t="shared" si="5"/>
        <v>2949342</v>
      </c>
      <c r="U28" s="100">
        <f t="shared" si="5"/>
        <v>2972431</v>
      </c>
      <c r="V28" s="100">
        <f t="shared" si="5"/>
        <v>9779971</v>
      </c>
      <c r="W28" s="100">
        <f t="shared" si="5"/>
        <v>40355063</v>
      </c>
      <c r="X28" s="100">
        <f t="shared" si="5"/>
        <v>53726040</v>
      </c>
      <c r="Y28" s="100">
        <f t="shared" si="5"/>
        <v>-13370977</v>
      </c>
      <c r="Z28" s="137">
        <f>+IF(X28&lt;&gt;0,+(Y28/X28)*100,0)</f>
        <v>-24.88733024060586</v>
      </c>
      <c r="AA28" s="153">
        <f>SUM(AA29:AA31)</f>
        <v>55785370</v>
      </c>
    </row>
    <row r="29" spans="1:27" ht="12.75">
      <c r="A29" s="138" t="s">
        <v>75</v>
      </c>
      <c r="B29" s="136"/>
      <c r="C29" s="155">
        <v>11139522</v>
      </c>
      <c r="D29" s="155"/>
      <c r="E29" s="156">
        <v>10758220</v>
      </c>
      <c r="F29" s="60">
        <v>10671800</v>
      </c>
      <c r="G29" s="60">
        <v>897406</v>
      </c>
      <c r="H29" s="60">
        <v>856610</v>
      </c>
      <c r="I29" s="60">
        <v>1285166</v>
      </c>
      <c r="J29" s="60">
        <v>3039182</v>
      </c>
      <c r="K29" s="60">
        <v>970021</v>
      </c>
      <c r="L29" s="60">
        <v>1280974</v>
      </c>
      <c r="M29" s="60">
        <v>963016</v>
      </c>
      <c r="N29" s="60">
        <v>3214011</v>
      </c>
      <c r="O29" s="60">
        <v>880137</v>
      </c>
      <c r="P29" s="60">
        <v>871017</v>
      </c>
      <c r="Q29" s="60">
        <v>951139</v>
      </c>
      <c r="R29" s="60">
        <v>2702293</v>
      </c>
      <c r="S29" s="60">
        <v>990401</v>
      </c>
      <c r="T29" s="60">
        <v>933995</v>
      </c>
      <c r="U29" s="60">
        <v>1048520</v>
      </c>
      <c r="V29" s="60">
        <v>2972916</v>
      </c>
      <c r="W29" s="60">
        <v>11928402</v>
      </c>
      <c r="X29" s="60">
        <v>10758220</v>
      </c>
      <c r="Y29" s="60">
        <v>1170182</v>
      </c>
      <c r="Z29" s="140">
        <v>10.88</v>
      </c>
      <c r="AA29" s="155">
        <v>10671800</v>
      </c>
    </row>
    <row r="30" spans="1:27" ht="12.75">
      <c r="A30" s="138" t="s">
        <v>76</v>
      </c>
      <c r="B30" s="136"/>
      <c r="C30" s="157">
        <v>24142071</v>
      </c>
      <c r="D30" s="157"/>
      <c r="E30" s="158">
        <v>27779760</v>
      </c>
      <c r="F30" s="159">
        <v>27972330</v>
      </c>
      <c r="G30" s="159">
        <v>1903971</v>
      </c>
      <c r="H30" s="159">
        <v>1215913</v>
      </c>
      <c r="I30" s="159">
        <v>1999541</v>
      </c>
      <c r="J30" s="159">
        <v>5119425</v>
      </c>
      <c r="K30" s="159">
        <v>1864867</v>
      </c>
      <c r="L30" s="159">
        <v>1918146</v>
      </c>
      <c r="M30" s="159">
        <v>1903758</v>
      </c>
      <c r="N30" s="159">
        <v>5686771</v>
      </c>
      <c r="O30" s="159">
        <v>1727790</v>
      </c>
      <c r="P30" s="159">
        <v>1739945</v>
      </c>
      <c r="Q30" s="159">
        <v>1378097</v>
      </c>
      <c r="R30" s="159">
        <v>4845832</v>
      </c>
      <c r="S30" s="159">
        <v>2264612</v>
      </c>
      <c r="T30" s="159">
        <v>1376830</v>
      </c>
      <c r="U30" s="159">
        <v>1204689</v>
      </c>
      <c r="V30" s="159">
        <v>4846131</v>
      </c>
      <c r="W30" s="159">
        <v>20498159</v>
      </c>
      <c r="X30" s="159">
        <v>27779760</v>
      </c>
      <c r="Y30" s="159">
        <v>-7281601</v>
      </c>
      <c r="Z30" s="141">
        <v>-26.21</v>
      </c>
      <c r="AA30" s="157">
        <v>27972330</v>
      </c>
    </row>
    <row r="31" spans="1:27" ht="12.75">
      <c r="A31" s="138" t="s">
        <v>77</v>
      </c>
      <c r="B31" s="136"/>
      <c r="C31" s="155">
        <v>17270914</v>
      </c>
      <c r="D31" s="155"/>
      <c r="E31" s="156">
        <v>15188060</v>
      </c>
      <c r="F31" s="60">
        <v>17141240</v>
      </c>
      <c r="G31" s="60">
        <v>458033</v>
      </c>
      <c r="H31" s="60">
        <v>647634</v>
      </c>
      <c r="I31" s="60">
        <v>800555</v>
      </c>
      <c r="J31" s="60">
        <v>1906222</v>
      </c>
      <c r="K31" s="60">
        <v>652168</v>
      </c>
      <c r="L31" s="60">
        <v>849200</v>
      </c>
      <c r="M31" s="60">
        <v>582514</v>
      </c>
      <c r="N31" s="60">
        <v>2083882</v>
      </c>
      <c r="O31" s="60">
        <v>573451</v>
      </c>
      <c r="P31" s="60">
        <v>588441</v>
      </c>
      <c r="Q31" s="60">
        <v>815582</v>
      </c>
      <c r="R31" s="60">
        <v>1977474</v>
      </c>
      <c r="S31" s="60">
        <v>603185</v>
      </c>
      <c r="T31" s="60">
        <v>638517</v>
      </c>
      <c r="U31" s="60">
        <v>719222</v>
      </c>
      <c r="V31" s="60">
        <v>1960924</v>
      </c>
      <c r="W31" s="60">
        <v>7928502</v>
      </c>
      <c r="X31" s="60">
        <v>15188060</v>
      </c>
      <c r="Y31" s="60">
        <v>-7259558</v>
      </c>
      <c r="Z31" s="140">
        <v>-47.8</v>
      </c>
      <c r="AA31" s="155">
        <v>17141240</v>
      </c>
    </row>
    <row r="32" spans="1:27" ht="12.75">
      <c r="A32" s="135" t="s">
        <v>78</v>
      </c>
      <c r="B32" s="136"/>
      <c r="C32" s="153">
        <f aca="true" t="shared" si="6" ref="C32:Y32">SUM(C33:C37)</f>
        <v>13500400</v>
      </c>
      <c r="D32" s="153">
        <f>SUM(D33:D37)</f>
        <v>0</v>
      </c>
      <c r="E32" s="154">
        <f t="shared" si="6"/>
        <v>17917010</v>
      </c>
      <c r="F32" s="100">
        <f t="shared" si="6"/>
        <v>16774290</v>
      </c>
      <c r="G32" s="100">
        <f t="shared" si="6"/>
        <v>1818085</v>
      </c>
      <c r="H32" s="100">
        <f t="shared" si="6"/>
        <v>2121720</v>
      </c>
      <c r="I32" s="100">
        <f t="shared" si="6"/>
        <v>2017385</v>
      </c>
      <c r="J32" s="100">
        <f t="shared" si="6"/>
        <v>5957190</v>
      </c>
      <c r="K32" s="100">
        <f t="shared" si="6"/>
        <v>2014471</v>
      </c>
      <c r="L32" s="100">
        <f t="shared" si="6"/>
        <v>3142094</v>
      </c>
      <c r="M32" s="100">
        <f t="shared" si="6"/>
        <v>1921972</v>
      </c>
      <c r="N32" s="100">
        <f t="shared" si="6"/>
        <v>7078537</v>
      </c>
      <c r="O32" s="100">
        <f t="shared" si="6"/>
        <v>1852393</v>
      </c>
      <c r="P32" s="100">
        <f t="shared" si="6"/>
        <v>2429358</v>
      </c>
      <c r="Q32" s="100">
        <f t="shared" si="6"/>
        <v>1876297</v>
      </c>
      <c r="R32" s="100">
        <f t="shared" si="6"/>
        <v>6158048</v>
      </c>
      <c r="S32" s="100">
        <f t="shared" si="6"/>
        <v>1875128</v>
      </c>
      <c r="T32" s="100">
        <f t="shared" si="6"/>
        <v>1867316</v>
      </c>
      <c r="U32" s="100">
        <f t="shared" si="6"/>
        <v>2420005</v>
      </c>
      <c r="V32" s="100">
        <f t="shared" si="6"/>
        <v>6162449</v>
      </c>
      <c r="W32" s="100">
        <f t="shared" si="6"/>
        <v>25356224</v>
      </c>
      <c r="X32" s="100">
        <f t="shared" si="6"/>
        <v>17916970</v>
      </c>
      <c r="Y32" s="100">
        <f t="shared" si="6"/>
        <v>7439254</v>
      </c>
      <c r="Z32" s="137">
        <f>+IF(X32&lt;&gt;0,+(Y32/X32)*100,0)</f>
        <v>41.52071471906243</v>
      </c>
      <c r="AA32" s="153">
        <f>SUM(AA33:AA37)</f>
        <v>16774290</v>
      </c>
    </row>
    <row r="33" spans="1:27" ht="12.75">
      <c r="A33" s="138" t="s">
        <v>79</v>
      </c>
      <c r="B33" s="136"/>
      <c r="C33" s="155">
        <v>9412029</v>
      </c>
      <c r="D33" s="155"/>
      <c r="E33" s="156">
        <v>10847100</v>
      </c>
      <c r="F33" s="60">
        <v>10413750</v>
      </c>
      <c r="G33" s="60">
        <v>760481</v>
      </c>
      <c r="H33" s="60">
        <v>795300</v>
      </c>
      <c r="I33" s="60">
        <v>804616</v>
      </c>
      <c r="J33" s="60">
        <v>2360397</v>
      </c>
      <c r="K33" s="60">
        <v>789550</v>
      </c>
      <c r="L33" s="60">
        <v>1379542</v>
      </c>
      <c r="M33" s="60">
        <v>784682</v>
      </c>
      <c r="N33" s="60">
        <v>2953774</v>
      </c>
      <c r="O33" s="60">
        <v>751895</v>
      </c>
      <c r="P33" s="60">
        <v>460985</v>
      </c>
      <c r="Q33" s="60">
        <v>702988</v>
      </c>
      <c r="R33" s="60">
        <v>1915868</v>
      </c>
      <c r="S33" s="60">
        <v>738464</v>
      </c>
      <c r="T33" s="60">
        <v>750214</v>
      </c>
      <c r="U33" s="60">
        <v>931884</v>
      </c>
      <c r="V33" s="60">
        <v>2420562</v>
      </c>
      <c r="W33" s="60">
        <v>9650601</v>
      </c>
      <c r="X33" s="60">
        <v>10847060</v>
      </c>
      <c r="Y33" s="60">
        <v>-1196459</v>
      </c>
      <c r="Z33" s="140">
        <v>-11.03</v>
      </c>
      <c r="AA33" s="155">
        <v>10413750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4088371</v>
      </c>
      <c r="D35" s="155"/>
      <c r="E35" s="156">
        <v>6025460</v>
      </c>
      <c r="F35" s="60">
        <v>5333950</v>
      </c>
      <c r="G35" s="60">
        <v>346065</v>
      </c>
      <c r="H35" s="60">
        <v>441239</v>
      </c>
      <c r="I35" s="60">
        <v>397185</v>
      </c>
      <c r="J35" s="60">
        <v>1184489</v>
      </c>
      <c r="K35" s="60">
        <v>410540</v>
      </c>
      <c r="L35" s="60">
        <v>609989</v>
      </c>
      <c r="M35" s="60">
        <v>433087</v>
      </c>
      <c r="N35" s="60">
        <v>1453616</v>
      </c>
      <c r="O35" s="60">
        <v>409867</v>
      </c>
      <c r="P35" s="60">
        <v>374626</v>
      </c>
      <c r="Q35" s="60">
        <v>424886</v>
      </c>
      <c r="R35" s="60">
        <v>1209379</v>
      </c>
      <c r="S35" s="60">
        <v>373704</v>
      </c>
      <c r="T35" s="60">
        <v>388601</v>
      </c>
      <c r="U35" s="60">
        <v>515357</v>
      </c>
      <c r="V35" s="60">
        <v>1277662</v>
      </c>
      <c r="W35" s="60">
        <v>5125146</v>
      </c>
      <c r="X35" s="60">
        <v>6025460</v>
      </c>
      <c r="Y35" s="60">
        <v>-900314</v>
      </c>
      <c r="Z35" s="140">
        <v>-14.94</v>
      </c>
      <c r="AA35" s="155">
        <v>5333950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>
        <v>650919</v>
      </c>
      <c r="H36" s="60">
        <v>808913</v>
      </c>
      <c r="I36" s="60">
        <v>736630</v>
      </c>
      <c r="J36" s="60">
        <v>2196462</v>
      </c>
      <c r="K36" s="60">
        <v>741664</v>
      </c>
      <c r="L36" s="60">
        <v>1022777</v>
      </c>
      <c r="M36" s="60">
        <v>632393</v>
      </c>
      <c r="N36" s="60">
        <v>2396834</v>
      </c>
      <c r="O36" s="60">
        <v>623035</v>
      </c>
      <c r="P36" s="60">
        <v>1521242</v>
      </c>
      <c r="Q36" s="60">
        <v>671509</v>
      </c>
      <c r="R36" s="60">
        <v>2815786</v>
      </c>
      <c r="S36" s="60">
        <v>683617</v>
      </c>
      <c r="T36" s="60">
        <v>682491</v>
      </c>
      <c r="U36" s="60">
        <v>926289</v>
      </c>
      <c r="V36" s="60">
        <v>2292397</v>
      </c>
      <c r="W36" s="60">
        <v>9701479</v>
      </c>
      <c r="X36" s="60"/>
      <c r="Y36" s="60">
        <v>9701479</v>
      </c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>
        <v>1044450</v>
      </c>
      <c r="F37" s="159">
        <v>1026590</v>
      </c>
      <c r="G37" s="159">
        <v>60620</v>
      </c>
      <c r="H37" s="159">
        <v>76268</v>
      </c>
      <c r="I37" s="159">
        <v>78954</v>
      </c>
      <c r="J37" s="159">
        <v>215842</v>
      </c>
      <c r="K37" s="159">
        <v>72717</v>
      </c>
      <c r="L37" s="159">
        <v>129786</v>
      </c>
      <c r="M37" s="159">
        <v>71810</v>
      </c>
      <c r="N37" s="159">
        <v>274313</v>
      </c>
      <c r="O37" s="159">
        <v>67596</v>
      </c>
      <c r="P37" s="159">
        <v>72505</v>
      </c>
      <c r="Q37" s="159">
        <v>76914</v>
      </c>
      <c r="R37" s="159">
        <v>217015</v>
      </c>
      <c r="S37" s="159">
        <v>79343</v>
      </c>
      <c r="T37" s="159">
        <v>46010</v>
      </c>
      <c r="U37" s="159">
        <v>46475</v>
      </c>
      <c r="V37" s="159">
        <v>171828</v>
      </c>
      <c r="W37" s="159">
        <v>878998</v>
      </c>
      <c r="X37" s="159">
        <v>1044450</v>
      </c>
      <c r="Y37" s="159">
        <v>-165452</v>
      </c>
      <c r="Z37" s="141">
        <v>-15.84</v>
      </c>
      <c r="AA37" s="157">
        <v>1026590</v>
      </c>
    </row>
    <row r="38" spans="1:27" ht="12.75">
      <c r="A38" s="135" t="s">
        <v>84</v>
      </c>
      <c r="B38" s="142"/>
      <c r="C38" s="153">
        <f aca="true" t="shared" si="7" ref="C38:Y38">SUM(C39:C41)</f>
        <v>23138310</v>
      </c>
      <c r="D38" s="153">
        <f>SUM(D39:D41)</f>
        <v>0</v>
      </c>
      <c r="E38" s="154">
        <f t="shared" si="7"/>
        <v>21137480</v>
      </c>
      <c r="F38" s="100">
        <f t="shared" si="7"/>
        <v>22882890</v>
      </c>
      <c r="G38" s="100">
        <f t="shared" si="7"/>
        <v>1441209</v>
      </c>
      <c r="H38" s="100">
        <f t="shared" si="7"/>
        <v>1682536</v>
      </c>
      <c r="I38" s="100">
        <f t="shared" si="7"/>
        <v>1764334</v>
      </c>
      <c r="J38" s="100">
        <f t="shared" si="7"/>
        <v>4888079</v>
      </c>
      <c r="K38" s="100">
        <f t="shared" si="7"/>
        <v>1743780</v>
      </c>
      <c r="L38" s="100">
        <f t="shared" si="7"/>
        <v>2054845</v>
      </c>
      <c r="M38" s="100">
        <f t="shared" si="7"/>
        <v>1710805</v>
      </c>
      <c r="N38" s="100">
        <f t="shared" si="7"/>
        <v>5509430</v>
      </c>
      <c r="O38" s="100">
        <f t="shared" si="7"/>
        <v>1748010</v>
      </c>
      <c r="P38" s="100">
        <f t="shared" si="7"/>
        <v>1367172</v>
      </c>
      <c r="Q38" s="100">
        <f t="shared" si="7"/>
        <v>1632528</v>
      </c>
      <c r="R38" s="100">
        <f t="shared" si="7"/>
        <v>4747710</v>
      </c>
      <c r="S38" s="100">
        <f t="shared" si="7"/>
        <v>1530246</v>
      </c>
      <c r="T38" s="100">
        <f t="shared" si="7"/>
        <v>1541193</v>
      </c>
      <c r="U38" s="100">
        <f t="shared" si="7"/>
        <v>1865768</v>
      </c>
      <c r="V38" s="100">
        <f t="shared" si="7"/>
        <v>4937207</v>
      </c>
      <c r="W38" s="100">
        <f t="shared" si="7"/>
        <v>20082426</v>
      </c>
      <c r="X38" s="100">
        <f t="shared" si="7"/>
        <v>21137480</v>
      </c>
      <c r="Y38" s="100">
        <f t="shared" si="7"/>
        <v>-1055054</v>
      </c>
      <c r="Z38" s="137">
        <f>+IF(X38&lt;&gt;0,+(Y38/X38)*100,0)</f>
        <v>-4.991389702083692</v>
      </c>
      <c r="AA38" s="153">
        <f>SUM(AA39:AA41)</f>
        <v>22882890</v>
      </c>
    </row>
    <row r="39" spans="1:27" ht="12.75">
      <c r="A39" s="138" t="s">
        <v>85</v>
      </c>
      <c r="B39" s="136"/>
      <c r="C39" s="155">
        <v>2114708</v>
      </c>
      <c r="D39" s="155"/>
      <c r="E39" s="156">
        <v>3014580</v>
      </c>
      <c r="F39" s="60">
        <v>3360120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3014580</v>
      </c>
      <c r="Y39" s="60">
        <v>-3014580</v>
      </c>
      <c r="Z39" s="140">
        <v>-100</v>
      </c>
      <c r="AA39" s="155">
        <v>3360120</v>
      </c>
    </row>
    <row r="40" spans="1:27" ht="12.75">
      <c r="A40" s="138" t="s">
        <v>86</v>
      </c>
      <c r="B40" s="136"/>
      <c r="C40" s="155">
        <v>20090212</v>
      </c>
      <c r="D40" s="155"/>
      <c r="E40" s="156">
        <v>18122900</v>
      </c>
      <c r="F40" s="60">
        <v>19522770</v>
      </c>
      <c r="G40" s="60">
        <v>1441209</v>
      </c>
      <c r="H40" s="60">
        <v>1682536</v>
      </c>
      <c r="I40" s="60">
        <v>1764334</v>
      </c>
      <c r="J40" s="60">
        <v>4888079</v>
      </c>
      <c r="K40" s="60">
        <v>1743780</v>
      </c>
      <c r="L40" s="60">
        <v>2054845</v>
      </c>
      <c r="M40" s="60">
        <v>1710805</v>
      </c>
      <c r="N40" s="60">
        <v>5509430</v>
      </c>
      <c r="O40" s="60">
        <v>1748010</v>
      </c>
      <c r="P40" s="60">
        <v>1367172</v>
      </c>
      <c r="Q40" s="60">
        <v>1632528</v>
      </c>
      <c r="R40" s="60">
        <v>4747710</v>
      </c>
      <c r="S40" s="60">
        <v>1530246</v>
      </c>
      <c r="T40" s="60">
        <v>1541193</v>
      </c>
      <c r="U40" s="60">
        <v>1865768</v>
      </c>
      <c r="V40" s="60">
        <v>4937207</v>
      </c>
      <c r="W40" s="60">
        <v>20082426</v>
      </c>
      <c r="X40" s="60">
        <v>18122900</v>
      </c>
      <c r="Y40" s="60">
        <v>1959526</v>
      </c>
      <c r="Z40" s="140">
        <v>10.81</v>
      </c>
      <c r="AA40" s="155">
        <v>19522770</v>
      </c>
    </row>
    <row r="41" spans="1:27" ht="12.75">
      <c r="A41" s="138" t="s">
        <v>87</v>
      </c>
      <c r="B41" s="136"/>
      <c r="C41" s="155">
        <v>933390</v>
      </c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128779068</v>
      </c>
      <c r="D42" s="153">
        <f>SUM(D43:D46)</f>
        <v>0</v>
      </c>
      <c r="E42" s="154">
        <f t="shared" si="8"/>
        <v>124795590</v>
      </c>
      <c r="F42" s="100">
        <f t="shared" si="8"/>
        <v>139864470</v>
      </c>
      <c r="G42" s="100">
        <f t="shared" si="8"/>
        <v>4524396</v>
      </c>
      <c r="H42" s="100">
        <f t="shared" si="8"/>
        <v>13921706</v>
      </c>
      <c r="I42" s="100">
        <f t="shared" si="8"/>
        <v>13807376</v>
      </c>
      <c r="J42" s="100">
        <f t="shared" si="8"/>
        <v>32253478</v>
      </c>
      <c r="K42" s="100">
        <f t="shared" si="8"/>
        <v>10603427</v>
      </c>
      <c r="L42" s="100">
        <f t="shared" si="8"/>
        <v>17846125</v>
      </c>
      <c r="M42" s="100">
        <f t="shared" si="8"/>
        <v>11168320</v>
      </c>
      <c r="N42" s="100">
        <f t="shared" si="8"/>
        <v>39617872</v>
      </c>
      <c r="O42" s="100">
        <f t="shared" si="8"/>
        <v>11636795</v>
      </c>
      <c r="P42" s="100">
        <f t="shared" si="8"/>
        <v>9616455</v>
      </c>
      <c r="Q42" s="100">
        <f t="shared" si="8"/>
        <v>10017911</v>
      </c>
      <c r="R42" s="100">
        <f t="shared" si="8"/>
        <v>31271161</v>
      </c>
      <c r="S42" s="100">
        <f t="shared" si="8"/>
        <v>9563002</v>
      </c>
      <c r="T42" s="100">
        <f t="shared" si="8"/>
        <v>10142367</v>
      </c>
      <c r="U42" s="100">
        <f t="shared" si="8"/>
        <v>21771321</v>
      </c>
      <c r="V42" s="100">
        <f t="shared" si="8"/>
        <v>41476690</v>
      </c>
      <c r="W42" s="100">
        <f t="shared" si="8"/>
        <v>144619201</v>
      </c>
      <c r="X42" s="100">
        <f t="shared" si="8"/>
        <v>124795630</v>
      </c>
      <c r="Y42" s="100">
        <f t="shared" si="8"/>
        <v>19823571</v>
      </c>
      <c r="Z42" s="137">
        <f>+IF(X42&lt;&gt;0,+(Y42/X42)*100,0)</f>
        <v>15.884827858154967</v>
      </c>
      <c r="AA42" s="153">
        <f>SUM(AA43:AA46)</f>
        <v>139864470</v>
      </c>
    </row>
    <row r="43" spans="1:27" ht="12.75">
      <c r="A43" s="138" t="s">
        <v>89</v>
      </c>
      <c r="B43" s="136"/>
      <c r="C43" s="155">
        <v>87923176</v>
      </c>
      <c r="D43" s="155"/>
      <c r="E43" s="156">
        <v>86442000</v>
      </c>
      <c r="F43" s="60">
        <v>97329820</v>
      </c>
      <c r="G43" s="60">
        <v>1701527</v>
      </c>
      <c r="H43" s="60">
        <v>10851697</v>
      </c>
      <c r="I43" s="60">
        <v>10744159</v>
      </c>
      <c r="J43" s="60">
        <v>23297383</v>
      </c>
      <c r="K43" s="60">
        <v>7566449</v>
      </c>
      <c r="L43" s="60">
        <v>13358848</v>
      </c>
      <c r="M43" s="60">
        <v>7765917</v>
      </c>
      <c r="N43" s="60">
        <v>28691214</v>
      </c>
      <c r="O43" s="60">
        <v>8557741</v>
      </c>
      <c r="P43" s="60">
        <v>5895230</v>
      </c>
      <c r="Q43" s="60">
        <v>6699669</v>
      </c>
      <c r="R43" s="60">
        <v>21152640</v>
      </c>
      <c r="S43" s="60">
        <v>6530006</v>
      </c>
      <c r="T43" s="60">
        <v>6755134</v>
      </c>
      <c r="U43" s="60">
        <v>14075200</v>
      </c>
      <c r="V43" s="60">
        <v>27360340</v>
      </c>
      <c r="W43" s="60">
        <v>100501577</v>
      </c>
      <c r="X43" s="60">
        <v>86442040</v>
      </c>
      <c r="Y43" s="60">
        <v>14059537</v>
      </c>
      <c r="Z43" s="140">
        <v>16.26</v>
      </c>
      <c r="AA43" s="155">
        <v>97329820</v>
      </c>
    </row>
    <row r="44" spans="1:27" ht="12.75">
      <c r="A44" s="138" t="s">
        <v>90</v>
      </c>
      <c r="B44" s="136"/>
      <c r="C44" s="155">
        <v>15764568</v>
      </c>
      <c r="D44" s="155"/>
      <c r="E44" s="156">
        <v>14449060</v>
      </c>
      <c r="F44" s="60">
        <v>16810800</v>
      </c>
      <c r="G44" s="60">
        <v>1110532</v>
      </c>
      <c r="H44" s="60">
        <v>1245885</v>
      </c>
      <c r="I44" s="60">
        <v>1324199</v>
      </c>
      <c r="J44" s="60">
        <v>3680616</v>
      </c>
      <c r="K44" s="60">
        <v>1301827</v>
      </c>
      <c r="L44" s="60">
        <v>1628435</v>
      </c>
      <c r="M44" s="60">
        <v>1577243</v>
      </c>
      <c r="N44" s="60">
        <v>4507505</v>
      </c>
      <c r="O44" s="60">
        <v>1378962</v>
      </c>
      <c r="P44" s="60">
        <v>1836658</v>
      </c>
      <c r="Q44" s="60">
        <v>1508733</v>
      </c>
      <c r="R44" s="60">
        <v>4724353</v>
      </c>
      <c r="S44" s="60">
        <v>1304397</v>
      </c>
      <c r="T44" s="60">
        <v>1439361</v>
      </c>
      <c r="U44" s="60">
        <v>5045792</v>
      </c>
      <c r="V44" s="60">
        <v>7789550</v>
      </c>
      <c r="W44" s="60">
        <v>20702024</v>
      </c>
      <c r="X44" s="60">
        <v>14449060</v>
      </c>
      <c r="Y44" s="60">
        <v>6252964</v>
      </c>
      <c r="Z44" s="140">
        <v>43.28</v>
      </c>
      <c r="AA44" s="155">
        <v>16810800</v>
      </c>
    </row>
    <row r="45" spans="1:27" ht="12.75">
      <c r="A45" s="138" t="s">
        <v>91</v>
      </c>
      <c r="B45" s="136"/>
      <c r="C45" s="157">
        <v>9832118</v>
      </c>
      <c r="D45" s="157"/>
      <c r="E45" s="158">
        <v>10885580</v>
      </c>
      <c r="F45" s="159">
        <v>9619820</v>
      </c>
      <c r="G45" s="159">
        <v>821482</v>
      </c>
      <c r="H45" s="159">
        <v>818218</v>
      </c>
      <c r="I45" s="159">
        <v>828869</v>
      </c>
      <c r="J45" s="159">
        <v>2468569</v>
      </c>
      <c r="K45" s="159">
        <v>809261</v>
      </c>
      <c r="L45" s="159">
        <v>1483748</v>
      </c>
      <c r="M45" s="159">
        <v>790813</v>
      </c>
      <c r="N45" s="159">
        <v>3083822</v>
      </c>
      <c r="O45" s="159">
        <v>857438</v>
      </c>
      <c r="P45" s="159">
        <v>-113941</v>
      </c>
      <c r="Q45" s="159">
        <v>784355</v>
      </c>
      <c r="R45" s="159">
        <v>1527852</v>
      </c>
      <c r="S45" s="159">
        <v>715718</v>
      </c>
      <c r="T45" s="159">
        <v>846571</v>
      </c>
      <c r="U45" s="159">
        <v>1387877</v>
      </c>
      <c r="V45" s="159">
        <v>2950166</v>
      </c>
      <c r="W45" s="159">
        <v>10030409</v>
      </c>
      <c r="X45" s="159">
        <v>10885580</v>
      </c>
      <c r="Y45" s="159">
        <v>-855171</v>
      </c>
      <c r="Z45" s="141">
        <v>-7.86</v>
      </c>
      <c r="AA45" s="157">
        <v>9619820</v>
      </c>
    </row>
    <row r="46" spans="1:27" ht="12.75">
      <c r="A46" s="138" t="s">
        <v>92</v>
      </c>
      <c r="B46" s="136"/>
      <c r="C46" s="155">
        <v>15259206</v>
      </c>
      <c r="D46" s="155"/>
      <c r="E46" s="156">
        <v>13018950</v>
      </c>
      <c r="F46" s="60">
        <v>16104030</v>
      </c>
      <c r="G46" s="60">
        <v>890855</v>
      </c>
      <c r="H46" s="60">
        <v>1005906</v>
      </c>
      <c r="I46" s="60">
        <v>910149</v>
      </c>
      <c r="J46" s="60">
        <v>2806910</v>
      </c>
      <c r="K46" s="60">
        <v>925890</v>
      </c>
      <c r="L46" s="60">
        <v>1375094</v>
      </c>
      <c r="M46" s="60">
        <v>1034347</v>
      </c>
      <c r="N46" s="60">
        <v>3335331</v>
      </c>
      <c r="O46" s="60">
        <v>842654</v>
      </c>
      <c r="P46" s="60">
        <v>1998508</v>
      </c>
      <c r="Q46" s="60">
        <v>1025154</v>
      </c>
      <c r="R46" s="60">
        <v>3866316</v>
      </c>
      <c r="S46" s="60">
        <v>1012881</v>
      </c>
      <c r="T46" s="60">
        <v>1101301</v>
      </c>
      <c r="U46" s="60">
        <v>1262452</v>
      </c>
      <c r="V46" s="60">
        <v>3376634</v>
      </c>
      <c r="W46" s="60">
        <v>13385191</v>
      </c>
      <c r="X46" s="60">
        <v>13018950</v>
      </c>
      <c r="Y46" s="60">
        <v>366241</v>
      </c>
      <c r="Z46" s="140">
        <v>2.81</v>
      </c>
      <c r="AA46" s="155">
        <v>16104030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217970285</v>
      </c>
      <c r="D48" s="168">
        <f>+D28+D32+D38+D42+D47</f>
        <v>0</v>
      </c>
      <c r="E48" s="169">
        <f t="shared" si="9"/>
        <v>217576120</v>
      </c>
      <c r="F48" s="73">
        <f t="shared" si="9"/>
        <v>235307020</v>
      </c>
      <c r="G48" s="73">
        <f t="shared" si="9"/>
        <v>11043100</v>
      </c>
      <c r="H48" s="73">
        <f t="shared" si="9"/>
        <v>20446119</v>
      </c>
      <c r="I48" s="73">
        <f t="shared" si="9"/>
        <v>21674357</v>
      </c>
      <c r="J48" s="73">
        <f t="shared" si="9"/>
        <v>53163576</v>
      </c>
      <c r="K48" s="73">
        <f t="shared" si="9"/>
        <v>17848734</v>
      </c>
      <c r="L48" s="73">
        <f t="shared" si="9"/>
        <v>27091384</v>
      </c>
      <c r="M48" s="73">
        <f t="shared" si="9"/>
        <v>18250385</v>
      </c>
      <c r="N48" s="73">
        <f t="shared" si="9"/>
        <v>63190503</v>
      </c>
      <c r="O48" s="73">
        <f t="shared" si="9"/>
        <v>18418576</v>
      </c>
      <c r="P48" s="73">
        <f t="shared" si="9"/>
        <v>16612388</v>
      </c>
      <c r="Q48" s="73">
        <f t="shared" si="9"/>
        <v>16671554</v>
      </c>
      <c r="R48" s="73">
        <f t="shared" si="9"/>
        <v>51702518</v>
      </c>
      <c r="S48" s="73">
        <f t="shared" si="9"/>
        <v>16826574</v>
      </c>
      <c r="T48" s="73">
        <f t="shared" si="9"/>
        <v>16500218</v>
      </c>
      <c r="U48" s="73">
        <f t="shared" si="9"/>
        <v>29029525</v>
      </c>
      <c r="V48" s="73">
        <f t="shared" si="9"/>
        <v>62356317</v>
      </c>
      <c r="W48" s="73">
        <f t="shared" si="9"/>
        <v>230412914</v>
      </c>
      <c r="X48" s="73">
        <f t="shared" si="9"/>
        <v>217576120</v>
      </c>
      <c r="Y48" s="73">
        <f t="shared" si="9"/>
        <v>12836794</v>
      </c>
      <c r="Z48" s="170">
        <f>+IF(X48&lt;&gt;0,+(Y48/X48)*100,0)</f>
        <v>5.899909420206593</v>
      </c>
      <c r="AA48" s="168">
        <f>+AA28+AA32+AA38+AA42+AA47</f>
        <v>235307020</v>
      </c>
    </row>
    <row r="49" spans="1:27" ht="12.75">
      <c r="A49" s="148" t="s">
        <v>49</v>
      </c>
      <c r="B49" s="149"/>
      <c r="C49" s="171">
        <f aca="true" t="shared" si="10" ref="C49:Y49">+C25-C48</f>
        <v>-4295210</v>
      </c>
      <c r="D49" s="171">
        <f>+D25-D48</f>
        <v>0</v>
      </c>
      <c r="E49" s="172">
        <f t="shared" si="10"/>
        <v>-10774570</v>
      </c>
      <c r="F49" s="173">
        <f t="shared" si="10"/>
        <v>-19341270</v>
      </c>
      <c r="G49" s="173">
        <f t="shared" si="10"/>
        <v>27891213</v>
      </c>
      <c r="H49" s="173">
        <f t="shared" si="10"/>
        <v>-9033938</v>
      </c>
      <c r="I49" s="173">
        <f t="shared" si="10"/>
        <v>-9502945</v>
      </c>
      <c r="J49" s="173">
        <f t="shared" si="10"/>
        <v>9354330</v>
      </c>
      <c r="K49" s="173">
        <f t="shared" si="10"/>
        <v>-5002201</v>
      </c>
      <c r="L49" s="173">
        <f t="shared" si="10"/>
        <v>-14161687</v>
      </c>
      <c r="M49" s="173">
        <f t="shared" si="10"/>
        <v>7880575</v>
      </c>
      <c r="N49" s="173">
        <f t="shared" si="10"/>
        <v>-11283313</v>
      </c>
      <c r="O49" s="173">
        <f t="shared" si="10"/>
        <v>-2278099</v>
      </c>
      <c r="P49" s="173">
        <f t="shared" si="10"/>
        <v>-3780630</v>
      </c>
      <c r="Q49" s="173">
        <f t="shared" si="10"/>
        <v>7994027</v>
      </c>
      <c r="R49" s="173">
        <f t="shared" si="10"/>
        <v>1935298</v>
      </c>
      <c r="S49" s="173">
        <f t="shared" si="10"/>
        <v>-4485559</v>
      </c>
      <c r="T49" s="173">
        <f t="shared" si="10"/>
        <v>-1250488</v>
      </c>
      <c r="U49" s="173">
        <f t="shared" si="10"/>
        <v>-12901650</v>
      </c>
      <c r="V49" s="173">
        <f t="shared" si="10"/>
        <v>-18637697</v>
      </c>
      <c r="W49" s="173">
        <f t="shared" si="10"/>
        <v>-18631382</v>
      </c>
      <c r="X49" s="173">
        <f>IF(F25=F48,0,X25-X48)</f>
        <v>-10774568</v>
      </c>
      <c r="Y49" s="173">
        <f t="shared" si="10"/>
        <v>-7856814</v>
      </c>
      <c r="Z49" s="174">
        <f>+IF(X49&lt;&gt;0,+(Y49/X49)*100,0)</f>
        <v>72.91999085253349</v>
      </c>
      <c r="AA49" s="171">
        <f>+AA25-AA48</f>
        <v>-19341270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10097775</v>
      </c>
      <c r="D5" s="155">
        <v>0</v>
      </c>
      <c r="E5" s="156">
        <v>11090000</v>
      </c>
      <c r="F5" s="60">
        <v>11140000</v>
      </c>
      <c r="G5" s="60">
        <v>11084713</v>
      </c>
      <c r="H5" s="60">
        <v>-1930</v>
      </c>
      <c r="I5" s="60">
        <v>2594</v>
      </c>
      <c r="J5" s="60">
        <v>11085377</v>
      </c>
      <c r="K5" s="60">
        <v>0</v>
      </c>
      <c r="L5" s="60">
        <v>1494</v>
      </c>
      <c r="M5" s="60">
        <v>0</v>
      </c>
      <c r="N5" s="60">
        <v>1494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65914</v>
      </c>
      <c r="V5" s="60">
        <v>65914</v>
      </c>
      <c r="W5" s="60">
        <v>11152785</v>
      </c>
      <c r="X5" s="60">
        <v>11090000</v>
      </c>
      <c r="Y5" s="60">
        <v>62785</v>
      </c>
      <c r="Z5" s="140">
        <v>0.57</v>
      </c>
      <c r="AA5" s="155">
        <v>11140000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79372899</v>
      </c>
      <c r="D7" s="155">
        <v>0</v>
      </c>
      <c r="E7" s="156">
        <v>87673330</v>
      </c>
      <c r="F7" s="60">
        <v>96220650</v>
      </c>
      <c r="G7" s="60">
        <v>6218646</v>
      </c>
      <c r="H7" s="60">
        <v>7918802</v>
      </c>
      <c r="I7" s="60">
        <v>7967333</v>
      </c>
      <c r="J7" s="60">
        <v>22104781</v>
      </c>
      <c r="K7" s="60">
        <v>7182581</v>
      </c>
      <c r="L7" s="60">
        <v>8085099</v>
      </c>
      <c r="M7" s="60">
        <v>8016288</v>
      </c>
      <c r="N7" s="60">
        <v>23283968</v>
      </c>
      <c r="O7" s="60">
        <v>10353334</v>
      </c>
      <c r="P7" s="60">
        <v>9157596</v>
      </c>
      <c r="Q7" s="60">
        <v>7974742</v>
      </c>
      <c r="R7" s="60">
        <v>27485672</v>
      </c>
      <c r="S7" s="60">
        <v>7781112</v>
      </c>
      <c r="T7" s="60">
        <v>7972900</v>
      </c>
      <c r="U7" s="60">
        <v>8708360</v>
      </c>
      <c r="V7" s="60">
        <v>24462372</v>
      </c>
      <c r="W7" s="60">
        <v>97336793</v>
      </c>
      <c r="X7" s="60">
        <v>87673330</v>
      </c>
      <c r="Y7" s="60">
        <v>9663463</v>
      </c>
      <c r="Z7" s="140">
        <v>11.02</v>
      </c>
      <c r="AA7" s="155">
        <v>96220650</v>
      </c>
    </row>
    <row r="8" spans="1:27" ht="12.75">
      <c r="A8" s="183" t="s">
        <v>104</v>
      </c>
      <c r="B8" s="182"/>
      <c r="C8" s="155">
        <v>9399233</v>
      </c>
      <c r="D8" s="155">
        <v>0</v>
      </c>
      <c r="E8" s="156">
        <v>10596430</v>
      </c>
      <c r="F8" s="60">
        <v>11377190</v>
      </c>
      <c r="G8" s="60">
        <v>645339</v>
      </c>
      <c r="H8" s="60">
        <v>759905</v>
      </c>
      <c r="I8" s="60">
        <v>708247</v>
      </c>
      <c r="J8" s="60">
        <v>2113491</v>
      </c>
      <c r="K8" s="60">
        <v>3072348</v>
      </c>
      <c r="L8" s="60">
        <v>1373856</v>
      </c>
      <c r="M8" s="60">
        <v>896775</v>
      </c>
      <c r="N8" s="60">
        <v>5342979</v>
      </c>
      <c r="O8" s="60">
        <v>1060714</v>
      </c>
      <c r="P8" s="60">
        <v>1420586</v>
      </c>
      <c r="Q8" s="60">
        <v>1199580</v>
      </c>
      <c r="R8" s="60">
        <v>3680880</v>
      </c>
      <c r="S8" s="60">
        <v>878219</v>
      </c>
      <c r="T8" s="60">
        <v>1104057</v>
      </c>
      <c r="U8" s="60">
        <v>255118</v>
      </c>
      <c r="V8" s="60">
        <v>2237394</v>
      </c>
      <c r="W8" s="60">
        <v>13374744</v>
      </c>
      <c r="X8" s="60">
        <v>10596430</v>
      </c>
      <c r="Y8" s="60">
        <v>2778314</v>
      </c>
      <c r="Z8" s="140">
        <v>26.22</v>
      </c>
      <c r="AA8" s="155">
        <v>11377190</v>
      </c>
    </row>
    <row r="9" spans="1:27" ht="12.75">
      <c r="A9" s="183" t="s">
        <v>105</v>
      </c>
      <c r="B9" s="182"/>
      <c r="C9" s="155">
        <v>3763919</v>
      </c>
      <c r="D9" s="155">
        <v>0</v>
      </c>
      <c r="E9" s="156">
        <v>4417230</v>
      </c>
      <c r="F9" s="60">
        <v>4132000</v>
      </c>
      <c r="G9" s="60">
        <v>327472</v>
      </c>
      <c r="H9" s="60">
        <v>322485</v>
      </c>
      <c r="I9" s="60">
        <v>333632</v>
      </c>
      <c r="J9" s="60">
        <v>983589</v>
      </c>
      <c r="K9" s="60">
        <v>360248</v>
      </c>
      <c r="L9" s="60">
        <v>353601</v>
      </c>
      <c r="M9" s="60">
        <v>342162</v>
      </c>
      <c r="N9" s="60">
        <v>1056011</v>
      </c>
      <c r="O9" s="60">
        <v>351605</v>
      </c>
      <c r="P9" s="60">
        <v>356416</v>
      </c>
      <c r="Q9" s="60">
        <v>348369</v>
      </c>
      <c r="R9" s="60">
        <v>1056390</v>
      </c>
      <c r="S9" s="60">
        <v>342951</v>
      </c>
      <c r="T9" s="60">
        <v>341881</v>
      </c>
      <c r="U9" s="60">
        <v>352798</v>
      </c>
      <c r="V9" s="60">
        <v>1037630</v>
      </c>
      <c r="W9" s="60">
        <v>4133620</v>
      </c>
      <c r="X9" s="60">
        <v>4417230</v>
      </c>
      <c r="Y9" s="60">
        <v>-283610</v>
      </c>
      <c r="Z9" s="140">
        <v>-6.42</v>
      </c>
      <c r="AA9" s="155">
        <v>4132000</v>
      </c>
    </row>
    <row r="10" spans="1:27" ht="12.75">
      <c r="A10" s="183" t="s">
        <v>106</v>
      </c>
      <c r="B10" s="182"/>
      <c r="C10" s="155">
        <v>4656817</v>
      </c>
      <c r="D10" s="155">
        <v>0</v>
      </c>
      <c r="E10" s="156">
        <v>5412130</v>
      </c>
      <c r="F10" s="54">
        <v>5186830</v>
      </c>
      <c r="G10" s="54">
        <v>403493</v>
      </c>
      <c r="H10" s="54">
        <v>399271</v>
      </c>
      <c r="I10" s="54">
        <v>404202</v>
      </c>
      <c r="J10" s="54">
        <v>1206966</v>
      </c>
      <c r="K10" s="54">
        <v>450558</v>
      </c>
      <c r="L10" s="54">
        <v>444081</v>
      </c>
      <c r="M10" s="54">
        <v>416921</v>
      </c>
      <c r="N10" s="54">
        <v>1311560</v>
      </c>
      <c r="O10" s="54">
        <v>437396</v>
      </c>
      <c r="P10" s="54">
        <v>431837</v>
      </c>
      <c r="Q10" s="54">
        <v>429427</v>
      </c>
      <c r="R10" s="54">
        <v>1298660</v>
      </c>
      <c r="S10" s="54">
        <v>426967</v>
      </c>
      <c r="T10" s="54">
        <v>421457</v>
      </c>
      <c r="U10" s="54">
        <v>402665</v>
      </c>
      <c r="V10" s="54">
        <v>1251089</v>
      </c>
      <c r="W10" s="54">
        <v>5068275</v>
      </c>
      <c r="X10" s="54">
        <v>5412130</v>
      </c>
      <c r="Y10" s="54">
        <v>-343855</v>
      </c>
      <c r="Z10" s="184">
        <v>-6.35</v>
      </c>
      <c r="AA10" s="130">
        <v>5186830</v>
      </c>
    </row>
    <row r="11" spans="1:27" ht="12.75">
      <c r="A11" s="183" t="s">
        <v>107</v>
      </c>
      <c r="B11" s="185"/>
      <c r="C11" s="155">
        <v>239213</v>
      </c>
      <c r="D11" s="155">
        <v>0</v>
      </c>
      <c r="E11" s="156">
        <v>218000</v>
      </c>
      <c r="F11" s="60">
        <v>218000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218000</v>
      </c>
      <c r="Y11" s="60">
        <v>-218000</v>
      </c>
      <c r="Z11" s="140">
        <v>-100</v>
      </c>
      <c r="AA11" s="155">
        <v>218000</v>
      </c>
    </row>
    <row r="12" spans="1:27" ht="12.75">
      <c r="A12" s="183" t="s">
        <v>108</v>
      </c>
      <c r="B12" s="185"/>
      <c r="C12" s="155">
        <v>62666</v>
      </c>
      <c r="D12" s="155">
        <v>0</v>
      </c>
      <c r="E12" s="156">
        <v>75000</v>
      </c>
      <c r="F12" s="60">
        <v>63000</v>
      </c>
      <c r="G12" s="60">
        <v>2011</v>
      </c>
      <c r="H12" s="60">
        <v>2774</v>
      </c>
      <c r="I12" s="60">
        <v>2375</v>
      </c>
      <c r="J12" s="60">
        <v>7160</v>
      </c>
      <c r="K12" s="60">
        <v>6258</v>
      </c>
      <c r="L12" s="60">
        <v>628</v>
      </c>
      <c r="M12" s="60">
        <v>10294</v>
      </c>
      <c r="N12" s="60">
        <v>17180</v>
      </c>
      <c r="O12" s="60">
        <v>5849</v>
      </c>
      <c r="P12" s="60">
        <v>2440</v>
      </c>
      <c r="Q12" s="60">
        <v>-358</v>
      </c>
      <c r="R12" s="60">
        <v>7931</v>
      </c>
      <c r="S12" s="60">
        <v>2283</v>
      </c>
      <c r="T12" s="60">
        <v>7721</v>
      </c>
      <c r="U12" s="60">
        <v>4778</v>
      </c>
      <c r="V12" s="60">
        <v>14782</v>
      </c>
      <c r="W12" s="60">
        <v>47053</v>
      </c>
      <c r="X12" s="60">
        <v>75000</v>
      </c>
      <c r="Y12" s="60">
        <v>-27947</v>
      </c>
      <c r="Z12" s="140">
        <v>-37.26</v>
      </c>
      <c r="AA12" s="155">
        <v>63000</v>
      </c>
    </row>
    <row r="13" spans="1:27" ht="12.75">
      <c r="A13" s="181" t="s">
        <v>109</v>
      </c>
      <c r="B13" s="185"/>
      <c r="C13" s="155">
        <v>1446111</v>
      </c>
      <c r="D13" s="155">
        <v>0</v>
      </c>
      <c r="E13" s="156">
        <v>1000750</v>
      </c>
      <c r="F13" s="60">
        <v>1000750</v>
      </c>
      <c r="G13" s="60">
        <v>112718</v>
      </c>
      <c r="H13" s="60">
        <v>100132</v>
      </c>
      <c r="I13" s="60">
        <v>26146</v>
      </c>
      <c r="J13" s="60">
        <v>238996</v>
      </c>
      <c r="K13" s="60">
        <v>210069</v>
      </c>
      <c r="L13" s="60">
        <v>64124</v>
      </c>
      <c r="M13" s="60">
        <v>88179</v>
      </c>
      <c r="N13" s="60">
        <v>362372</v>
      </c>
      <c r="O13" s="60">
        <v>160546</v>
      </c>
      <c r="P13" s="60">
        <v>92953</v>
      </c>
      <c r="Q13" s="60">
        <v>10986</v>
      </c>
      <c r="R13" s="60">
        <v>264485</v>
      </c>
      <c r="S13" s="60">
        <v>189838</v>
      </c>
      <c r="T13" s="60">
        <v>-109399</v>
      </c>
      <c r="U13" s="60">
        <v>40763</v>
      </c>
      <c r="V13" s="60">
        <v>121202</v>
      </c>
      <c r="W13" s="60">
        <v>987055</v>
      </c>
      <c r="X13" s="60">
        <v>1000750</v>
      </c>
      <c r="Y13" s="60">
        <v>-13695</v>
      </c>
      <c r="Z13" s="140">
        <v>-1.37</v>
      </c>
      <c r="AA13" s="155">
        <v>1000750</v>
      </c>
    </row>
    <row r="14" spans="1:27" ht="12.75">
      <c r="A14" s="181" t="s">
        <v>110</v>
      </c>
      <c r="B14" s="185"/>
      <c r="C14" s="155">
        <v>3152852</v>
      </c>
      <c r="D14" s="155">
        <v>0</v>
      </c>
      <c r="E14" s="156">
        <v>2722650</v>
      </c>
      <c r="F14" s="60">
        <v>3150000</v>
      </c>
      <c r="G14" s="60">
        <v>247985</v>
      </c>
      <c r="H14" s="60">
        <v>259783</v>
      </c>
      <c r="I14" s="60">
        <v>265432</v>
      </c>
      <c r="J14" s="60">
        <v>773200</v>
      </c>
      <c r="K14" s="60">
        <v>289994</v>
      </c>
      <c r="L14" s="60">
        <v>317569</v>
      </c>
      <c r="M14" s="60">
        <v>328615</v>
      </c>
      <c r="N14" s="60">
        <v>936178</v>
      </c>
      <c r="O14" s="60">
        <v>343637</v>
      </c>
      <c r="P14" s="60">
        <v>357843</v>
      </c>
      <c r="Q14" s="60">
        <v>380967</v>
      </c>
      <c r="R14" s="60">
        <v>1082447</v>
      </c>
      <c r="S14" s="60">
        <v>349989</v>
      </c>
      <c r="T14" s="60">
        <v>358397</v>
      </c>
      <c r="U14" s="60">
        <v>347494</v>
      </c>
      <c r="V14" s="60">
        <v>1055880</v>
      </c>
      <c r="W14" s="60">
        <v>3847705</v>
      </c>
      <c r="X14" s="60">
        <v>2722650</v>
      </c>
      <c r="Y14" s="60">
        <v>1125055</v>
      </c>
      <c r="Z14" s="140">
        <v>41.32</v>
      </c>
      <c r="AA14" s="155">
        <v>3150000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59980</v>
      </c>
      <c r="D16" s="155">
        <v>0</v>
      </c>
      <c r="E16" s="156">
        <v>70000</v>
      </c>
      <c r="F16" s="60">
        <v>70000</v>
      </c>
      <c r="G16" s="60">
        <v>2650</v>
      </c>
      <c r="H16" s="60">
        <v>4450</v>
      </c>
      <c r="I16" s="60">
        <v>8300</v>
      </c>
      <c r="J16" s="60">
        <v>15400</v>
      </c>
      <c r="K16" s="60">
        <v>3700</v>
      </c>
      <c r="L16" s="60">
        <v>11500</v>
      </c>
      <c r="M16" s="60">
        <v>2950</v>
      </c>
      <c r="N16" s="60">
        <v>18150</v>
      </c>
      <c r="O16" s="60">
        <v>8950</v>
      </c>
      <c r="P16" s="60">
        <v>3450</v>
      </c>
      <c r="Q16" s="60">
        <v>3750</v>
      </c>
      <c r="R16" s="60">
        <v>16150</v>
      </c>
      <c r="S16" s="60">
        <v>6050</v>
      </c>
      <c r="T16" s="60">
        <v>8800</v>
      </c>
      <c r="U16" s="60">
        <v>7250</v>
      </c>
      <c r="V16" s="60">
        <v>22100</v>
      </c>
      <c r="W16" s="60">
        <v>71800</v>
      </c>
      <c r="X16" s="60">
        <v>70000</v>
      </c>
      <c r="Y16" s="60">
        <v>1800</v>
      </c>
      <c r="Z16" s="140">
        <v>2.57</v>
      </c>
      <c r="AA16" s="155">
        <v>70000</v>
      </c>
    </row>
    <row r="17" spans="1:27" ht="12.75">
      <c r="A17" s="181" t="s">
        <v>113</v>
      </c>
      <c r="B17" s="185"/>
      <c r="C17" s="155">
        <v>745197</v>
      </c>
      <c r="D17" s="155">
        <v>0</v>
      </c>
      <c r="E17" s="156">
        <v>631790</v>
      </c>
      <c r="F17" s="60">
        <v>820000</v>
      </c>
      <c r="G17" s="60">
        <v>86416</v>
      </c>
      <c r="H17" s="60">
        <v>80437</v>
      </c>
      <c r="I17" s="60">
        <v>71115</v>
      </c>
      <c r="J17" s="60">
        <v>237968</v>
      </c>
      <c r="K17" s="60">
        <v>57603</v>
      </c>
      <c r="L17" s="60">
        <v>88083</v>
      </c>
      <c r="M17" s="60">
        <v>51171</v>
      </c>
      <c r="N17" s="60">
        <v>196857</v>
      </c>
      <c r="O17" s="60">
        <v>74213</v>
      </c>
      <c r="P17" s="60">
        <v>50762</v>
      </c>
      <c r="Q17" s="60">
        <v>59471</v>
      </c>
      <c r="R17" s="60">
        <v>184446</v>
      </c>
      <c r="S17" s="60">
        <v>58219</v>
      </c>
      <c r="T17" s="60">
        <v>64633</v>
      </c>
      <c r="U17" s="60">
        <v>89724</v>
      </c>
      <c r="V17" s="60">
        <v>212576</v>
      </c>
      <c r="W17" s="60">
        <v>831847</v>
      </c>
      <c r="X17" s="60">
        <v>631790</v>
      </c>
      <c r="Y17" s="60">
        <v>200057</v>
      </c>
      <c r="Z17" s="140">
        <v>31.67</v>
      </c>
      <c r="AA17" s="155">
        <v>820000</v>
      </c>
    </row>
    <row r="18" spans="1:27" ht="12.75">
      <c r="A18" s="183" t="s">
        <v>114</v>
      </c>
      <c r="B18" s="182"/>
      <c r="C18" s="155">
        <v>675918</v>
      </c>
      <c r="D18" s="155">
        <v>0</v>
      </c>
      <c r="E18" s="156">
        <v>660000</v>
      </c>
      <c r="F18" s="60">
        <v>750000</v>
      </c>
      <c r="G18" s="60">
        <v>53194</v>
      </c>
      <c r="H18" s="60">
        <v>79188</v>
      </c>
      <c r="I18" s="60">
        <v>104774</v>
      </c>
      <c r="J18" s="60">
        <v>237156</v>
      </c>
      <c r="K18" s="60">
        <v>75822</v>
      </c>
      <c r="L18" s="60">
        <v>56960</v>
      </c>
      <c r="M18" s="60">
        <v>56471</v>
      </c>
      <c r="N18" s="60">
        <v>189253</v>
      </c>
      <c r="O18" s="60">
        <v>75531</v>
      </c>
      <c r="P18" s="60">
        <v>65165</v>
      </c>
      <c r="Q18" s="60">
        <v>68270</v>
      </c>
      <c r="R18" s="60">
        <v>208966</v>
      </c>
      <c r="S18" s="60">
        <v>38284</v>
      </c>
      <c r="T18" s="60">
        <v>132092</v>
      </c>
      <c r="U18" s="60">
        <v>79584</v>
      </c>
      <c r="V18" s="60">
        <v>249960</v>
      </c>
      <c r="W18" s="60">
        <v>885335</v>
      </c>
      <c r="X18" s="60">
        <v>660000</v>
      </c>
      <c r="Y18" s="60">
        <v>225335</v>
      </c>
      <c r="Z18" s="140">
        <v>34.14</v>
      </c>
      <c r="AA18" s="155">
        <v>750000</v>
      </c>
    </row>
    <row r="19" spans="1:27" ht="12.75">
      <c r="A19" s="181" t="s">
        <v>34</v>
      </c>
      <c r="B19" s="185"/>
      <c r="C19" s="155">
        <v>52419140</v>
      </c>
      <c r="D19" s="155">
        <v>0</v>
      </c>
      <c r="E19" s="156">
        <v>51653850</v>
      </c>
      <c r="F19" s="60">
        <v>51959320</v>
      </c>
      <c r="G19" s="60">
        <v>18797252</v>
      </c>
      <c r="H19" s="60">
        <v>255185</v>
      </c>
      <c r="I19" s="60">
        <v>308330</v>
      </c>
      <c r="J19" s="60">
        <v>19360767</v>
      </c>
      <c r="K19" s="60">
        <v>296027</v>
      </c>
      <c r="L19" s="60">
        <v>1665435</v>
      </c>
      <c r="M19" s="60">
        <v>15395211</v>
      </c>
      <c r="N19" s="60">
        <v>17356673</v>
      </c>
      <c r="O19" s="60">
        <v>501262</v>
      </c>
      <c r="P19" s="60">
        <v>632827</v>
      </c>
      <c r="Q19" s="60">
        <v>12067835</v>
      </c>
      <c r="R19" s="60">
        <v>13201924</v>
      </c>
      <c r="S19" s="60">
        <v>432504</v>
      </c>
      <c r="T19" s="60">
        <v>687775</v>
      </c>
      <c r="U19" s="60">
        <v>746768</v>
      </c>
      <c r="V19" s="60">
        <v>1867047</v>
      </c>
      <c r="W19" s="60">
        <v>51786411</v>
      </c>
      <c r="X19" s="60">
        <v>51653850</v>
      </c>
      <c r="Y19" s="60">
        <v>132561</v>
      </c>
      <c r="Z19" s="140">
        <v>0.26</v>
      </c>
      <c r="AA19" s="155">
        <v>51959320</v>
      </c>
    </row>
    <row r="20" spans="1:27" ht="12.75">
      <c r="A20" s="181" t="s">
        <v>35</v>
      </c>
      <c r="B20" s="185"/>
      <c r="C20" s="155">
        <v>29413723</v>
      </c>
      <c r="D20" s="155">
        <v>0</v>
      </c>
      <c r="E20" s="156">
        <v>5497690</v>
      </c>
      <c r="F20" s="54">
        <v>5693970</v>
      </c>
      <c r="G20" s="54">
        <v>134596</v>
      </c>
      <c r="H20" s="54">
        <v>234419</v>
      </c>
      <c r="I20" s="54">
        <v>159420</v>
      </c>
      <c r="J20" s="54">
        <v>528435</v>
      </c>
      <c r="K20" s="54">
        <v>121635</v>
      </c>
      <c r="L20" s="54">
        <v>328383</v>
      </c>
      <c r="M20" s="54">
        <v>96120</v>
      </c>
      <c r="N20" s="54">
        <v>546138</v>
      </c>
      <c r="O20" s="54">
        <v>269446</v>
      </c>
      <c r="P20" s="54">
        <v>246272</v>
      </c>
      <c r="Q20" s="54">
        <v>201286</v>
      </c>
      <c r="R20" s="54">
        <v>717004</v>
      </c>
      <c r="S20" s="54">
        <v>260227</v>
      </c>
      <c r="T20" s="54">
        <v>181812</v>
      </c>
      <c r="U20" s="54">
        <v>243917</v>
      </c>
      <c r="V20" s="54">
        <v>685956</v>
      </c>
      <c r="W20" s="54">
        <v>2477533</v>
      </c>
      <c r="X20" s="54">
        <v>5497690</v>
      </c>
      <c r="Y20" s="54">
        <v>-3020157</v>
      </c>
      <c r="Z20" s="184">
        <v>-54.94</v>
      </c>
      <c r="AA20" s="130">
        <v>5693970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100000</v>
      </c>
      <c r="F21" s="60">
        <v>489000</v>
      </c>
      <c r="G21" s="60">
        <v>0</v>
      </c>
      <c r="H21" s="60">
        <v>9572</v>
      </c>
      <c r="I21" s="82">
        <v>-28032</v>
      </c>
      <c r="J21" s="60">
        <v>-18460</v>
      </c>
      <c r="K21" s="60">
        <v>257857</v>
      </c>
      <c r="L21" s="60">
        <v>85495</v>
      </c>
      <c r="M21" s="60">
        <v>15243</v>
      </c>
      <c r="N21" s="60">
        <v>358595</v>
      </c>
      <c r="O21" s="60">
        <v>40261</v>
      </c>
      <c r="P21" s="82">
        <v>13611</v>
      </c>
      <c r="Q21" s="60">
        <v>15987</v>
      </c>
      <c r="R21" s="60">
        <v>69859</v>
      </c>
      <c r="S21" s="60">
        <v>5840</v>
      </c>
      <c r="T21" s="60">
        <v>2998</v>
      </c>
      <c r="U21" s="60">
        <v>5047</v>
      </c>
      <c r="V21" s="60">
        <v>13885</v>
      </c>
      <c r="W21" s="82">
        <v>423879</v>
      </c>
      <c r="X21" s="60">
        <v>100000</v>
      </c>
      <c r="Y21" s="60">
        <v>323879</v>
      </c>
      <c r="Z21" s="140">
        <v>323.88</v>
      </c>
      <c r="AA21" s="155">
        <v>489000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195505443</v>
      </c>
      <c r="D22" s="188">
        <f>SUM(D5:D21)</f>
        <v>0</v>
      </c>
      <c r="E22" s="189">
        <f t="shared" si="0"/>
        <v>181818850</v>
      </c>
      <c r="F22" s="190">
        <f t="shared" si="0"/>
        <v>192270710</v>
      </c>
      <c r="G22" s="190">
        <f t="shared" si="0"/>
        <v>38116485</v>
      </c>
      <c r="H22" s="190">
        <f t="shared" si="0"/>
        <v>10424473</v>
      </c>
      <c r="I22" s="190">
        <f t="shared" si="0"/>
        <v>10333868</v>
      </c>
      <c r="J22" s="190">
        <f t="shared" si="0"/>
        <v>58874826</v>
      </c>
      <c r="K22" s="190">
        <f t="shared" si="0"/>
        <v>12384700</v>
      </c>
      <c r="L22" s="190">
        <f t="shared" si="0"/>
        <v>12876308</v>
      </c>
      <c r="M22" s="190">
        <f t="shared" si="0"/>
        <v>25716400</v>
      </c>
      <c r="N22" s="190">
        <f t="shared" si="0"/>
        <v>50977408</v>
      </c>
      <c r="O22" s="190">
        <f t="shared" si="0"/>
        <v>13682744</v>
      </c>
      <c r="P22" s="190">
        <f t="shared" si="0"/>
        <v>12831758</v>
      </c>
      <c r="Q22" s="190">
        <f t="shared" si="0"/>
        <v>22760312</v>
      </c>
      <c r="R22" s="190">
        <f t="shared" si="0"/>
        <v>49274814</v>
      </c>
      <c r="S22" s="190">
        <f t="shared" si="0"/>
        <v>10772483</v>
      </c>
      <c r="T22" s="190">
        <f t="shared" si="0"/>
        <v>11175124</v>
      </c>
      <c r="U22" s="190">
        <f t="shared" si="0"/>
        <v>11350180</v>
      </c>
      <c r="V22" s="190">
        <f t="shared" si="0"/>
        <v>33297787</v>
      </c>
      <c r="W22" s="190">
        <f t="shared" si="0"/>
        <v>192424835</v>
      </c>
      <c r="X22" s="190">
        <f t="shared" si="0"/>
        <v>181818850</v>
      </c>
      <c r="Y22" s="190">
        <f t="shared" si="0"/>
        <v>10605985</v>
      </c>
      <c r="Z22" s="191">
        <f>+IF(X22&lt;&gt;0,+(Y22/X22)*100,0)</f>
        <v>5.8332703127316</v>
      </c>
      <c r="AA22" s="188">
        <f>SUM(AA5:AA21)</f>
        <v>192270710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69756814</v>
      </c>
      <c r="D25" s="155">
        <v>0</v>
      </c>
      <c r="E25" s="156">
        <v>73523290</v>
      </c>
      <c r="F25" s="60">
        <v>76389480</v>
      </c>
      <c r="G25" s="60">
        <v>5785139</v>
      </c>
      <c r="H25" s="60">
        <v>5867494</v>
      </c>
      <c r="I25" s="60">
        <v>5765149</v>
      </c>
      <c r="J25" s="60">
        <v>17417782</v>
      </c>
      <c r="K25" s="60">
        <v>5689797</v>
      </c>
      <c r="L25" s="60">
        <v>9211044</v>
      </c>
      <c r="M25" s="60">
        <v>5709164</v>
      </c>
      <c r="N25" s="60">
        <v>20610005</v>
      </c>
      <c r="O25" s="60">
        <v>5619606</v>
      </c>
      <c r="P25" s="60">
        <v>5645680</v>
      </c>
      <c r="Q25" s="60">
        <v>5538174</v>
      </c>
      <c r="R25" s="60">
        <v>16803460</v>
      </c>
      <c r="S25" s="60">
        <v>5525296</v>
      </c>
      <c r="T25" s="60">
        <v>5438748</v>
      </c>
      <c r="U25" s="60">
        <v>5984381</v>
      </c>
      <c r="V25" s="60">
        <v>16948425</v>
      </c>
      <c r="W25" s="60">
        <v>71779672</v>
      </c>
      <c r="X25" s="60">
        <v>73523290</v>
      </c>
      <c r="Y25" s="60">
        <v>-1743618</v>
      </c>
      <c r="Z25" s="140">
        <v>-2.37</v>
      </c>
      <c r="AA25" s="155">
        <v>76389480</v>
      </c>
    </row>
    <row r="26" spans="1:27" ht="12.75">
      <c r="A26" s="183" t="s">
        <v>38</v>
      </c>
      <c r="B26" s="182"/>
      <c r="C26" s="155">
        <v>3571936</v>
      </c>
      <c r="D26" s="155">
        <v>0</v>
      </c>
      <c r="E26" s="156">
        <v>4136030</v>
      </c>
      <c r="F26" s="60">
        <v>4051170</v>
      </c>
      <c r="G26" s="60">
        <v>270746</v>
      </c>
      <c r="H26" s="60">
        <v>91885</v>
      </c>
      <c r="I26" s="60">
        <v>452580</v>
      </c>
      <c r="J26" s="60">
        <v>815211</v>
      </c>
      <c r="K26" s="60">
        <v>271823</v>
      </c>
      <c r="L26" s="60">
        <v>271823</v>
      </c>
      <c r="M26" s="60">
        <v>271823</v>
      </c>
      <c r="N26" s="60">
        <v>815469</v>
      </c>
      <c r="O26" s="60">
        <v>268802</v>
      </c>
      <c r="P26" s="60">
        <v>271165</v>
      </c>
      <c r="Q26" s="60">
        <v>274186</v>
      </c>
      <c r="R26" s="60">
        <v>814153</v>
      </c>
      <c r="S26" s="60">
        <v>325516</v>
      </c>
      <c r="T26" s="60">
        <v>272233</v>
      </c>
      <c r="U26" s="60">
        <v>272233</v>
      </c>
      <c r="V26" s="60">
        <v>869982</v>
      </c>
      <c r="W26" s="60">
        <v>3314815</v>
      </c>
      <c r="X26" s="60">
        <v>4136030</v>
      </c>
      <c r="Y26" s="60">
        <v>-821215</v>
      </c>
      <c r="Z26" s="140">
        <v>-19.86</v>
      </c>
      <c r="AA26" s="155">
        <v>4051170</v>
      </c>
    </row>
    <row r="27" spans="1:27" ht="12.75">
      <c r="A27" s="183" t="s">
        <v>118</v>
      </c>
      <c r="B27" s="182"/>
      <c r="C27" s="155">
        <v>8404847</v>
      </c>
      <c r="D27" s="155">
        <v>0</v>
      </c>
      <c r="E27" s="156">
        <v>6335000</v>
      </c>
      <c r="F27" s="60">
        <v>7965000</v>
      </c>
      <c r="G27" s="60">
        <v>527919</v>
      </c>
      <c r="H27" s="60">
        <v>527919</v>
      </c>
      <c r="I27" s="60">
        <v>527919</v>
      </c>
      <c r="J27" s="60">
        <v>1583757</v>
      </c>
      <c r="K27" s="60">
        <v>527919</v>
      </c>
      <c r="L27" s="60">
        <v>527919</v>
      </c>
      <c r="M27" s="60">
        <v>527919</v>
      </c>
      <c r="N27" s="60">
        <v>1583757</v>
      </c>
      <c r="O27" s="60">
        <v>527919</v>
      </c>
      <c r="P27" s="60">
        <v>1614567</v>
      </c>
      <c r="Q27" s="60">
        <v>663750</v>
      </c>
      <c r="R27" s="60">
        <v>2806236</v>
      </c>
      <c r="S27" s="60">
        <v>663750</v>
      </c>
      <c r="T27" s="60">
        <v>663750</v>
      </c>
      <c r="U27" s="60">
        <v>6112149</v>
      </c>
      <c r="V27" s="60">
        <v>7439649</v>
      </c>
      <c r="W27" s="60">
        <v>13413399</v>
      </c>
      <c r="X27" s="60">
        <v>6335004</v>
      </c>
      <c r="Y27" s="60">
        <v>7078395</v>
      </c>
      <c r="Z27" s="140">
        <v>111.73</v>
      </c>
      <c r="AA27" s="155">
        <v>7965000</v>
      </c>
    </row>
    <row r="28" spans="1:27" ht="12.75">
      <c r="A28" s="183" t="s">
        <v>39</v>
      </c>
      <c r="B28" s="182"/>
      <c r="C28" s="155">
        <v>34699127</v>
      </c>
      <c r="D28" s="155">
        <v>0</v>
      </c>
      <c r="E28" s="156">
        <v>35188500</v>
      </c>
      <c r="F28" s="60">
        <v>34448500</v>
      </c>
      <c r="G28" s="60">
        <v>2932376</v>
      </c>
      <c r="H28" s="60">
        <v>2932376</v>
      </c>
      <c r="I28" s="60">
        <v>2932376</v>
      </c>
      <c r="J28" s="60">
        <v>8797128</v>
      </c>
      <c r="K28" s="60">
        <v>2932376</v>
      </c>
      <c r="L28" s="60">
        <v>2932376</v>
      </c>
      <c r="M28" s="60">
        <v>2932376</v>
      </c>
      <c r="N28" s="60">
        <v>8797128</v>
      </c>
      <c r="O28" s="60">
        <v>2932376</v>
      </c>
      <c r="P28" s="60">
        <v>2439034</v>
      </c>
      <c r="Q28" s="60">
        <v>2870709</v>
      </c>
      <c r="R28" s="60">
        <v>8242119</v>
      </c>
      <c r="S28" s="60">
        <v>2870709</v>
      </c>
      <c r="T28" s="60">
        <v>2870709</v>
      </c>
      <c r="U28" s="60">
        <v>2870709</v>
      </c>
      <c r="V28" s="60">
        <v>8612127</v>
      </c>
      <c r="W28" s="60">
        <v>34448502</v>
      </c>
      <c r="X28" s="60">
        <v>35188500</v>
      </c>
      <c r="Y28" s="60">
        <v>-739998</v>
      </c>
      <c r="Z28" s="140">
        <v>-2.1</v>
      </c>
      <c r="AA28" s="155">
        <v>34448500</v>
      </c>
    </row>
    <row r="29" spans="1:27" ht="12.75">
      <c r="A29" s="183" t="s">
        <v>40</v>
      </c>
      <c r="B29" s="182"/>
      <c r="C29" s="155">
        <v>5453822</v>
      </c>
      <c r="D29" s="155">
        <v>0</v>
      </c>
      <c r="E29" s="156">
        <v>3748960</v>
      </c>
      <c r="F29" s="60">
        <v>5944730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537181</v>
      </c>
      <c r="M29" s="60">
        <v>176406</v>
      </c>
      <c r="N29" s="60">
        <v>713587</v>
      </c>
      <c r="O29" s="60">
        <v>191097</v>
      </c>
      <c r="P29" s="60">
        <v>0</v>
      </c>
      <c r="Q29" s="60">
        <v>0</v>
      </c>
      <c r="R29" s="60">
        <v>191097</v>
      </c>
      <c r="S29" s="60">
        <v>0</v>
      </c>
      <c r="T29" s="60">
        <v>0</v>
      </c>
      <c r="U29" s="60">
        <v>795709</v>
      </c>
      <c r="V29" s="60">
        <v>795709</v>
      </c>
      <c r="W29" s="60">
        <v>1700393</v>
      </c>
      <c r="X29" s="60">
        <v>3748960</v>
      </c>
      <c r="Y29" s="60">
        <v>-2048567</v>
      </c>
      <c r="Z29" s="140">
        <v>-54.64</v>
      </c>
      <c r="AA29" s="155">
        <v>5944730</v>
      </c>
    </row>
    <row r="30" spans="1:27" ht="12.75">
      <c r="A30" s="183" t="s">
        <v>119</v>
      </c>
      <c r="B30" s="182"/>
      <c r="C30" s="155">
        <v>67996582</v>
      </c>
      <c r="D30" s="155">
        <v>0</v>
      </c>
      <c r="E30" s="156">
        <v>65378350</v>
      </c>
      <c r="F30" s="60">
        <v>76244200</v>
      </c>
      <c r="G30" s="60">
        <v>0</v>
      </c>
      <c r="H30" s="60">
        <v>9108145</v>
      </c>
      <c r="I30" s="60">
        <v>8840696</v>
      </c>
      <c r="J30" s="60">
        <v>17948841</v>
      </c>
      <c r="K30" s="60">
        <v>5889120</v>
      </c>
      <c r="L30" s="60">
        <v>11458531</v>
      </c>
      <c r="M30" s="60">
        <v>6169001</v>
      </c>
      <c r="N30" s="60">
        <v>23516652</v>
      </c>
      <c r="O30" s="60">
        <v>6072772</v>
      </c>
      <c r="P30" s="60">
        <v>4388604</v>
      </c>
      <c r="Q30" s="60">
        <v>4879205</v>
      </c>
      <c r="R30" s="60">
        <v>15340581</v>
      </c>
      <c r="S30" s="60">
        <v>4889482</v>
      </c>
      <c r="T30" s="60">
        <v>4900031</v>
      </c>
      <c r="U30" s="60">
        <v>7912263</v>
      </c>
      <c r="V30" s="60">
        <v>17701776</v>
      </c>
      <c r="W30" s="60">
        <v>74507850</v>
      </c>
      <c r="X30" s="60">
        <v>65378350</v>
      </c>
      <c r="Y30" s="60">
        <v>9129500</v>
      </c>
      <c r="Z30" s="140">
        <v>13.96</v>
      </c>
      <c r="AA30" s="155">
        <v>76244200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2035</v>
      </c>
      <c r="H32" s="60">
        <v>26290</v>
      </c>
      <c r="I32" s="60">
        <v>62344</v>
      </c>
      <c r="J32" s="60">
        <v>90669</v>
      </c>
      <c r="K32" s="60">
        <v>114820</v>
      </c>
      <c r="L32" s="60">
        <v>182011</v>
      </c>
      <c r="M32" s="60">
        <v>64651</v>
      </c>
      <c r="N32" s="60">
        <v>361482</v>
      </c>
      <c r="O32" s="60">
        <v>13842</v>
      </c>
      <c r="P32" s="60">
        <v>17878</v>
      </c>
      <c r="Q32" s="60">
        <v>19810</v>
      </c>
      <c r="R32" s="60">
        <v>51530</v>
      </c>
      <c r="S32" s="60">
        <v>10794</v>
      </c>
      <c r="T32" s="60">
        <v>4350</v>
      </c>
      <c r="U32" s="60">
        <v>232722</v>
      </c>
      <c r="V32" s="60">
        <v>247866</v>
      </c>
      <c r="W32" s="60">
        <v>751547</v>
      </c>
      <c r="X32" s="60"/>
      <c r="Y32" s="60">
        <v>751547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1053000</v>
      </c>
      <c r="F33" s="60">
        <v>1053000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1053000</v>
      </c>
      <c r="Y33" s="60">
        <v>-1053000</v>
      </c>
      <c r="Z33" s="140">
        <v>-100</v>
      </c>
      <c r="AA33" s="155">
        <v>1053000</v>
      </c>
    </row>
    <row r="34" spans="1:27" ht="12.75">
      <c r="A34" s="183" t="s">
        <v>43</v>
      </c>
      <c r="B34" s="182"/>
      <c r="C34" s="155">
        <v>27764980</v>
      </c>
      <c r="D34" s="155">
        <v>0</v>
      </c>
      <c r="E34" s="156">
        <v>28212990</v>
      </c>
      <c r="F34" s="60">
        <v>29210940</v>
      </c>
      <c r="G34" s="60">
        <v>1524885</v>
      </c>
      <c r="H34" s="60">
        <v>1892010</v>
      </c>
      <c r="I34" s="60">
        <v>3093293</v>
      </c>
      <c r="J34" s="60">
        <v>6510188</v>
      </c>
      <c r="K34" s="60">
        <v>2422879</v>
      </c>
      <c r="L34" s="60">
        <v>1970499</v>
      </c>
      <c r="M34" s="60">
        <v>2399045</v>
      </c>
      <c r="N34" s="60">
        <v>6792423</v>
      </c>
      <c r="O34" s="60">
        <v>2792162</v>
      </c>
      <c r="P34" s="60">
        <v>2235460</v>
      </c>
      <c r="Q34" s="60">
        <v>2425720</v>
      </c>
      <c r="R34" s="60">
        <v>7453342</v>
      </c>
      <c r="S34" s="60">
        <v>2541027</v>
      </c>
      <c r="T34" s="60">
        <v>2350397</v>
      </c>
      <c r="U34" s="60">
        <v>4849359</v>
      </c>
      <c r="V34" s="60">
        <v>9740783</v>
      </c>
      <c r="W34" s="60">
        <v>30496736</v>
      </c>
      <c r="X34" s="60">
        <v>28212990</v>
      </c>
      <c r="Y34" s="60">
        <v>2283746</v>
      </c>
      <c r="Z34" s="140">
        <v>8.09</v>
      </c>
      <c r="AA34" s="155">
        <v>29210940</v>
      </c>
    </row>
    <row r="35" spans="1:27" ht="12.75">
      <c r="A35" s="181" t="s">
        <v>122</v>
      </c>
      <c r="B35" s="185"/>
      <c r="C35" s="155">
        <v>322177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217970285</v>
      </c>
      <c r="D36" s="188">
        <f>SUM(D25:D35)</f>
        <v>0</v>
      </c>
      <c r="E36" s="189">
        <f t="shared" si="1"/>
        <v>217576120</v>
      </c>
      <c r="F36" s="190">
        <f t="shared" si="1"/>
        <v>235307020</v>
      </c>
      <c r="G36" s="190">
        <f t="shared" si="1"/>
        <v>11043100</v>
      </c>
      <c r="H36" s="190">
        <f t="shared" si="1"/>
        <v>20446119</v>
      </c>
      <c r="I36" s="190">
        <f t="shared" si="1"/>
        <v>21674357</v>
      </c>
      <c r="J36" s="190">
        <f t="shared" si="1"/>
        <v>53163576</v>
      </c>
      <c r="K36" s="190">
        <f t="shared" si="1"/>
        <v>17848734</v>
      </c>
      <c r="L36" s="190">
        <f t="shared" si="1"/>
        <v>27091384</v>
      </c>
      <c r="M36" s="190">
        <f t="shared" si="1"/>
        <v>18250385</v>
      </c>
      <c r="N36" s="190">
        <f t="shared" si="1"/>
        <v>63190503</v>
      </c>
      <c r="O36" s="190">
        <f t="shared" si="1"/>
        <v>18418576</v>
      </c>
      <c r="P36" s="190">
        <f t="shared" si="1"/>
        <v>16612388</v>
      </c>
      <c r="Q36" s="190">
        <f t="shared" si="1"/>
        <v>16671554</v>
      </c>
      <c r="R36" s="190">
        <f t="shared" si="1"/>
        <v>51702518</v>
      </c>
      <c r="S36" s="190">
        <f t="shared" si="1"/>
        <v>16826574</v>
      </c>
      <c r="T36" s="190">
        <f t="shared" si="1"/>
        <v>16500218</v>
      </c>
      <c r="U36" s="190">
        <f t="shared" si="1"/>
        <v>29029525</v>
      </c>
      <c r="V36" s="190">
        <f t="shared" si="1"/>
        <v>62356317</v>
      </c>
      <c r="W36" s="190">
        <f t="shared" si="1"/>
        <v>230412914</v>
      </c>
      <c r="X36" s="190">
        <f t="shared" si="1"/>
        <v>217576124</v>
      </c>
      <c r="Y36" s="190">
        <f t="shared" si="1"/>
        <v>12836790</v>
      </c>
      <c r="Z36" s="191">
        <f>+IF(X36&lt;&gt;0,+(Y36/X36)*100,0)</f>
        <v>5.899907473303458</v>
      </c>
      <c r="AA36" s="188">
        <f>SUM(AA25:AA35)</f>
        <v>235307020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-22464842</v>
      </c>
      <c r="D38" s="199">
        <f>+D22-D36</f>
        <v>0</v>
      </c>
      <c r="E38" s="200">
        <f t="shared" si="2"/>
        <v>-35757270</v>
      </c>
      <c r="F38" s="106">
        <f t="shared" si="2"/>
        <v>-43036310</v>
      </c>
      <c r="G38" s="106">
        <f t="shared" si="2"/>
        <v>27073385</v>
      </c>
      <c r="H38" s="106">
        <f t="shared" si="2"/>
        <v>-10021646</v>
      </c>
      <c r="I38" s="106">
        <f t="shared" si="2"/>
        <v>-11340489</v>
      </c>
      <c r="J38" s="106">
        <f t="shared" si="2"/>
        <v>5711250</v>
      </c>
      <c r="K38" s="106">
        <f t="shared" si="2"/>
        <v>-5464034</v>
      </c>
      <c r="L38" s="106">
        <f t="shared" si="2"/>
        <v>-14215076</v>
      </c>
      <c r="M38" s="106">
        <f t="shared" si="2"/>
        <v>7466015</v>
      </c>
      <c r="N38" s="106">
        <f t="shared" si="2"/>
        <v>-12213095</v>
      </c>
      <c r="O38" s="106">
        <f t="shared" si="2"/>
        <v>-4735832</v>
      </c>
      <c r="P38" s="106">
        <f t="shared" si="2"/>
        <v>-3780630</v>
      </c>
      <c r="Q38" s="106">
        <f t="shared" si="2"/>
        <v>6088758</v>
      </c>
      <c r="R38" s="106">
        <f t="shared" si="2"/>
        <v>-2427704</v>
      </c>
      <c r="S38" s="106">
        <f t="shared" si="2"/>
        <v>-6054091</v>
      </c>
      <c r="T38" s="106">
        <f t="shared" si="2"/>
        <v>-5325094</v>
      </c>
      <c r="U38" s="106">
        <f t="shared" si="2"/>
        <v>-17679345</v>
      </c>
      <c r="V38" s="106">
        <f t="shared" si="2"/>
        <v>-29058530</v>
      </c>
      <c r="W38" s="106">
        <f t="shared" si="2"/>
        <v>-37988079</v>
      </c>
      <c r="X38" s="106">
        <f>IF(F22=F36,0,X22-X36)</f>
        <v>-35757274</v>
      </c>
      <c r="Y38" s="106">
        <f t="shared" si="2"/>
        <v>-2230805</v>
      </c>
      <c r="Z38" s="201">
        <f>+IF(X38&lt;&gt;0,+(Y38/X38)*100,0)</f>
        <v>6.238744597812461</v>
      </c>
      <c r="AA38" s="199">
        <f>+AA22-AA36</f>
        <v>-43036310</v>
      </c>
    </row>
    <row r="39" spans="1:27" ht="12.75">
      <c r="A39" s="181" t="s">
        <v>46</v>
      </c>
      <c r="B39" s="185"/>
      <c r="C39" s="155">
        <v>18169632</v>
      </c>
      <c r="D39" s="155">
        <v>0</v>
      </c>
      <c r="E39" s="156">
        <v>24982700</v>
      </c>
      <c r="F39" s="60">
        <v>23695040</v>
      </c>
      <c r="G39" s="60">
        <v>817828</v>
      </c>
      <c r="H39" s="60">
        <v>987708</v>
      </c>
      <c r="I39" s="60">
        <v>1837544</v>
      </c>
      <c r="J39" s="60">
        <v>3643080</v>
      </c>
      <c r="K39" s="60">
        <v>461833</v>
      </c>
      <c r="L39" s="60">
        <v>53389</v>
      </c>
      <c r="M39" s="60">
        <v>414560</v>
      </c>
      <c r="N39" s="60">
        <v>929782</v>
      </c>
      <c r="O39" s="60">
        <v>2457733</v>
      </c>
      <c r="P39" s="60">
        <v>0</v>
      </c>
      <c r="Q39" s="60">
        <v>1905269</v>
      </c>
      <c r="R39" s="60">
        <v>4363002</v>
      </c>
      <c r="S39" s="60">
        <v>1568532</v>
      </c>
      <c r="T39" s="60">
        <v>4074606</v>
      </c>
      <c r="U39" s="60">
        <v>4777695</v>
      </c>
      <c r="V39" s="60">
        <v>10420833</v>
      </c>
      <c r="W39" s="60">
        <v>19356697</v>
      </c>
      <c r="X39" s="60">
        <v>24982700</v>
      </c>
      <c r="Y39" s="60">
        <v>-5626003</v>
      </c>
      <c r="Z39" s="140">
        <v>-22.52</v>
      </c>
      <c r="AA39" s="155">
        <v>23695040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-4295210</v>
      </c>
      <c r="D42" s="206">
        <f>SUM(D38:D41)</f>
        <v>0</v>
      </c>
      <c r="E42" s="207">
        <f t="shared" si="3"/>
        <v>-10774570</v>
      </c>
      <c r="F42" s="88">
        <f t="shared" si="3"/>
        <v>-19341270</v>
      </c>
      <c r="G42" s="88">
        <f t="shared" si="3"/>
        <v>27891213</v>
      </c>
      <c r="H42" s="88">
        <f t="shared" si="3"/>
        <v>-9033938</v>
      </c>
      <c r="I42" s="88">
        <f t="shared" si="3"/>
        <v>-9502945</v>
      </c>
      <c r="J42" s="88">
        <f t="shared" si="3"/>
        <v>9354330</v>
      </c>
      <c r="K42" s="88">
        <f t="shared" si="3"/>
        <v>-5002201</v>
      </c>
      <c r="L42" s="88">
        <f t="shared" si="3"/>
        <v>-14161687</v>
      </c>
      <c r="M42" s="88">
        <f t="shared" si="3"/>
        <v>7880575</v>
      </c>
      <c r="N42" s="88">
        <f t="shared" si="3"/>
        <v>-11283313</v>
      </c>
      <c r="O42" s="88">
        <f t="shared" si="3"/>
        <v>-2278099</v>
      </c>
      <c r="P42" s="88">
        <f t="shared" si="3"/>
        <v>-3780630</v>
      </c>
      <c r="Q42" s="88">
        <f t="shared" si="3"/>
        <v>7994027</v>
      </c>
      <c r="R42" s="88">
        <f t="shared" si="3"/>
        <v>1935298</v>
      </c>
      <c r="S42" s="88">
        <f t="shared" si="3"/>
        <v>-4485559</v>
      </c>
      <c r="T42" s="88">
        <f t="shared" si="3"/>
        <v>-1250488</v>
      </c>
      <c r="U42" s="88">
        <f t="shared" si="3"/>
        <v>-12901650</v>
      </c>
      <c r="V42" s="88">
        <f t="shared" si="3"/>
        <v>-18637697</v>
      </c>
      <c r="W42" s="88">
        <f t="shared" si="3"/>
        <v>-18631382</v>
      </c>
      <c r="X42" s="88">
        <f t="shared" si="3"/>
        <v>-10774574</v>
      </c>
      <c r="Y42" s="88">
        <f t="shared" si="3"/>
        <v>-7856808</v>
      </c>
      <c r="Z42" s="208">
        <f>+IF(X42&lt;&gt;0,+(Y42/X42)*100,0)</f>
        <v>72.91989455917236</v>
      </c>
      <c r="AA42" s="206">
        <f>SUM(AA38:AA41)</f>
        <v>-19341270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-4295210</v>
      </c>
      <c r="D44" s="210">
        <f>+D42-D43</f>
        <v>0</v>
      </c>
      <c r="E44" s="211">
        <f t="shared" si="4"/>
        <v>-10774570</v>
      </c>
      <c r="F44" s="77">
        <f t="shared" si="4"/>
        <v>-19341270</v>
      </c>
      <c r="G44" s="77">
        <f t="shared" si="4"/>
        <v>27891213</v>
      </c>
      <c r="H44" s="77">
        <f t="shared" si="4"/>
        <v>-9033938</v>
      </c>
      <c r="I44" s="77">
        <f t="shared" si="4"/>
        <v>-9502945</v>
      </c>
      <c r="J44" s="77">
        <f t="shared" si="4"/>
        <v>9354330</v>
      </c>
      <c r="K44" s="77">
        <f t="shared" si="4"/>
        <v>-5002201</v>
      </c>
      <c r="L44" s="77">
        <f t="shared" si="4"/>
        <v>-14161687</v>
      </c>
      <c r="M44" s="77">
        <f t="shared" si="4"/>
        <v>7880575</v>
      </c>
      <c r="N44" s="77">
        <f t="shared" si="4"/>
        <v>-11283313</v>
      </c>
      <c r="O44" s="77">
        <f t="shared" si="4"/>
        <v>-2278099</v>
      </c>
      <c r="P44" s="77">
        <f t="shared" si="4"/>
        <v>-3780630</v>
      </c>
      <c r="Q44" s="77">
        <f t="shared" si="4"/>
        <v>7994027</v>
      </c>
      <c r="R44" s="77">
        <f t="shared" si="4"/>
        <v>1935298</v>
      </c>
      <c r="S44" s="77">
        <f t="shared" si="4"/>
        <v>-4485559</v>
      </c>
      <c r="T44" s="77">
        <f t="shared" si="4"/>
        <v>-1250488</v>
      </c>
      <c r="U44" s="77">
        <f t="shared" si="4"/>
        <v>-12901650</v>
      </c>
      <c r="V44" s="77">
        <f t="shared" si="4"/>
        <v>-18637697</v>
      </c>
      <c r="W44" s="77">
        <f t="shared" si="4"/>
        <v>-18631382</v>
      </c>
      <c r="X44" s="77">
        <f t="shared" si="4"/>
        <v>-10774574</v>
      </c>
      <c r="Y44" s="77">
        <f t="shared" si="4"/>
        <v>-7856808</v>
      </c>
      <c r="Z44" s="212">
        <f>+IF(X44&lt;&gt;0,+(Y44/X44)*100,0)</f>
        <v>72.91989455917236</v>
      </c>
      <c r="AA44" s="210">
        <f>+AA42-AA43</f>
        <v>-19341270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-4295210</v>
      </c>
      <c r="D46" s="206">
        <f>SUM(D44:D45)</f>
        <v>0</v>
      </c>
      <c r="E46" s="207">
        <f t="shared" si="5"/>
        <v>-10774570</v>
      </c>
      <c r="F46" s="88">
        <f t="shared" si="5"/>
        <v>-19341270</v>
      </c>
      <c r="G46" s="88">
        <f t="shared" si="5"/>
        <v>27891213</v>
      </c>
      <c r="H46" s="88">
        <f t="shared" si="5"/>
        <v>-9033938</v>
      </c>
      <c r="I46" s="88">
        <f t="shared" si="5"/>
        <v>-9502945</v>
      </c>
      <c r="J46" s="88">
        <f t="shared" si="5"/>
        <v>9354330</v>
      </c>
      <c r="K46" s="88">
        <f t="shared" si="5"/>
        <v>-5002201</v>
      </c>
      <c r="L46" s="88">
        <f t="shared" si="5"/>
        <v>-14161687</v>
      </c>
      <c r="M46" s="88">
        <f t="shared" si="5"/>
        <v>7880575</v>
      </c>
      <c r="N46" s="88">
        <f t="shared" si="5"/>
        <v>-11283313</v>
      </c>
      <c r="O46" s="88">
        <f t="shared" si="5"/>
        <v>-2278099</v>
      </c>
      <c r="P46" s="88">
        <f t="shared" si="5"/>
        <v>-3780630</v>
      </c>
      <c r="Q46" s="88">
        <f t="shared" si="5"/>
        <v>7994027</v>
      </c>
      <c r="R46" s="88">
        <f t="shared" si="5"/>
        <v>1935298</v>
      </c>
      <c r="S46" s="88">
        <f t="shared" si="5"/>
        <v>-4485559</v>
      </c>
      <c r="T46" s="88">
        <f t="shared" si="5"/>
        <v>-1250488</v>
      </c>
      <c r="U46" s="88">
        <f t="shared" si="5"/>
        <v>-12901650</v>
      </c>
      <c r="V46" s="88">
        <f t="shared" si="5"/>
        <v>-18637697</v>
      </c>
      <c r="W46" s="88">
        <f t="shared" si="5"/>
        <v>-18631382</v>
      </c>
      <c r="X46" s="88">
        <f t="shared" si="5"/>
        <v>-10774574</v>
      </c>
      <c r="Y46" s="88">
        <f t="shared" si="5"/>
        <v>-7856808</v>
      </c>
      <c r="Z46" s="208">
        <f>+IF(X46&lt;&gt;0,+(Y46/X46)*100,0)</f>
        <v>72.91989455917236</v>
      </c>
      <c r="AA46" s="206">
        <f>SUM(AA44:AA45)</f>
        <v>-19341270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-4295210</v>
      </c>
      <c r="D48" s="217">
        <f>SUM(D46:D47)</f>
        <v>0</v>
      </c>
      <c r="E48" s="218">
        <f t="shared" si="6"/>
        <v>-10774570</v>
      </c>
      <c r="F48" s="219">
        <f t="shared" si="6"/>
        <v>-19341270</v>
      </c>
      <c r="G48" s="219">
        <f t="shared" si="6"/>
        <v>27891213</v>
      </c>
      <c r="H48" s="220">
        <f t="shared" si="6"/>
        <v>-9033938</v>
      </c>
      <c r="I48" s="220">
        <f t="shared" si="6"/>
        <v>-9502945</v>
      </c>
      <c r="J48" s="220">
        <f t="shared" si="6"/>
        <v>9354330</v>
      </c>
      <c r="K48" s="220">
        <f t="shared" si="6"/>
        <v>-5002201</v>
      </c>
      <c r="L48" s="220">
        <f t="shared" si="6"/>
        <v>-14161687</v>
      </c>
      <c r="M48" s="219">
        <f t="shared" si="6"/>
        <v>7880575</v>
      </c>
      <c r="N48" s="219">
        <f t="shared" si="6"/>
        <v>-11283313</v>
      </c>
      <c r="O48" s="220">
        <f t="shared" si="6"/>
        <v>-2278099</v>
      </c>
      <c r="P48" s="220">
        <f t="shared" si="6"/>
        <v>-3780630</v>
      </c>
      <c r="Q48" s="220">
        <f t="shared" si="6"/>
        <v>7994027</v>
      </c>
      <c r="R48" s="220">
        <f t="shared" si="6"/>
        <v>1935298</v>
      </c>
      <c r="S48" s="220">
        <f t="shared" si="6"/>
        <v>-4485559</v>
      </c>
      <c r="T48" s="219">
        <f t="shared" si="6"/>
        <v>-1250488</v>
      </c>
      <c r="U48" s="219">
        <f t="shared" si="6"/>
        <v>-12901650</v>
      </c>
      <c r="V48" s="220">
        <f t="shared" si="6"/>
        <v>-18637697</v>
      </c>
      <c r="W48" s="220">
        <f t="shared" si="6"/>
        <v>-18631382</v>
      </c>
      <c r="X48" s="220">
        <f t="shared" si="6"/>
        <v>-10774574</v>
      </c>
      <c r="Y48" s="220">
        <f t="shared" si="6"/>
        <v>-7856808</v>
      </c>
      <c r="Z48" s="221">
        <f>+IF(X48&lt;&gt;0,+(Y48/X48)*100,0)</f>
        <v>72.91989455917236</v>
      </c>
      <c r="AA48" s="222">
        <f>SUM(AA46:AA47)</f>
        <v>-19341270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1809468</v>
      </c>
      <c r="D5" s="153">
        <f>SUM(D6:D8)</f>
        <v>0</v>
      </c>
      <c r="E5" s="154">
        <f t="shared" si="0"/>
        <v>1680000</v>
      </c>
      <c r="F5" s="100">
        <f t="shared" si="0"/>
        <v>810780</v>
      </c>
      <c r="G5" s="100">
        <f t="shared" si="0"/>
        <v>32905</v>
      </c>
      <c r="H5" s="100">
        <f t="shared" si="0"/>
        <v>34137</v>
      </c>
      <c r="I5" s="100">
        <f t="shared" si="0"/>
        <v>177074</v>
      </c>
      <c r="J5" s="100">
        <f t="shared" si="0"/>
        <v>244116</v>
      </c>
      <c r="K5" s="100">
        <f t="shared" si="0"/>
        <v>191255</v>
      </c>
      <c r="L5" s="100">
        <f t="shared" si="0"/>
        <v>21061</v>
      </c>
      <c r="M5" s="100">
        <f t="shared" si="0"/>
        <v>5141</v>
      </c>
      <c r="N5" s="100">
        <f t="shared" si="0"/>
        <v>217457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287332</v>
      </c>
      <c r="V5" s="100">
        <f t="shared" si="0"/>
        <v>287332</v>
      </c>
      <c r="W5" s="100">
        <f t="shared" si="0"/>
        <v>748905</v>
      </c>
      <c r="X5" s="100">
        <f t="shared" si="0"/>
        <v>1680000</v>
      </c>
      <c r="Y5" s="100">
        <f t="shared" si="0"/>
        <v>-931095</v>
      </c>
      <c r="Z5" s="137">
        <f>+IF(X5&lt;&gt;0,+(Y5/X5)*100,0)</f>
        <v>-55.42232142857143</v>
      </c>
      <c r="AA5" s="153">
        <f>SUM(AA6:AA8)</f>
        <v>810780</v>
      </c>
    </row>
    <row r="6" spans="1:27" ht="12.75">
      <c r="A6" s="138" t="s">
        <v>75</v>
      </c>
      <c r="B6" s="136"/>
      <c r="C6" s="155">
        <v>484182</v>
      </c>
      <c r="D6" s="155"/>
      <c r="E6" s="156">
        <v>1000000</v>
      </c>
      <c r="F6" s="60">
        <v>523780</v>
      </c>
      <c r="G6" s="60"/>
      <c r="H6" s="60"/>
      <c r="I6" s="60">
        <v>2796</v>
      </c>
      <c r="J6" s="60">
        <v>2796</v>
      </c>
      <c r="K6" s="60">
        <v>184613</v>
      </c>
      <c r="L6" s="60">
        <v>1999</v>
      </c>
      <c r="M6" s="60"/>
      <c r="N6" s="60">
        <v>186612</v>
      </c>
      <c r="O6" s="60"/>
      <c r="P6" s="60"/>
      <c r="Q6" s="60"/>
      <c r="R6" s="60"/>
      <c r="S6" s="60"/>
      <c r="T6" s="60"/>
      <c r="U6" s="60">
        <v>286034</v>
      </c>
      <c r="V6" s="60">
        <v>286034</v>
      </c>
      <c r="W6" s="60">
        <v>475442</v>
      </c>
      <c r="X6" s="60">
        <v>999996</v>
      </c>
      <c r="Y6" s="60">
        <v>-524554</v>
      </c>
      <c r="Z6" s="140">
        <v>-52.46</v>
      </c>
      <c r="AA6" s="62">
        <v>523780</v>
      </c>
    </row>
    <row r="7" spans="1:27" ht="12.75">
      <c r="A7" s="138" t="s">
        <v>76</v>
      </c>
      <c r="B7" s="136"/>
      <c r="C7" s="157">
        <v>292014</v>
      </c>
      <c r="D7" s="157"/>
      <c r="E7" s="158">
        <v>200000</v>
      </c>
      <c r="F7" s="159">
        <v>15000</v>
      </c>
      <c r="G7" s="159"/>
      <c r="H7" s="159"/>
      <c r="I7" s="159"/>
      <c r="J7" s="159"/>
      <c r="K7" s="159">
        <v>1746</v>
      </c>
      <c r="L7" s="159">
        <v>8464</v>
      </c>
      <c r="M7" s="159"/>
      <c r="N7" s="159">
        <v>10210</v>
      </c>
      <c r="O7" s="159"/>
      <c r="P7" s="159"/>
      <c r="Q7" s="159"/>
      <c r="R7" s="159"/>
      <c r="S7" s="159"/>
      <c r="T7" s="159"/>
      <c r="U7" s="159">
        <v>1298</v>
      </c>
      <c r="V7" s="159">
        <v>1298</v>
      </c>
      <c r="W7" s="159">
        <v>11508</v>
      </c>
      <c r="X7" s="159">
        <v>200004</v>
      </c>
      <c r="Y7" s="159">
        <v>-188496</v>
      </c>
      <c r="Z7" s="141">
        <v>-94.25</v>
      </c>
      <c r="AA7" s="225">
        <v>15000</v>
      </c>
    </row>
    <row r="8" spans="1:27" ht="12.75">
      <c r="A8" s="138" t="s">
        <v>77</v>
      </c>
      <c r="B8" s="136"/>
      <c r="C8" s="155">
        <v>1033272</v>
      </c>
      <c r="D8" s="155"/>
      <c r="E8" s="156">
        <v>480000</v>
      </c>
      <c r="F8" s="60">
        <v>272000</v>
      </c>
      <c r="G8" s="60">
        <v>32905</v>
      </c>
      <c r="H8" s="60">
        <v>34137</v>
      </c>
      <c r="I8" s="60">
        <v>174278</v>
      </c>
      <c r="J8" s="60">
        <v>241320</v>
      </c>
      <c r="K8" s="60">
        <v>4896</v>
      </c>
      <c r="L8" s="60">
        <v>10598</v>
      </c>
      <c r="M8" s="60">
        <v>5141</v>
      </c>
      <c r="N8" s="60">
        <v>20635</v>
      </c>
      <c r="O8" s="60"/>
      <c r="P8" s="60"/>
      <c r="Q8" s="60"/>
      <c r="R8" s="60"/>
      <c r="S8" s="60"/>
      <c r="T8" s="60"/>
      <c r="U8" s="60"/>
      <c r="V8" s="60"/>
      <c r="W8" s="60">
        <v>261955</v>
      </c>
      <c r="X8" s="60">
        <v>480000</v>
      </c>
      <c r="Y8" s="60">
        <v>-218045</v>
      </c>
      <c r="Z8" s="140">
        <v>-45.43</v>
      </c>
      <c r="AA8" s="62">
        <v>272000</v>
      </c>
    </row>
    <row r="9" spans="1:27" ht="12.75">
      <c r="A9" s="135" t="s">
        <v>78</v>
      </c>
      <c r="B9" s="136"/>
      <c r="C9" s="153">
        <f aca="true" t="shared" si="1" ref="C9:Y9">SUM(C10:C14)</f>
        <v>2543081</v>
      </c>
      <c r="D9" s="153">
        <f>SUM(D10:D14)</f>
        <v>0</v>
      </c>
      <c r="E9" s="154">
        <f t="shared" si="1"/>
        <v>2903000</v>
      </c>
      <c r="F9" s="100">
        <f t="shared" si="1"/>
        <v>4692350</v>
      </c>
      <c r="G9" s="100">
        <f t="shared" si="1"/>
        <v>717393</v>
      </c>
      <c r="H9" s="100">
        <f t="shared" si="1"/>
        <v>875958</v>
      </c>
      <c r="I9" s="100">
        <f t="shared" si="1"/>
        <v>1611880</v>
      </c>
      <c r="J9" s="100">
        <f t="shared" si="1"/>
        <v>3205231</v>
      </c>
      <c r="K9" s="100">
        <f t="shared" si="1"/>
        <v>-34875</v>
      </c>
      <c r="L9" s="100">
        <f t="shared" si="1"/>
        <v>107181</v>
      </c>
      <c r="M9" s="100">
        <f t="shared" si="1"/>
        <v>55188</v>
      </c>
      <c r="N9" s="100">
        <f t="shared" si="1"/>
        <v>127494</v>
      </c>
      <c r="O9" s="100">
        <f t="shared" si="1"/>
        <v>47900</v>
      </c>
      <c r="P9" s="100">
        <f t="shared" si="1"/>
        <v>0</v>
      </c>
      <c r="Q9" s="100">
        <f t="shared" si="1"/>
        <v>62004</v>
      </c>
      <c r="R9" s="100">
        <f t="shared" si="1"/>
        <v>109904</v>
      </c>
      <c r="S9" s="100">
        <f t="shared" si="1"/>
        <v>467723</v>
      </c>
      <c r="T9" s="100">
        <f t="shared" si="1"/>
        <v>164261</v>
      </c>
      <c r="U9" s="100">
        <f t="shared" si="1"/>
        <v>573421</v>
      </c>
      <c r="V9" s="100">
        <f t="shared" si="1"/>
        <v>1205405</v>
      </c>
      <c r="W9" s="100">
        <f t="shared" si="1"/>
        <v>4648034</v>
      </c>
      <c r="X9" s="100">
        <f t="shared" si="1"/>
        <v>2903004</v>
      </c>
      <c r="Y9" s="100">
        <f t="shared" si="1"/>
        <v>1745030</v>
      </c>
      <c r="Z9" s="137">
        <f>+IF(X9&lt;&gt;0,+(Y9/X9)*100,0)</f>
        <v>60.11118138314656</v>
      </c>
      <c r="AA9" s="102">
        <f>SUM(AA10:AA14)</f>
        <v>4692350</v>
      </c>
    </row>
    <row r="10" spans="1:27" ht="12.75">
      <c r="A10" s="138" t="s">
        <v>79</v>
      </c>
      <c r="B10" s="136"/>
      <c r="C10" s="155">
        <v>97670</v>
      </c>
      <c r="D10" s="155"/>
      <c r="E10" s="156">
        <v>1673000</v>
      </c>
      <c r="F10" s="60">
        <v>150000</v>
      </c>
      <c r="G10" s="60"/>
      <c r="H10" s="60">
        <v>9547</v>
      </c>
      <c r="I10" s="60"/>
      <c r="J10" s="60">
        <v>9547</v>
      </c>
      <c r="K10" s="60">
        <v>21472</v>
      </c>
      <c r="L10" s="60"/>
      <c r="M10" s="60">
        <v>269</v>
      </c>
      <c r="N10" s="60">
        <v>21741</v>
      </c>
      <c r="O10" s="60"/>
      <c r="P10" s="60"/>
      <c r="Q10" s="60"/>
      <c r="R10" s="60"/>
      <c r="S10" s="60"/>
      <c r="T10" s="60"/>
      <c r="U10" s="60"/>
      <c r="V10" s="60"/>
      <c r="W10" s="60">
        <v>31288</v>
      </c>
      <c r="X10" s="60">
        <v>1673004</v>
      </c>
      <c r="Y10" s="60">
        <v>-1641716</v>
      </c>
      <c r="Z10" s="140">
        <v>-98.13</v>
      </c>
      <c r="AA10" s="62">
        <v>150000</v>
      </c>
    </row>
    <row r="11" spans="1:27" ht="12.75">
      <c r="A11" s="138" t="s">
        <v>80</v>
      </c>
      <c r="B11" s="136"/>
      <c r="C11" s="155">
        <v>1648953</v>
      </c>
      <c r="D11" s="155"/>
      <c r="E11" s="156"/>
      <c r="F11" s="60">
        <v>4514350</v>
      </c>
      <c r="G11" s="60">
        <v>717393</v>
      </c>
      <c r="H11" s="60">
        <v>866411</v>
      </c>
      <c r="I11" s="60">
        <v>1611880</v>
      </c>
      <c r="J11" s="60">
        <v>3195684</v>
      </c>
      <c r="K11" s="60">
        <v>-56347</v>
      </c>
      <c r="L11" s="60">
        <v>107181</v>
      </c>
      <c r="M11" s="60">
        <v>54919</v>
      </c>
      <c r="N11" s="60">
        <v>105753</v>
      </c>
      <c r="O11" s="60">
        <v>47900</v>
      </c>
      <c r="P11" s="60"/>
      <c r="Q11" s="60">
        <v>33150</v>
      </c>
      <c r="R11" s="60">
        <v>81050</v>
      </c>
      <c r="S11" s="60">
        <v>467723</v>
      </c>
      <c r="T11" s="60">
        <v>164261</v>
      </c>
      <c r="U11" s="60">
        <v>282470</v>
      </c>
      <c r="V11" s="60">
        <v>914454</v>
      </c>
      <c r="W11" s="60">
        <v>4296941</v>
      </c>
      <c r="X11" s="60"/>
      <c r="Y11" s="60">
        <v>4296941</v>
      </c>
      <c r="Z11" s="140"/>
      <c r="AA11" s="62">
        <v>4514350</v>
      </c>
    </row>
    <row r="12" spans="1:27" ht="12.75">
      <c r="A12" s="138" t="s">
        <v>81</v>
      </c>
      <c r="B12" s="136"/>
      <c r="C12" s="155">
        <v>796458</v>
      </c>
      <c r="D12" s="155"/>
      <c r="E12" s="156">
        <v>1230000</v>
      </c>
      <c r="F12" s="60">
        <v>28000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>
        <v>28854</v>
      </c>
      <c r="R12" s="60">
        <v>28854</v>
      </c>
      <c r="S12" s="60"/>
      <c r="T12" s="60"/>
      <c r="U12" s="60"/>
      <c r="V12" s="60"/>
      <c r="W12" s="60">
        <v>28854</v>
      </c>
      <c r="X12" s="60">
        <v>1230000</v>
      </c>
      <c r="Y12" s="60">
        <v>-1201146</v>
      </c>
      <c r="Z12" s="140">
        <v>-97.65</v>
      </c>
      <c r="AA12" s="62">
        <v>28000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>
        <v>290951</v>
      </c>
      <c r="V14" s="159">
        <v>290951</v>
      </c>
      <c r="W14" s="159">
        <v>290951</v>
      </c>
      <c r="X14" s="159"/>
      <c r="Y14" s="159">
        <v>290951</v>
      </c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745073</v>
      </c>
      <c r="D15" s="153">
        <f>SUM(D16:D18)</f>
        <v>0</v>
      </c>
      <c r="E15" s="154">
        <f t="shared" si="2"/>
        <v>20263200</v>
      </c>
      <c r="F15" s="100">
        <f t="shared" si="2"/>
        <v>92000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45178</v>
      </c>
      <c r="L15" s="100">
        <f t="shared" si="2"/>
        <v>0</v>
      </c>
      <c r="M15" s="100">
        <f t="shared" si="2"/>
        <v>9950</v>
      </c>
      <c r="N15" s="100">
        <f t="shared" si="2"/>
        <v>55128</v>
      </c>
      <c r="O15" s="100">
        <f t="shared" si="2"/>
        <v>1720</v>
      </c>
      <c r="P15" s="100">
        <f t="shared" si="2"/>
        <v>0</v>
      </c>
      <c r="Q15" s="100">
        <f t="shared" si="2"/>
        <v>0</v>
      </c>
      <c r="R15" s="100">
        <f t="shared" si="2"/>
        <v>1720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56848</v>
      </c>
      <c r="X15" s="100">
        <f t="shared" si="2"/>
        <v>20263200</v>
      </c>
      <c r="Y15" s="100">
        <f t="shared" si="2"/>
        <v>-20206352</v>
      </c>
      <c r="Z15" s="137">
        <f>+IF(X15&lt;&gt;0,+(Y15/X15)*100,0)</f>
        <v>-99.71945201152829</v>
      </c>
      <c r="AA15" s="102">
        <f>SUM(AA16:AA18)</f>
        <v>92000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745073</v>
      </c>
      <c r="D17" s="155"/>
      <c r="E17" s="156">
        <v>20242200</v>
      </c>
      <c r="F17" s="60">
        <v>71000</v>
      </c>
      <c r="G17" s="60"/>
      <c r="H17" s="60"/>
      <c r="I17" s="60"/>
      <c r="J17" s="60"/>
      <c r="K17" s="60">
        <v>45178</v>
      </c>
      <c r="L17" s="60"/>
      <c r="M17" s="60">
        <v>9950</v>
      </c>
      <c r="N17" s="60">
        <v>55128</v>
      </c>
      <c r="O17" s="60">
        <v>1720</v>
      </c>
      <c r="P17" s="60"/>
      <c r="Q17" s="60"/>
      <c r="R17" s="60">
        <v>1720</v>
      </c>
      <c r="S17" s="60"/>
      <c r="T17" s="60"/>
      <c r="U17" s="60"/>
      <c r="V17" s="60"/>
      <c r="W17" s="60">
        <v>56848</v>
      </c>
      <c r="X17" s="60">
        <v>20242200</v>
      </c>
      <c r="Y17" s="60">
        <v>-20185352</v>
      </c>
      <c r="Z17" s="140">
        <v>-99.72</v>
      </c>
      <c r="AA17" s="62">
        <v>71000</v>
      </c>
    </row>
    <row r="18" spans="1:27" ht="12.75">
      <c r="A18" s="138" t="s">
        <v>87</v>
      </c>
      <c r="B18" s="136"/>
      <c r="C18" s="155"/>
      <c r="D18" s="155"/>
      <c r="E18" s="156">
        <v>21000</v>
      </c>
      <c r="F18" s="60">
        <v>21000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21000</v>
      </c>
      <c r="Y18" s="60">
        <v>-21000</v>
      </c>
      <c r="Z18" s="140">
        <v>-100</v>
      </c>
      <c r="AA18" s="62">
        <v>21000</v>
      </c>
    </row>
    <row r="19" spans="1:27" ht="12.75">
      <c r="A19" s="135" t="s">
        <v>88</v>
      </c>
      <c r="B19" s="142"/>
      <c r="C19" s="153">
        <f aca="true" t="shared" si="3" ref="C19:Y19">SUM(C20:C23)</f>
        <v>7233799</v>
      </c>
      <c r="D19" s="153">
        <f>SUM(D20:D23)</f>
        <v>0</v>
      </c>
      <c r="E19" s="154">
        <f t="shared" si="3"/>
        <v>8350000</v>
      </c>
      <c r="F19" s="100">
        <f t="shared" si="3"/>
        <v>15035700</v>
      </c>
      <c r="G19" s="100">
        <f t="shared" si="3"/>
        <v>0</v>
      </c>
      <c r="H19" s="100">
        <f t="shared" si="3"/>
        <v>134858</v>
      </c>
      <c r="I19" s="100">
        <f t="shared" si="3"/>
        <v>0</v>
      </c>
      <c r="J19" s="100">
        <f t="shared" si="3"/>
        <v>134858</v>
      </c>
      <c r="K19" s="100">
        <f t="shared" si="3"/>
        <v>564434</v>
      </c>
      <c r="L19" s="100">
        <f t="shared" si="3"/>
        <v>181737</v>
      </c>
      <c r="M19" s="100">
        <f t="shared" si="3"/>
        <v>366121</v>
      </c>
      <c r="N19" s="100">
        <f t="shared" si="3"/>
        <v>1112292</v>
      </c>
      <c r="O19" s="100">
        <f t="shared" si="3"/>
        <v>0</v>
      </c>
      <c r="P19" s="100">
        <f t="shared" si="3"/>
        <v>0</v>
      </c>
      <c r="Q19" s="100">
        <f t="shared" si="3"/>
        <v>1679636</v>
      </c>
      <c r="R19" s="100">
        <f t="shared" si="3"/>
        <v>1679636</v>
      </c>
      <c r="S19" s="100">
        <f t="shared" si="3"/>
        <v>908184</v>
      </c>
      <c r="T19" s="100">
        <f t="shared" si="3"/>
        <v>1304064</v>
      </c>
      <c r="U19" s="100">
        <f t="shared" si="3"/>
        <v>5261345</v>
      </c>
      <c r="V19" s="100">
        <f t="shared" si="3"/>
        <v>7473593</v>
      </c>
      <c r="W19" s="100">
        <f t="shared" si="3"/>
        <v>10400379</v>
      </c>
      <c r="X19" s="100">
        <f t="shared" si="3"/>
        <v>8349996</v>
      </c>
      <c r="Y19" s="100">
        <f t="shared" si="3"/>
        <v>2050383</v>
      </c>
      <c r="Z19" s="137">
        <f>+IF(X19&lt;&gt;0,+(Y19/X19)*100,0)</f>
        <v>24.555496793052356</v>
      </c>
      <c r="AA19" s="102">
        <f>SUM(AA20:AA23)</f>
        <v>15035700</v>
      </c>
    </row>
    <row r="20" spans="1:27" ht="12.75">
      <c r="A20" s="138" t="s">
        <v>89</v>
      </c>
      <c r="B20" s="136"/>
      <c r="C20" s="155">
        <v>1791619</v>
      </c>
      <c r="D20" s="155"/>
      <c r="E20" s="156">
        <v>5900000</v>
      </c>
      <c r="F20" s="60">
        <v>4600980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>
        <v>191953</v>
      </c>
      <c r="R20" s="60">
        <v>191953</v>
      </c>
      <c r="S20" s="60"/>
      <c r="T20" s="60"/>
      <c r="U20" s="60">
        <v>2155744</v>
      </c>
      <c r="V20" s="60">
        <v>2155744</v>
      </c>
      <c r="W20" s="60">
        <v>2347697</v>
      </c>
      <c r="X20" s="60">
        <v>5900004</v>
      </c>
      <c r="Y20" s="60">
        <v>-3552307</v>
      </c>
      <c r="Z20" s="140">
        <v>-60.21</v>
      </c>
      <c r="AA20" s="62">
        <v>4600980</v>
      </c>
    </row>
    <row r="21" spans="1:27" ht="12.75">
      <c r="A21" s="138" t="s">
        <v>90</v>
      </c>
      <c r="B21" s="136"/>
      <c r="C21" s="155">
        <v>3106775</v>
      </c>
      <c r="D21" s="155"/>
      <c r="E21" s="156">
        <v>1000000</v>
      </c>
      <c r="F21" s="60">
        <v>288000</v>
      </c>
      <c r="G21" s="60"/>
      <c r="H21" s="60"/>
      <c r="I21" s="60"/>
      <c r="J21" s="60"/>
      <c r="K21" s="60"/>
      <c r="L21" s="60">
        <v>242086</v>
      </c>
      <c r="M21" s="60">
        <v>2471</v>
      </c>
      <c r="N21" s="60">
        <v>244557</v>
      </c>
      <c r="O21" s="60"/>
      <c r="P21" s="60"/>
      <c r="Q21" s="60"/>
      <c r="R21" s="60"/>
      <c r="S21" s="60"/>
      <c r="T21" s="60"/>
      <c r="U21" s="60"/>
      <c r="V21" s="60"/>
      <c r="W21" s="60">
        <v>244557</v>
      </c>
      <c r="X21" s="60">
        <v>999996</v>
      </c>
      <c r="Y21" s="60">
        <v>-755439</v>
      </c>
      <c r="Z21" s="140">
        <v>-75.54</v>
      </c>
      <c r="AA21" s="62">
        <v>288000</v>
      </c>
    </row>
    <row r="22" spans="1:27" ht="12.75">
      <c r="A22" s="138" t="s">
        <v>91</v>
      </c>
      <c r="B22" s="136"/>
      <c r="C22" s="157">
        <v>1785178</v>
      </c>
      <c r="D22" s="157"/>
      <c r="E22" s="158">
        <v>250000</v>
      </c>
      <c r="F22" s="159">
        <v>10146720</v>
      </c>
      <c r="G22" s="159"/>
      <c r="H22" s="159">
        <v>134858</v>
      </c>
      <c r="I22" s="159"/>
      <c r="J22" s="159">
        <v>134858</v>
      </c>
      <c r="K22" s="159">
        <v>564434</v>
      </c>
      <c r="L22" s="159">
        <v>-60349</v>
      </c>
      <c r="M22" s="159">
        <v>363650</v>
      </c>
      <c r="N22" s="159">
        <v>867735</v>
      </c>
      <c r="O22" s="159"/>
      <c r="P22" s="159"/>
      <c r="Q22" s="159">
        <v>1487683</v>
      </c>
      <c r="R22" s="159">
        <v>1487683</v>
      </c>
      <c r="S22" s="159">
        <v>908184</v>
      </c>
      <c r="T22" s="159">
        <v>1304064</v>
      </c>
      <c r="U22" s="159">
        <v>3105601</v>
      </c>
      <c r="V22" s="159">
        <v>5317849</v>
      </c>
      <c r="W22" s="159">
        <v>7808125</v>
      </c>
      <c r="X22" s="159">
        <v>249996</v>
      </c>
      <c r="Y22" s="159">
        <v>7558129</v>
      </c>
      <c r="Z22" s="141">
        <v>3023.3</v>
      </c>
      <c r="AA22" s="225">
        <v>10146720</v>
      </c>
    </row>
    <row r="23" spans="1:27" ht="12.75">
      <c r="A23" s="138" t="s">
        <v>92</v>
      </c>
      <c r="B23" s="136"/>
      <c r="C23" s="155">
        <v>550227</v>
      </c>
      <c r="D23" s="155"/>
      <c r="E23" s="156">
        <v>1200000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1200000</v>
      </c>
      <c r="Y23" s="60">
        <v>-1200000</v>
      </c>
      <c r="Z23" s="140">
        <v>-100</v>
      </c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12331421</v>
      </c>
      <c r="D25" s="217">
        <f>+D5+D9+D15+D19+D24</f>
        <v>0</v>
      </c>
      <c r="E25" s="230">
        <f t="shared" si="4"/>
        <v>33196200</v>
      </c>
      <c r="F25" s="219">
        <f t="shared" si="4"/>
        <v>20630830</v>
      </c>
      <c r="G25" s="219">
        <f t="shared" si="4"/>
        <v>750298</v>
      </c>
      <c r="H25" s="219">
        <f t="shared" si="4"/>
        <v>1044953</v>
      </c>
      <c r="I25" s="219">
        <f t="shared" si="4"/>
        <v>1788954</v>
      </c>
      <c r="J25" s="219">
        <f t="shared" si="4"/>
        <v>3584205</v>
      </c>
      <c r="K25" s="219">
        <f t="shared" si="4"/>
        <v>765992</v>
      </c>
      <c r="L25" s="219">
        <f t="shared" si="4"/>
        <v>309979</v>
      </c>
      <c r="M25" s="219">
        <f t="shared" si="4"/>
        <v>436400</v>
      </c>
      <c r="N25" s="219">
        <f t="shared" si="4"/>
        <v>1512371</v>
      </c>
      <c r="O25" s="219">
        <f t="shared" si="4"/>
        <v>49620</v>
      </c>
      <c r="P25" s="219">
        <f t="shared" si="4"/>
        <v>0</v>
      </c>
      <c r="Q25" s="219">
        <f t="shared" si="4"/>
        <v>1741640</v>
      </c>
      <c r="R25" s="219">
        <f t="shared" si="4"/>
        <v>1791260</v>
      </c>
      <c r="S25" s="219">
        <f t="shared" si="4"/>
        <v>1375907</v>
      </c>
      <c r="T25" s="219">
        <f t="shared" si="4"/>
        <v>1468325</v>
      </c>
      <c r="U25" s="219">
        <f t="shared" si="4"/>
        <v>6122098</v>
      </c>
      <c r="V25" s="219">
        <f t="shared" si="4"/>
        <v>8966330</v>
      </c>
      <c r="W25" s="219">
        <f t="shared" si="4"/>
        <v>15854166</v>
      </c>
      <c r="X25" s="219">
        <f t="shared" si="4"/>
        <v>33196200</v>
      </c>
      <c r="Y25" s="219">
        <f t="shared" si="4"/>
        <v>-17342034</v>
      </c>
      <c r="Z25" s="231">
        <f>+IF(X25&lt;&gt;0,+(Y25/X25)*100,0)</f>
        <v>-52.24102156270899</v>
      </c>
      <c r="AA25" s="232">
        <f>+AA5+AA9+AA15+AA19+AA24</f>
        <v>20630830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3199014</v>
      </c>
      <c r="D28" s="155"/>
      <c r="E28" s="156">
        <v>24982700</v>
      </c>
      <c r="F28" s="60">
        <v>19055830</v>
      </c>
      <c r="G28" s="60">
        <v>717393</v>
      </c>
      <c r="H28" s="60">
        <v>866411</v>
      </c>
      <c r="I28" s="60">
        <v>1611880</v>
      </c>
      <c r="J28" s="60">
        <v>3195684</v>
      </c>
      <c r="K28" s="60">
        <v>405117</v>
      </c>
      <c r="L28" s="60">
        <v>46832</v>
      </c>
      <c r="M28" s="60">
        <v>418569</v>
      </c>
      <c r="N28" s="60">
        <v>870518</v>
      </c>
      <c r="O28" s="60">
        <v>47900</v>
      </c>
      <c r="P28" s="60"/>
      <c r="Q28" s="60">
        <v>1671286</v>
      </c>
      <c r="R28" s="60">
        <v>1719186</v>
      </c>
      <c r="S28" s="60">
        <v>1375907</v>
      </c>
      <c r="T28" s="60">
        <v>1468325</v>
      </c>
      <c r="U28" s="60">
        <v>5666601</v>
      </c>
      <c r="V28" s="60">
        <v>8510833</v>
      </c>
      <c r="W28" s="60">
        <v>14296221</v>
      </c>
      <c r="X28" s="60">
        <v>24982700</v>
      </c>
      <c r="Y28" s="60">
        <v>-10686479</v>
      </c>
      <c r="Z28" s="140">
        <v>-42.78</v>
      </c>
      <c r="AA28" s="155">
        <v>19055830</v>
      </c>
    </row>
    <row r="29" spans="1:27" ht="12.75">
      <c r="A29" s="234" t="s">
        <v>134</v>
      </c>
      <c r="B29" s="136"/>
      <c r="C29" s="155">
        <v>2413098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>
        <v>286074</v>
      </c>
      <c r="V30" s="159">
        <v>286074</v>
      </c>
      <c r="W30" s="159">
        <v>286074</v>
      </c>
      <c r="X30" s="159"/>
      <c r="Y30" s="159">
        <v>286074</v>
      </c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5612112</v>
      </c>
      <c r="D32" s="210">
        <f>SUM(D28:D31)</f>
        <v>0</v>
      </c>
      <c r="E32" s="211">
        <f t="shared" si="5"/>
        <v>24982700</v>
      </c>
      <c r="F32" s="77">
        <f t="shared" si="5"/>
        <v>19055830</v>
      </c>
      <c r="G32" s="77">
        <f t="shared" si="5"/>
        <v>717393</v>
      </c>
      <c r="H32" s="77">
        <f t="shared" si="5"/>
        <v>866411</v>
      </c>
      <c r="I32" s="77">
        <f t="shared" si="5"/>
        <v>1611880</v>
      </c>
      <c r="J32" s="77">
        <f t="shared" si="5"/>
        <v>3195684</v>
      </c>
      <c r="K32" s="77">
        <f t="shared" si="5"/>
        <v>405117</v>
      </c>
      <c r="L32" s="77">
        <f t="shared" si="5"/>
        <v>46832</v>
      </c>
      <c r="M32" s="77">
        <f t="shared" si="5"/>
        <v>418569</v>
      </c>
      <c r="N32" s="77">
        <f t="shared" si="5"/>
        <v>870518</v>
      </c>
      <c r="O32" s="77">
        <f t="shared" si="5"/>
        <v>47900</v>
      </c>
      <c r="P32" s="77">
        <f t="shared" si="5"/>
        <v>0</v>
      </c>
      <c r="Q32" s="77">
        <f t="shared" si="5"/>
        <v>1671286</v>
      </c>
      <c r="R32" s="77">
        <f t="shared" si="5"/>
        <v>1719186</v>
      </c>
      <c r="S32" s="77">
        <f t="shared" si="5"/>
        <v>1375907</v>
      </c>
      <c r="T32" s="77">
        <f t="shared" si="5"/>
        <v>1468325</v>
      </c>
      <c r="U32" s="77">
        <f t="shared" si="5"/>
        <v>5952675</v>
      </c>
      <c r="V32" s="77">
        <f t="shared" si="5"/>
        <v>8796907</v>
      </c>
      <c r="W32" s="77">
        <f t="shared" si="5"/>
        <v>14582295</v>
      </c>
      <c r="X32" s="77">
        <f t="shared" si="5"/>
        <v>24982700</v>
      </c>
      <c r="Y32" s="77">
        <f t="shared" si="5"/>
        <v>-10400405</v>
      </c>
      <c r="Z32" s="212">
        <f>+IF(X32&lt;&gt;0,+(Y32/X32)*100,0)</f>
        <v>-41.6304282563534</v>
      </c>
      <c r="AA32" s="79">
        <f>SUM(AA28:AA31)</f>
        <v>19055830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>
        <v>3300000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3419309</v>
      </c>
      <c r="D35" s="155"/>
      <c r="E35" s="156">
        <v>8213500</v>
      </c>
      <c r="F35" s="60">
        <v>1575000</v>
      </c>
      <c r="G35" s="60">
        <v>32905</v>
      </c>
      <c r="H35" s="60">
        <v>178542</v>
      </c>
      <c r="I35" s="60">
        <v>177074</v>
      </c>
      <c r="J35" s="60">
        <v>388521</v>
      </c>
      <c r="K35" s="60">
        <v>360875</v>
      </c>
      <c r="L35" s="60">
        <v>263147</v>
      </c>
      <c r="M35" s="60">
        <v>17831</v>
      </c>
      <c r="N35" s="60">
        <v>641853</v>
      </c>
      <c r="O35" s="60">
        <v>1720</v>
      </c>
      <c r="P35" s="60"/>
      <c r="Q35" s="60">
        <v>70354</v>
      </c>
      <c r="R35" s="60">
        <v>72074</v>
      </c>
      <c r="S35" s="60"/>
      <c r="T35" s="60"/>
      <c r="U35" s="60">
        <v>169423</v>
      </c>
      <c r="V35" s="60">
        <v>169423</v>
      </c>
      <c r="W35" s="60">
        <v>1271871</v>
      </c>
      <c r="X35" s="60">
        <v>8213500</v>
      </c>
      <c r="Y35" s="60">
        <v>-6941629</v>
      </c>
      <c r="Z35" s="140">
        <v>-84.51</v>
      </c>
      <c r="AA35" s="62">
        <v>1575000</v>
      </c>
    </row>
    <row r="36" spans="1:27" ht="12.75">
      <c r="A36" s="238" t="s">
        <v>139</v>
      </c>
      <c r="B36" s="149"/>
      <c r="C36" s="222">
        <f aca="true" t="shared" si="6" ref="C36:Y36">SUM(C32:C35)</f>
        <v>12331421</v>
      </c>
      <c r="D36" s="222">
        <f>SUM(D32:D35)</f>
        <v>0</v>
      </c>
      <c r="E36" s="218">
        <f t="shared" si="6"/>
        <v>33196200</v>
      </c>
      <c r="F36" s="220">
        <f t="shared" si="6"/>
        <v>20630830</v>
      </c>
      <c r="G36" s="220">
        <f t="shared" si="6"/>
        <v>750298</v>
      </c>
      <c r="H36" s="220">
        <f t="shared" si="6"/>
        <v>1044953</v>
      </c>
      <c r="I36" s="220">
        <f t="shared" si="6"/>
        <v>1788954</v>
      </c>
      <c r="J36" s="220">
        <f t="shared" si="6"/>
        <v>3584205</v>
      </c>
      <c r="K36" s="220">
        <f t="shared" si="6"/>
        <v>765992</v>
      </c>
      <c r="L36" s="220">
        <f t="shared" si="6"/>
        <v>309979</v>
      </c>
      <c r="M36" s="220">
        <f t="shared" si="6"/>
        <v>436400</v>
      </c>
      <c r="N36" s="220">
        <f t="shared" si="6"/>
        <v>1512371</v>
      </c>
      <c r="O36" s="220">
        <f t="shared" si="6"/>
        <v>49620</v>
      </c>
      <c r="P36" s="220">
        <f t="shared" si="6"/>
        <v>0</v>
      </c>
      <c r="Q36" s="220">
        <f t="shared" si="6"/>
        <v>1741640</v>
      </c>
      <c r="R36" s="220">
        <f t="shared" si="6"/>
        <v>1791260</v>
      </c>
      <c r="S36" s="220">
        <f t="shared" si="6"/>
        <v>1375907</v>
      </c>
      <c r="T36" s="220">
        <f t="shared" si="6"/>
        <v>1468325</v>
      </c>
      <c r="U36" s="220">
        <f t="shared" si="6"/>
        <v>6122098</v>
      </c>
      <c r="V36" s="220">
        <f t="shared" si="6"/>
        <v>8966330</v>
      </c>
      <c r="W36" s="220">
        <f t="shared" si="6"/>
        <v>15854166</v>
      </c>
      <c r="X36" s="220">
        <f t="shared" si="6"/>
        <v>33196200</v>
      </c>
      <c r="Y36" s="220">
        <f t="shared" si="6"/>
        <v>-17342034</v>
      </c>
      <c r="Z36" s="221">
        <f>+IF(X36&lt;&gt;0,+(Y36/X36)*100,0)</f>
        <v>-52.24102156270899</v>
      </c>
      <c r="AA36" s="239">
        <f>SUM(AA32:AA35)</f>
        <v>20630830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1451547</v>
      </c>
      <c r="D6" s="155"/>
      <c r="E6" s="59">
        <v>1000000</v>
      </c>
      <c r="F6" s="60">
        <v>1000000</v>
      </c>
      <c r="G6" s="60">
        <v>10211775</v>
      </c>
      <c r="H6" s="60">
        <v>7102657</v>
      </c>
      <c r="I6" s="60">
        <v>7674810</v>
      </c>
      <c r="J6" s="60">
        <v>7674810</v>
      </c>
      <c r="K6" s="60">
        <v>8146480</v>
      </c>
      <c r="L6" s="60">
        <v>5347737</v>
      </c>
      <c r="M6" s="60">
        <v>5409661</v>
      </c>
      <c r="N6" s="60">
        <v>5409661</v>
      </c>
      <c r="O6" s="60">
        <v>2642445</v>
      </c>
      <c r="P6" s="60">
        <v>3329356</v>
      </c>
      <c r="Q6" s="60">
        <v>12172401</v>
      </c>
      <c r="R6" s="60">
        <v>12172401</v>
      </c>
      <c r="S6" s="60">
        <v>6991707</v>
      </c>
      <c r="T6" s="60">
        <v>3794808</v>
      </c>
      <c r="U6" s="60">
        <v>3463897</v>
      </c>
      <c r="V6" s="60">
        <v>3463897</v>
      </c>
      <c r="W6" s="60">
        <v>3463897</v>
      </c>
      <c r="X6" s="60">
        <v>1000000</v>
      </c>
      <c r="Y6" s="60">
        <v>2463897</v>
      </c>
      <c r="Z6" s="140">
        <v>246.39</v>
      </c>
      <c r="AA6" s="62">
        <v>1000000</v>
      </c>
    </row>
    <row r="7" spans="1:27" ht="12.75">
      <c r="A7" s="249" t="s">
        <v>144</v>
      </c>
      <c r="B7" s="182"/>
      <c r="C7" s="155">
        <v>12661028</v>
      </c>
      <c r="D7" s="155"/>
      <c r="E7" s="59">
        <v>5000000</v>
      </c>
      <c r="F7" s="60"/>
      <c r="G7" s="60">
        <v>20758733</v>
      </c>
      <c r="H7" s="60">
        <v>18837866</v>
      </c>
      <c r="I7" s="60">
        <v>10667668</v>
      </c>
      <c r="J7" s="60">
        <v>10667668</v>
      </c>
      <c r="K7" s="60">
        <v>6215245</v>
      </c>
      <c r="L7" s="60">
        <v>24245700</v>
      </c>
      <c r="M7" s="60">
        <v>18299934</v>
      </c>
      <c r="N7" s="60">
        <v>18299934</v>
      </c>
      <c r="O7" s="60">
        <v>16448394</v>
      </c>
      <c r="P7" s="60">
        <v>13526647</v>
      </c>
      <c r="Q7" s="60">
        <v>14526647</v>
      </c>
      <c r="R7" s="60">
        <v>14526647</v>
      </c>
      <c r="S7" s="60">
        <v>14681459</v>
      </c>
      <c r="T7" s="60">
        <v>14769570</v>
      </c>
      <c r="U7" s="60">
        <v>3196206</v>
      </c>
      <c r="V7" s="60">
        <v>3196206</v>
      </c>
      <c r="W7" s="60">
        <v>3196206</v>
      </c>
      <c r="X7" s="60"/>
      <c r="Y7" s="60">
        <v>3196206</v>
      </c>
      <c r="Z7" s="140"/>
      <c r="AA7" s="62"/>
    </row>
    <row r="8" spans="1:27" ht="12.75">
      <c r="A8" s="249" t="s">
        <v>145</v>
      </c>
      <c r="B8" s="182"/>
      <c r="C8" s="155">
        <v>18839998</v>
      </c>
      <c r="D8" s="155"/>
      <c r="E8" s="59">
        <v>15200576</v>
      </c>
      <c r="F8" s="60">
        <v>20236420</v>
      </c>
      <c r="G8" s="60">
        <v>27537825</v>
      </c>
      <c r="H8" s="60">
        <v>25737206</v>
      </c>
      <c r="I8" s="60">
        <v>24323906</v>
      </c>
      <c r="J8" s="60">
        <v>24323906</v>
      </c>
      <c r="K8" s="60">
        <v>26518220</v>
      </c>
      <c r="L8" s="60">
        <v>27305936</v>
      </c>
      <c r="M8" s="60">
        <v>29286152</v>
      </c>
      <c r="N8" s="60">
        <v>29286152</v>
      </c>
      <c r="O8" s="60">
        <v>30789467</v>
      </c>
      <c r="P8" s="60">
        <v>30315542</v>
      </c>
      <c r="Q8" s="60">
        <v>27676646</v>
      </c>
      <c r="R8" s="60">
        <v>27676646</v>
      </c>
      <c r="S8" s="60">
        <v>28590010</v>
      </c>
      <c r="T8" s="60">
        <v>26399086</v>
      </c>
      <c r="U8" s="60">
        <v>24258971</v>
      </c>
      <c r="V8" s="60">
        <v>24258971</v>
      </c>
      <c r="W8" s="60">
        <v>24258971</v>
      </c>
      <c r="X8" s="60">
        <v>20236420</v>
      </c>
      <c r="Y8" s="60">
        <v>4022551</v>
      </c>
      <c r="Z8" s="140">
        <v>19.88</v>
      </c>
      <c r="AA8" s="62">
        <v>20236420</v>
      </c>
    </row>
    <row r="9" spans="1:27" ht="12.75">
      <c r="A9" s="249" t="s">
        <v>146</v>
      </c>
      <c r="B9" s="182"/>
      <c r="C9" s="155">
        <v>6556639</v>
      </c>
      <c r="D9" s="155"/>
      <c r="E9" s="59">
        <v>4500000</v>
      </c>
      <c r="F9" s="60">
        <v>6500000</v>
      </c>
      <c r="G9" s="60">
        <v>2496871</v>
      </c>
      <c r="H9" s="60">
        <v>2851835</v>
      </c>
      <c r="I9" s="60">
        <v>2734044</v>
      </c>
      <c r="J9" s="60">
        <v>2734044</v>
      </c>
      <c r="K9" s="60">
        <v>3066876</v>
      </c>
      <c r="L9" s="60">
        <v>2634972</v>
      </c>
      <c r="M9" s="60">
        <v>2039864</v>
      </c>
      <c r="N9" s="60">
        <v>2039864</v>
      </c>
      <c r="O9" s="60">
        <v>68649</v>
      </c>
      <c r="P9" s="60">
        <v>3482999</v>
      </c>
      <c r="Q9" s="60">
        <v>3838107</v>
      </c>
      <c r="R9" s="60">
        <v>3838107</v>
      </c>
      <c r="S9" s="60">
        <v>3223561</v>
      </c>
      <c r="T9" s="60">
        <v>2215762</v>
      </c>
      <c r="U9" s="60">
        <v>2668753</v>
      </c>
      <c r="V9" s="60">
        <v>2668753</v>
      </c>
      <c r="W9" s="60">
        <v>2668753</v>
      </c>
      <c r="X9" s="60">
        <v>6500000</v>
      </c>
      <c r="Y9" s="60">
        <v>-3831247</v>
      </c>
      <c r="Z9" s="140">
        <v>-58.94</v>
      </c>
      <c r="AA9" s="62">
        <v>6500000</v>
      </c>
    </row>
    <row r="10" spans="1:27" ht="12.75">
      <c r="A10" s="249" t="s">
        <v>147</v>
      </c>
      <c r="B10" s="182"/>
      <c r="C10" s="155">
        <v>3094</v>
      </c>
      <c r="D10" s="155"/>
      <c r="E10" s="59">
        <v>3100</v>
      </c>
      <c r="F10" s="60">
        <v>3100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3100</v>
      </c>
      <c r="Y10" s="159">
        <v>-3100</v>
      </c>
      <c r="Z10" s="141">
        <v>-100</v>
      </c>
      <c r="AA10" s="225">
        <v>3100</v>
      </c>
    </row>
    <row r="11" spans="1:27" ht="12.75">
      <c r="A11" s="249" t="s">
        <v>148</v>
      </c>
      <c r="B11" s="182"/>
      <c r="C11" s="155">
        <v>871461</v>
      </c>
      <c r="D11" s="155"/>
      <c r="E11" s="59">
        <v>1100000</v>
      </c>
      <c r="F11" s="60">
        <v>800000</v>
      </c>
      <c r="G11" s="60">
        <v>1037219</v>
      </c>
      <c r="H11" s="60">
        <v>926384</v>
      </c>
      <c r="I11" s="60">
        <v>1052092</v>
      </c>
      <c r="J11" s="60">
        <v>1052092</v>
      </c>
      <c r="K11" s="60">
        <v>1052433</v>
      </c>
      <c r="L11" s="60">
        <v>975031</v>
      </c>
      <c r="M11" s="60">
        <v>896525</v>
      </c>
      <c r="N11" s="60">
        <v>896525</v>
      </c>
      <c r="O11" s="60">
        <v>858735</v>
      </c>
      <c r="P11" s="60">
        <v>999903</v>
      </c>
      <c r="Q11" s="60">
        <v>949290</v>
      </c>
      <c r="R11" s="60">
        <v>949290</v>
      </c>
      <c r="S11" s="60">
        <v>1090372</v>
      </c>
      <c r="T11" s="60">
        <v>999724</v>
      </c>
      <c r="U11" s="60">
        <v>906131</v>
      </c>
      <c r="V11" s="60">
        <v>906131</v>
      </c>
      <c r="W11" s="60">
        <v>906131</v>
      </c>
      <c r="X11" s="60">
        <v>800000</v>
      </c>
      <c r="Y11" s="60">
        <v>106131</v>
      </c>
      <c r="Z11" s="140">
        <v>13.27</v>
      </c>
      <c r="AA11" s="62">
        <v>800000</v>
      </c>
    </row>
    <row r="12" spans="1:27" ht="12.75">
      <c r="A12" s="250" t="s">
        <v>56</v>
      </c>
      <c r="B12" s="251"/>
      <c r="C12" s="168">
        <f aca="true" t="shared" si="0" ref="C12:Y12">SUM(C6:C11)</f>
        <v>40383767</v>
      </c>
      <c r="D12" s="168">
        <f>SUM(D6:D11)</f>
        <v>0</v>
      </c>
      <c r="E12" s="72">
        <f t="shared" si="0"/>
        <v>26803676</v>
      </c>
      <c r="F12" s="73">
        <f t="shared" si="0"/>
        <v>28539520</v>
      </c>
      <c r="G12" s="73">
        <f t="shared" si="0"/>
        <v>62042423</v>
      </c>
      <c r="H12" s="73">
        <f t="shared" si="0"/>
        <v>55455948</v>
      </c>
      <c r="I12" s="73">
        <f t="shared" si="0"/>
        <v>46452520</v>
      </c>
      <c r="J12" s="73">
        <f t="shared" si="0"/>
        <v>46452520</v>
      </c>
      <c r="K12" s="73">
        <f t="shared" si="0"/>
        <v>44999254</v>
      </c>
      <c r="L12" s="73">
        <f t="shared" si="0"/>
        <v>60509376</v>
      </c>
      <c r="M12" s="73">
        <f t="shared" si="0"/>
        <v>55932136</v>
      </c>
      <c r="N12" s="73">
        <f t="shared" si="0"/>
        <v>55932136</v>
      </c>
      <c r="O12" s="73">
        <f t="shared" si="0"/>
        <v>50807690</v>
      </c>
      <c r="P12" s="73">
        <f t="shared" si="0"/>
        <v>51654447</v>
      </c>
      <c r="Q12" s="73">
        <f t="shared" si="0"/>
        <v>59163091</v>
      </c>
      <c r="R12" s="73">
        <f t="shared" si="0"/>
        <v>59163091</v>
      </c>
      <c r="S12" s="73">
        <f t="shared" si="0"/>
        <v>54577109</v>
      </c>
      <c r="T12" s="73">
        <f t="shared" si="0"/>
        <v>48178950</v>
      </c>
      <c r="U12" s="73">
        <f t="shared" si="0"/>
        <v>34493958</v>
      </c>
      <c r="V12" s="73">
        <f t="shared" si="0"/>
        <v>34493958</v>
      </c>
      <c r="W12" s="73">
        <f t="shared" si="0"/>
        <v>34493958</v>
      </c>
      <c r="X12" s="73">
        <f t="shared" si="0"/>
        <v>28539520</v>
      </c>
      <c r="Y12" s="73">
        <f t="shared" si="0"/>
        <v>5954438</v>
      </c>
      <c r="Z12" s="170">
        <f>+IF(X12&lt;&gt;0,+(Y12/X12)*100,0)</f>
        <v>20.863833729509114</v>
      </c>
      <c r="AA12" s="74">
        <f>SUM(AA6:AA11)</f>
        <v>28539520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9655</v>
      </c>
      <c r="D15" s="155"/>
      <c r="E15" s="59">
        <v>9000</v>
      </c>
      <c r="F15" s="60">
        <v>9000</v>
      </c>
      <c r="G15" s="60">
        <v>14725</v>
      </c>
      <c r="H15" s="60">
        <v>14792</v>
      </c>
      <c r="I15" s="60">
        <v>14538</v>
      </c>
      <c r="J15" s="60">
        <v>14538</v>
      </c>
      <c r="K15" s="60">
        <v>14283</v>
      </c>
      <c r="L15" s="60">
        <v>13386</v>
      </c>
      <c r="M15" s="60">
        <v>12487</v>
      </c>
      <c r="N15" s="60">
        <v>12487</v>
      </c>
      <c r="O15" s="60">
        <v>12549</v>
      </c>
      <c r="P15" s="60">
        <v>11649</v>
      </c>
      <c r="Q15" s="60">
        <v>11709</v>
      </c>
      <c r="R15" s="60">
        <v>11709</v>
      </c>
      <c r="S15" s="60">
        <v>11768</v>
      </c>
      <c r="T15" s="60">
        <v>11505</v>
      </c>
      <c r="U15" s="60">
        <v>10921</v>
      </c>
      <c r="V15" s="60">
        <v>10921</v>
      </c>
      <c r="W15" s="60">
        <v>10921</v>
      </c>
      <c r="X15" s="60">
        <v>9000</v>
      </c>
      <c r="Y15" s="60">
        <v>1921</v>
      </c>
      <c r="Z15" s="140">
        <v>21.34</v>
      </c>
      <c r="AA15" s="62">
        <v>9000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95004215</v>
      </c>
      <c r="D17" s="155"/>
      <c r="E17" s="59">
        <v>59000000</v>
      </c>
      <c r="F17" s="60">
        <v>59000000</v>
      </c>
      <c r="G17" s="60"/>
      <c r="H17" s="60"/>
      <c r="I17" s="60"/>
      <c r="J17" s="60"/>
      <c r="K17" s="60"/>
      <c r="L17" s="60"/>
      <c r="M17" s="60"/>
      <c r="N17" s="60"/>
      <c r="O17" s="60">
        <v>95004214</v>
      </c>
      <c r="P17" s="60">
        <v>95004214</v>
      </c>
      <c r="Q17" s="60">
        <v>95004214</v>
      </c>
      <c r="R17" s="60">
        <v>95004214</v>
      </c>
      <c r="S17" s="60">
        <v>95004214</v>
      </c>
      <c r="T17" s="60"/>
      <c r="U17" s="60"/>
      <c r="V17" s="60"/>
      <c r="W17" s="60"/>
      <c r="X17" s="60">
        <v>59000000</v>
      </c>
      <c r="Y17" s="60">
        <v>-59000000</v>
      </c>
      <c r="Z17" s="140">
        <v>-100</v>
      </c>
      <c r="AA17" s="62">
        <v>59000000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592086523</v>
      </c>
      <c r="D19" s="155"/>
      <c r="E19" s="59">
        <v>576000324</v>
      </c>
      <c r="F19" s="60">
        <v>577086460</v>
      </c>
      <c r="G19" s="60">
        <v>641073909</v>
      </c>
      <c r="H19" s="60">
        <v>695521769</v>
      </c>
      <c r="I19" s="60">
        <v>693813965</v>
      </c>
      <c r="J19" s="60">
        <v>693813965</v>
      </c>
      <c r="K19" s="60">
        <v>691537096</v>
      </c>
      <c r="L19" s="60">
        <v>678143589</v>
      </c>
      <c r="M19" s="60">
        <v>675137682</v>
      </c>
      <c r="N19" s="60">
        <v>675137682</v>
      </c>
      <c r="O19" s="60">
        <v>576886622</v>
      </c>
      <c r="P19" s="60">
        <v>575155013</v>
      </c>
      <c r="Q19" s="60">
        <v>573747911</v>
      </c>
      <c r="R19" s="60">
        <v>573747911</v>
      </c>
      <c r="S19" s="60">
        <v>574701224</v>
      </c>
      <c r="T19" s="60">
        <v>667377124</v>
      </c>
      <c r="U19" s="60">
        <v>667134432</v>
      </c>
      <c r="V19" s="60">
        <v>667134432</v>
      </c>
      <c r="W19" s="60">
        <v>667134432</v>
      </c>
      <c r="X19" s="60">
        <v>577086460</v>
      </c>
      <c r="Y19" s="60">
        <v>90047972</v>
      </c>
      <c r="Z19" s="140">
        <v>15.6</v>
      </c>
      <c r="AA19" s="62">
        <v>577086460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6929</v>
      </c>
      <c r="D22" s="155"/>
      <c r="E22" s="59">
        <v>800000</v>
      </c>
      <c r="F22" s="60">
        <v>5000</v>
      </c>
      <c r="G22" s="60"/>
      <c r="H22" s="60"/>
      <c r="I22" s="60"/>
      <c r="J22" s="60"/>
      <c r="K22" s="60"/>
      <c r="L22" s="60"/>
      <c r="M22" s="60"/>
      <c r="N22" s="60"/>
      <c r="O22" s="60">
        <v>6928</v>
      </c>
      <c r="P22" s="60">
        <v>6928</v>
      </c>
      <c r="Q22" s="60">
        <v>6928</v>
      </c>
      <c r="R22" s="60">
        <v>6928</v>
      </c>
      <c r="S22" s="60">
        <v>6928</v>
      </c>
      <c r="T22" s="60">
        <v>-11837</v>
      </c>
      <c r="U22" s="60">
        <v>-11837</v>
      </c>
      <c r="V22" s="60">
        <v>-11837</v>
      </c>
      <c r="W22" s="60">
        <v>-11837</v>
      </c>
      <c r="X22" s="60">
        <v>5000</v>
      </c>
      <c r="Y22" s="60">
        <v>-16837</v>
      </c>
      <c r="Z22" s="140">
        <v>-336.74</v>
      </c>
      <c r="AA22" s="62">
        <v>5000</v>
      </c>
    </row>
    <row r="23" spans="1:27" ht="12.75">
      <c r="A23" s="249" t="s">
        <v>158</v>
      </c>
      <c r="B23" s="182"/>
      <c r="C23" s="155">
        <v>458067</v>
      </c>
      <c r="D23" s="155"/>
      <c r="E23" s="59">
        <v>458067</v>
      </c>
      <c r="F23" s="60">
        <v>458067</v>
      </c>
      <c r="G23" s="159"/>
      <c r="H23" s="159"/>
      <c r="I23" s="159"/>
      <c r="J23" s="60"/>
      <c r="K23" s="159"/>
      <c r="L23" s="159"/>
      <c r="M23" s="60"/>
      <c r="N23" s="159"/>
      <c r="O23" s="159">
        <v>458067</v>
      </c>
      <c r="P23" s="159">
        <v>458067</v>
      </c>
      <c r="Q23" s="60">
        <v>458067</v>
      </c>
      <c r="R23" s="159">
        <v>458067</v>
      </c>
      <c r="S23" s="159">
        <v>458067</v>
      </c>
      <c r="T23" s="60"/>
      <c r="U23" s="159"/>
      <c r="V23" s="159"/>
      <c r="W23" s="159"/>
      <c r="X23" s="60">
        <v>458067</v>
      </c>
      <c r="Y23" s="159">
        <v>-458067</v>
      </c>
      <c r="Z23" s="141">
        <v>-100</v>
      </c>
      <c r="AA23" s="225">
        <v>458067</v>
      </c>
    </row>
    <row r="24" spans="1:27" ht="12.75">
      <c r="A24" s="250" t="s">
        <v>57</v>
      </c>
      <c r="B24" s="253"/>
      <c r="C24" s="168">
        <f aca="true" t="shared" si="1" ref="C24:Y24">SUM(C15:C23)</f>
        <v>687565389</v>
      </c>
      <c r="D24" s="168">
        <f>SUM(D15:D23)</f>
        <v>0</v>
      </c>
      <c r="E24" s="76">
        <f t="shared" si="1"/>
        <v>636267391</v>
      </c>
      <c r="F24" s="77">
        <f t="shared" si="1"/>
        <v>636558527</v>
      </c>
      <c r="G24" s="77">
        <f t="shared" si="1"/>
        <v>641088634</v>
      </c>
      <c r="H24" s="77">
        <f t="shared" si="1"/>
        <v>695536561</v>
      </c>
      <c r="I24" s="77">
        <f t="shared" si="1"/>
        <v>693828503</v>
      </c>
      <c r="J24" s="77">
        <f t="shared" si="1"/>
        <v>693828503</v>
      </c>
      <c r="K24" s="77">
        <f t="shared" si="1"/>
        <v>691551379</v>
      </c>
      <c r="L24" s="77">
        <f t="shared" si="1"/>
        <v>678156975</v>
      </c>
      <c r="M24" s="77">
        <f t="shared" si="1"/>
        <v>675150169</v>
      </c>
      <c r="N24" s="77">
        <f t="shared" si="1"/>
        <v>675150169</v>
      </c>
      <c r="O24" s="77">
        <f t="shared" si="1"/>
        <v>672368380</v>
      </c>
      <c r="P24" s="77">
        <f t="shared" si="1"/>
        <v>670635871</v>
      </c>
      <c r="Q24" s="77">
        <f t="shared" si="1"/>
        <v>669228829</v>
      </c>
      <c r="R24" s="77">
        <f t="shared" si="1"/>
        <v>669228829</v>
      </c>
      <c r="S24" s="77">
        <f t="shared" si="1"/>
        <v>670182201</v>
      </c>
      <c r="T24" s="77">
        <f t="shared" si="1"/>
        <v>667376792</v>
      </c>
      <c r="U24" s="77">
        <f t="shared" si="1"/>
        <v>667133516</v>
      </c>
      <c r="V24" s="77">
        <f t="shared" si="1"/>
        <v>667133516</v>
      </c>
      <c r="W24" s="77">
        <f t="shared" si="1"/>
        <v>667133516</v>
      </c>
      <c r="X24" s="77">
        <f t="shared" si="1"/>
        <v>636558527</v>
      </c>
      <c r="Y24" s="77">
        <f t="shared" si="1"/>
        <v>30574989</v>
      </c>
      <c r="Z24" s="212">
        <f>+IF(X24&lt;&gt;0,+(Y24/X24)*100,0)</f>
        <v>4.803170125470647</v>
      </c>
      <c r="AA24" s="79">
        <f>SUM(AA15:AA23)</f>
        <v>636558527</v>
      </c>
    </row>
    <row r="25" spans="1:27" ht="12.75">
      <c r="A25" s="250" t="s">
        <v>159</v>
      </c>
      <c r="B25" s="251"/>
      <c r="C25" s="168">
        <f aca="true" t="shared" si="2" ref="C25:Y25">+C12+C24</f>
        <v>727949156</v>
      </c>
      <c r="D25" s="168">
        <f>+D12+D24</f>
        <v>0</v>
      </c>
      <c r="E25" s="72">
        <f t="shared" si="2"/>
        <v>663071067</v>
      </c>
      <c r="F25" s="73">
        <f t="shared" si="2"/>
        <v>665098047</v>
      </c>
      <c r="G25" s="73">
        <f t="shared" si="2"/>
        <v>703131057</v>
      </c>
      <c r="H25" s="73">
        <f t="shared" si="2"/>
        <v>750992509</v>
      </c>
      <c r="I25" s="73">
        <f t="shared" si="2"/>
        <v>740281023</v>
      </c>
      <c r="J25" s="73">
        <f t="shared" si="2"/>
        <v>740281023</v>
      </c>
      <c r="K25" s="73">
        <f t="shared" si="2"/>
        <v>736550633</v>
      </c>
      <c r="L25" s="73">
        <f t="shared" si="2"/>
        <v>738666351</v>
      </c>
      <c r="M25" s="73">
        <f t="shared" si="2"/>
        <v>731082305</v>
      </c>
      <c r="N25" s="73">
        <f t="shared" si="2"/>
        <v>731082305</v>
      </c>
      <c r="O25" s="73">
        <f t="shared" si="2"/>
        <v>723176070</v>
      </c>
      <c r="P25" s="73">
        <f t="shared" si="2"/>
        <v>722290318</v>
      </c>
      <c r="Q25" s="73">
        <f t="shared" si="2"/>
        <v>728391920</v>
      </c>
      <c r="R25" s="73">
        <f t="shared" si="2"/>
        <v>728391920</v>
      </c>
      <c r="S25" s="73">
        <f t="shared" si="2"/>
        <v>724759310</v>
      </c>
      <c r="T25" s="73">
        <f t="shared" si="2"/>
        <v>715555742</v>
      </c>
      <c r="U25" s="73">
        <f t="shared" si="2"/>
        <v>701627474</v>
      </c>
      <c r="V25" s="73">
        <f t="shared" si="2"/>
        <v>701627474</v>
      </c>
      <c r="W25" s="73">
        <f t="shared" si="2"/>
        <v>701627474</v>
      </c>
      <c r="X25" s="73">
        <f t="shared" si="2"/>
        <v>665098047</v>
      </c>
      <c r="Y25" s="73">
        <f t="shared" si="2"/>
        <v>36529427</v>
      </c>
      <c r="Z25" s="170">
        <f>+IF(X25&lt;&gt;0,+(Y25/X25)*100,0)</f>
        <v>5.492337132061974</v>
      </c>
      <c r="AA25" s="74">
        <f>+AA12+AA24</f>
        <v>665098047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13214220</v>
      </c>
      <c r="D30" s="155"/>
      <c r="E30" s="59">
        <v>2089539</v>
      </c>
      <c r="F30" s="60">
        <v>3211929</v>
      </c>
      <c r="G30" s="60">
        <v>3388783</v>
      </c>
      <c r="H30" s="60">
        <v>3388783</v>
      </c>
      <c r="I30" s="60">
        <v>3323115</v>
      </c>
      <c r="J30" s="60">
        <v>3323115</v>
      </c>
      <c r="K30" s="60">
        <v>3290280</v>
      </c>
      <c r="L30" s="60">
        <v>3257446</v>
      </c>
      <c r="M30" s="60">
        <v>2838150</v>
      </c>
      <c r="N30" s="60">
        <v>2838150</v>
      </c>
      <c r="O30" s="60">
        <v>2809912</v>
      </c>
      <c r="P30" s="60">
        <v>2777239</v>
      </c>
      <c r="Q30" s="60">
        <v>2744405</v>
      </c>
      <c r="R30" s="60">
        <v>2744405</v>
      </c>
      <c r="S30" s="60">
        <v>2744405</v>
      </c>
      <c r="T30" s="60">
        <v>2678736</v>
      </c>
      <c r="U30" s="60">
        <v>2288221</v>
      </c>
      <c r="V30" s="60">
        <v>2288221</v>
      </c>
      <c r="W30" s="60">
        <v>2288221</v>
      </c>
      <c r="X30" s="60">
        <v>3211929</v>
      </c>
      <c r="Y30" s="60">
        <v>-923708</v>
      </c>
      <c r="Z30" s="140">
        <v>-28.76</v>
      </c>
      <c r="AA30" s="62">
        <v>3211929</v>
      </c>
    </row>
    <row r="31" spans="1:27" ht="12.75">
      <c r="A31" s="249" t="s">
        <v>163</v>
      </c>
      <c r="B31" s="182"/>
      <c r="C31" s="155">
        <v>2462971</v>
      </c>
      <c r="D31" s="155"/>
      <c r="E31" s="59">
        <v>2500000</v>
      </c>
      <c r="F31" s="60">
        <v>2500000</v>
      </c>
      <c r="G31" s="60">
        <v>2485191</v>
      </c>
      <c r="H31" s="60">
        <v>2519418</v>
      </c>
      <c r="I31" s="60">
        <v>2529927</v>
      </c>
      <c r="J31" s="60">
        <v>2529927</v>
      </c>
      <c r="K31" s="60">
        <v>2546180</v>
      </c>
      <c r="L31" s="60">
        <v>2559341</v>
      </c>
      <c r="M31" s="60">
        <v>2572476</v>
      </c>
      <c r="N31" s="60">
        <v>2572476</v>
      </c>
      <c r="O31" s="60">
        <v>2694776</v>
      </c>
      <c r="P31" s="60">
        <v>2692711</v>
      </c>
      <c r="Q31" s="60">
        <v>2721049</v>
      </c>
      <c r="R31" s="60">
        <v>2721049</v>
      </c>
      <c r="S31" s="60">
        <v>2706555</v>
      </c>
      <c r="T31" s="60">
        <v>2711709</v>
      </c>
      <c r="U31" s="60">
        <v>2421026</v>
      </c>
      <c r="V31" s="60">
        <v>2421026</v>
      </c>
      <c r="W31" s="60">
        <v>2421026</v>
      </c>
      <c r="X31" s="60">
        <v>2500000</v>
      </c>
      <c r="Y31" s="60">
        <v>-78974</v>
      </c>
      <c r="Z31" s="140">
        <v>-3.16</v>
      </c>
      <c r="AA31" s="62">
        <v>2500000</v>
      </c>
    </row>
    <row r="32" spans="1:27" ht="12.75">
      <c r="A32" s="249" t="s">
        <v>164</v>
      </c>
      <c r="B32" s="182"/>
      <c r="C32" s="155">
        <v>31255688</v>
      </c>
      <c r="D32" s="155"/>
      <c r="E32" s="59">
        <v>9000000</v>
      </c>
      <c r="F32" s="60">
        <v>20000000</v>
      </c>
      <c r="G32" s="60">
        <v>17387693</v>
      </c>
      <c r="H32" s="60">
        <v>22126849</v>
      </c>
      <c r="I32" s="60">
        <v>20639541</v>
      </c>
      <c r="J32" s="60">
        <v>20639541</v>
      </c>
      <c r="K32" s="60">
        <v>27014788</v>
      </c>
      <c r="L32" s="60">
        <v>40897205</v>
      </c>
      <c r="M32" s="60">
        <v>35863054</v>
      </c>
      <c r="N32" s="60">
        <v>35863054</v>
      </c>
      <c r="O32" s="60">
        <v>33201296</v>
      </c>
      <c r="P32" s="60">
        <v>38796774</v>
      </c>
      <c r="Q32" s="60">
        <v>37165711</v>
      </c>
      <c r="R32" s="60">
        <v>37165711</v>
      </c>
      <c r="S32" s="60">
        <v>36940007</v>
      </c>
      <c r="T32" s="60">
        <v>24857331</v>
      </c>
      <c r="U32" s="60">
        <v>25533201</v>
      </c>
      <c r="V32" s="60">
        <v>25533201</v>
      </c>
      <c r="W32" s="60">
        <v>25533201</v>
      </c>
      <c r="X32" s="60">
        <v>20000000</v>
      </c>
      <c r="Y32" s="60">
        <v>5533201</v>
      </c>
      <c r="Z32" s="140">
        <v>27.67</v>
      </c>
      <c r="AA32" s="62">
        <v>20000000</v>
      </c>
    </row>
    <row r="33" spans="1:27" ht="12.75">
      <c r="A33" s="249" t="s">
        <v>165</v>
      </c>
      <c r="B33" s="182"/>
      <c r="C33" s="155">
        <v>500364</v>
      </c>
      <c r="D33" s="155"/>
      <c r="E33" s="59">
        <v>3500000</v>
      </c>
      <c r="F33" s="60">
        <v>500000</v>
      </c>
      <c r="G33" s="60">
        <v>9441542</v>
      </c>
      <c r="H33" s="60">
        <v>25113485</v>
      </c>
      <c r="I33" s="60">
        <v>25113485</v>
      </c>
      <c r="J33" s="60">
        <v>25113485</v>
      </c>
      <c r="K33" s="60">
        <v>25113485</v>
      </c>
      <c r="L33" s="60">
        <v>25113485</v>
      </c>
      <c r="M33" s="60">
        <v>25113485</v>
      </c>
      <c r="N33" s="60">
        <v>25113485</v>
      </c>
      <c r="O33" s="60">
        <v>25113485</v>
      </c>
      <c r="P33" s="60">
        <v>25113485</v>
      </c>
      <c r="Q33" s="60">
        <v>25113485</v>
      </c>
      <c r="R33" s="60">
        <v>25113485</v>
      </c>
      <c r="S33" s="60">
        <v>25113485</v>
      </c>
      <c r="T33" s="60">
        <v>25113485</v>
      </c>
      <c r="U33" s="60">
        <v>25113485</v>
      </c>
      <c r="V33" s="60">
        <v>25113485</v>
      </c>
      <c r="W33" s="60">
        <v>25113485</v>
      </c>
      <c r="X33" s="60">
        <v>500000</v>
      </c>
      <c r="Y33" s="60">
        <v>24613485</v>
      </c>
      <c r="Z33" s="140">
        <v>4922.7</v>
      </c>
      <c r="AA33" s="62">
        <v>500000</v>
      </c>
    </row>
    <row r="34" spans="1:27" ht="12.75">
      <c r="A34" s="250" t="s">
        <v>58</v>
      </c>
      <c r="B34" s="251"/>
      <c r="C34" s="168">
        <f aca="true" t="shared" si="3" ref="C34:Y34">SUM(C29:C33)</f>
        <v>47433243</v>
      </c>
      <c r="D34" s="168">
        <f>SUM(D29:D33)</f>
        <v>0</v>
      </c>
      <c r="E34" s="72">
        <f t="shared" si="3"/>
        <v>17089539</v>
      </c>
      <c r="F34" s="73">
        <f t="shared" si="3"/>
        <v>26211929</v>
      </c>
      <c r="G34" s="73">
        <f t="shared" si="3"/>
        <v>32703209</v>
      </c>
      <c r="H34" s="73">
        <f t="shared" si="3"/>
        <v>53148535</v>
      </c>
      <c r="I34" s="73">
        <f t="shared" si="3"/>
        <v>51606068</v>
      </c>
      <c r="J34" s="73">
        <f t="shared" si="3"/>
        <v>51606068</v>
      </c>
      <c r="K34" s="73">
        <f t="shared" si="3"/>
        <v>57964733</v>
      </c>
      <c r="L34" s="73">
        <f t="shared" si="3"/>
        <v>71827477</v>
      </c>
      <c r="M34" s="73">
        <f t="shared" si="3"/>
        <v>66387165</v>
      </c>
      <c r="N34" s="73">
        <f t="shared" si="3"/>
        <v>66387165</v>
      </c>
      <c r="O34" s="73">
        <f t="shared" si="3"/>
        <v>63819469</v>
      </c>
      <c r="P34" s="73">
        <f t="shared" si="3"/>
        <v>69380209</v>
      </c>
      <c r="Q34" s="73">
        <f t="shared" si="3"/>
        <v>67744650</v>
      </c>
      <c r="R34" s="73">
        <f t="shared" si="3"/>
        <v>67744650</v>
      </c>
      <c r="S34" s="73">
        <f t="shared" si="3"/>
        <v>67504452</v>
      </c>
      <c r="T34" s="73">
        <f t="shared" si="3"/>
        <v>55361261</v>
      </c>
      <c r="U34" s="73">
        <f t="shared" si="3"/>
        <v>55355933</v>
      </c>
      <c r="V34" s="73">
        <f t="shared" si="3"/>
        <v>55355933</v>
      </c>
      <c r="W34" s="73">
        <f t="shared" si="3"/>
        <v>55355933</v>
      </c>
      <c r="X34" s="73">
        <f t="shared" si="3"/>
        <v>26211929</v>
      </c>
      <c r="Y34" s="73">
        <f t="shared" si="3"/>
        <v>29144004</v>
      </c>
      <c r="Z34" s="170">
        <f>+IF(X34&lt;&gt;0,+(Y34/X34)*100,0)</f>
        <v>111.1860328936493</v>
      </c>
      <c r="AA34" s="74">
        <f>SUM(AA29:AA33)</f>
        <v>26211929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5067535</v>
      </c>
      <c r="D37" s="155"/>
      <c r="E37" s="59">
        <v>3311507</v>
      </c>
      <c r="F37" s="60">
        <v>9897736</v>
      </c>
      <c r="G37" s="60">
        <v>11560140</v>
      </c>
      <c r="H37" s="60">
        <v>14860140</v>
      </c>
      <c r="I37" s="60">
        <v>14860140</v>
      </c>
      <c r="J37" s="60">
        <v>14860140</v>
      </c>
      <c r="K37" s="60">
        <v>14860140</v>
      </c>
      <c r="L37" s="60">
        <v>13722038</v>
      </c>
      <c r="M37" s="60">
        <v>13431068</v>
      </c>
      <c r="N37" s="60">
        <v>13431068</v>
      </c>
      <c r="O37" s="60">
        <v>13178521</v>
      </c>
      <c r="P37" s="60">
        <v>13178521</v>
      </c>
      <c r="Q37" s="60">
        <v>13178521</v>
      </c>
      <c r="R37" s="60">
        <v>13178521</v>
      </c>
      <c r="S37" s="60">
        <v>13178521</v>
      </c>
      <c r="T37" s="60">
        <v>11976103</v>
      </c>
      <c r="U37" s="60">
        <v>11363616</v>
      </c>
      <c r="V37" s="60">
        <v>11363616</v>
      </c>
      <c r="W37" s="60">
        <v>11363616</v>
      </c>
      <c r="X37" s="60">
        <v>9897736</v>
      </c>
      <c r="Y37" s="60">
        <v>1465880</v>
      </c>
      <c r="Z37" s="140">
        <v>14.81</v>
      </c>
      <c r="AA37" s="62">
        <v>9897736</v>
      </c>
    </row>
    <row r="38" spans="1:27" ht="12.75">
      <c r="A38" s="249" t="s">
        <v>165</v>
      </c>
      <c r="B38" s="182"/>
      <c r="C38" s="155">
        <v>43548399</v>
      </c>
      <c r="D38" s="155"/>
      <c r="E38" s="59">
        <v>27000000</v>
      </c>
      <c r="F38" s="60">
        <v>46000000</v>
      </c>
      <c r="G38" s="60">
        <v>20418161</v>
      </c>
      <c r="H38" s="60">
        <v>20418161</v>
      </c>
      <c r="I38" s="60">
        <v>20418161</v>
      </c>
      <c r="J38" s="60">
        <v>20418161</v>
      </c>
      <c r="K38" s="60">
        <v>20418161</v>
      </c>
      <c r="L38" s="60">
        <v>20418161</v>
      </c>
      <c r="M38" s="60">
        <v>20418161</v>
      </c>
      <c r="N38" s="60">
        <v>20418161</v>
      </c>
      <c r="O38" s="60">
        <v>20418161</v>
      </c>
      <c r="P38" s="60">
        <v>20418161</v>
      </c>
      <c r="Q38" s="60">
        <v>20418161</v>
      </c>
      <c r="R38" s="60">
        <v>20418161</v>
      </c>
      <c r="S38" s="60">
        <v>20418161</v>
      </c>
      <c r="T38" s="60">
        <v>20418161</v>
      </c>
      <c r="U38" s="60">
        <v>20418161</v>
      </c>
      <c r="V38" s="60">
        <v>20418161</v>
      </c>
      <c r="W38" s="60">
        <v>20418161</v>
      </c>
      <c r="X38" s="60">
        <v>46000000</v>
      </c>
      <c r="Y38" s="60">
        <v>-25581839</v>
      </c>
      <c r="Z38" s="140">
        <v>-55.61</v>
      </c>
      <c r="AA38" s="62">
        <v>46000000</v>
      </c>
    </row>
    <row r="39" spans="1:27" ht="12.75">
      <c r="A39" s="250" t="s">
        <v>59</v>
      </c>
      <c r="B39" s="253"/>
      <c r="C39" s="168">
        <f aca="true" t="shared" si="4" ref="C39:Y39">SUM(C37:C38)</f>
        <v>48615934</v>
      </c>
      <c r="D39" s="168">
        <f>SUM(D37:D38)</f>
        <v>0</v>
      </c>
      <c r="E39" s="76">
        <f t="shared" si="4"/>
        <v>30311507</v>
      </c>
      <c r="F39" s="77">
        <f t="shared" si="4"/>
        <v>55897736</v>
      </c>
      <c r="G39" s="77">
        <f t="shared" si="4"/>
        <v>31978301</v>
      </c>
      <c r="H39" s="77">
        <f t="shared" si="4"/>
        <v>35278301</v>
      </c>
      <c r="I39" s="77">
        <f t="shared" si="4"/>
        <v>35278301</v>
      </c>
      <c r="J39" s="77">
        <f t="shared" si="4"/>
        <v>35278301</v>
      </c>
      <c r="K39" s="77">
        <f t="shared" si="4"/>
        <v>35278301</v>
      </c>
      <c r="L39" s="77">
        <f t="shared" si="4"/>
        <v>34140199</v>
      </c>
      <c r="M39" s="77">
        <f t="shared" si="4"/>
        <v>33849229</v>
      </c>
      <c r="N39" s="77">
        <f t="shared" si="4"/>
        <v>33849229</v>
      </c>
      <c r="O39" s="77">
        <f t="shared" si="4"/>
        <v>33596682</v>
      </c>
      <c r="P39" s="77">
        <f t="shared" si="4"/>
        <v>33596682</v>
      </c>
      <c r="Q39" s="77">
        <f t="shared" si="4"/>
        <v>33596682</v>
      </c>
      <c r="R39" s="77">
        <f t="shared" si="4"/>
        <v>33596682</v>
      </c>
      <c r="S39" s="77">
        <f t="shared" si="4"/>
        <v>33596682</v>
      </c>
      <c r="T39" s="77">
        <f t="shared" si="4"/>
        <v>32394264</v>
      </c>
      <c r="U39" s="77">
        <f t="shared" si="4"/>
        <v>31781777</v>
      </c>
      <c r="V39" s="77">
        <f t="shared" si="4"/>
        <v>31781777</v>
      </c>
      <c r="W39" s="77">
        <f t="shared" si="4"/>
        <v>31781777</v>
      </c>
      <c r="X39" s="77">
        <f t="shared" si="4"/>
        <v>55897736</v>
      </c>
      <c r="Y39" s="77">
        <f t="shared" si="4"/>
        <v>-24115959</v>
      </c>
      <c r="Z39" s="212">
        <f>+IF(X39&lt;&gt;0,+(Y39/X39)*100,0)</f>
        <v>-43.14299777722661</v>
      </c>
      <c r="AA39" s="79">
        <f>SUM(AA37:AA38)</f>
        <v>55897736</v>
      </c>
    </row>
    <row r="40" spans="1:27" ht="12.75">
      <c r="A40" s="250" t="s">
        <v>167</v>
      </c>
      <c r="B40" s="251"/>
      <c r="C40" s="168">
        <f aca="true" t="shared" si="5" ref="C40:Y40">+C34+C39</f>
        <v>96049177</v>
      </c>
      <c r="D40" s="168">
        <f>+D34+D39</f>
        <v>0</v>
      </c>
      <c r="E40" s="72">
        <f t="shared" si="5"/>
        <v>47401046</v>
      </c>
      <c r="F40" s="73">
        <f t="shared" si="5"/>
        <v>82109665</v>
      </c>
      <c r="G40" s="73">
        <f t="shared" si="5"/>
        <v>64681510</v>
      </c>
      <c r="H40" s="73">
        <f t="shared" si="5"/>
        <v>88426836</v>
      </c>
      <c r="I40" s="73">
        <f t="shared" si="5"/>
        <v>86884369</v>
      </c>
      <c r="J40" s="73">
        <f t="shared" si="5"/>
        <v>86884369</v>
      </c>
      <c r="K40" s="73">
        <f t="shared" si="5"/>
        <v>93243034</v>
      </c>
      <c r="L40" s="73">
        <f t="shared" si="5"/>
        <v>105967676</v>
      </c>
      <c r="M40" s="73">
        <f t="shared" si="5"/>
        <v>100236394</v>
      </c>
      <c r="N40" s="73">
        <f t="shared" si="5"/>
        <v>100236394</v>
      </c>
      <c r="O40" s="73">
        <f t="shared" si="5"/>
        <v>97416151</v>
      </c>
      <c r="P40" s="73">
        <f t="shared" si="5"/>
        <v>102976891</v>
      </c>
      <c r="Q40" s="73">
        <f t="shared" si="5"/>
        <v>101341332</v>
      </c>
      <c r="R40" s="73">
        <f t="shared" si="5"/>
        <v>101341332</v>
      </c>
      <c r="S40" s="73">
        <f t="shared" si="5"/>
        <v>101101134</v>
      </c>
      <c r="T40" s="73">
        <f t="shared" si="5"/>
        <v>87755525</v>
      </c>
      <c r="U40" s="73">
        <f t="shared" si="5"/>
        <v>87137710</v>
      </c>
      <c r="V40" s="73">
        <f t="shared" si="5"/>
        <v>87137710</v>
      </c>
      <c r="W40" s="73">
        <f t="shared" si="5"/>
        <v>87137710</v>
      </c>
      <c r="X40" s="73">
        <f t="shared" si="5"/>
        <v>82109665</v>
      </c>
      <c r="Y40" s="73">
        <f t="shared" si="5"/>
        <v>5028045</v>
      </c>
      <c r="Z40" s="170">
        <f>+IF(X40&lt;&gt;0,+(Y40/X40)*100,0)</f>
        <v>6.123572663461725</v>
      </c>
      <c r="AA40" s="74">
        <f>+AA34+AA39</f>
        <v>82109665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631899979</v>
      </c>
      <c r="D42" s="257">
        <f>+D25-D40</f>
        <v>0</v>
      </c>
      <c r="E42" s="258">
        <f t="shared" si="6"/>
        <v>615670021</v>
      </c>
      <c r="F42" s="259">
        <f t="shared" si="6"/>
        <v>582988382</v>
      </c>
      <c r="G42" s="259">
        <f t="shared" si="6"/>
        <v>638449547</v>
      </c>
      <c r="H42" s="259">
        <f t="shared" si="6"/>
        <v>662565673</v>
      </c>
      <c r="I42" s="259">
        <f t="shared" si="6"/>
        <v>653396654</v>
      </c>
      <c r="J42" s="259">
        <f t="shared" si="6"/>
        <v>653396654</v>
      </c>
      <c r="K42" s="259">
        <f t="shared" si="6"/>
        <v>643307599</v>
      </c>
      <c r="L42" s="259">
        <f t="shared" si="6"/>
        <v>632698675</v>
      </c>
      <c r="M42" s="259">
        <f t="shared" si="6"/>
        <v>630845911</v>
      </c>
      <c r="N42" s="259">
        <f t="shared" si="6"/>
        <v>630845911</v>
      </c>
      <c r="O42" s="259">
        <f t="shared" si="6"/>
        <v>625759919</v>
      </c>
      <c r="P42" s="259">
        <f t="shared" si="6"/>
        <v>619313427</v>
      </c>
      <c r="Q42" s="259">
        <f t="shared" si="6"/>
        <v>627050588</v>
      </c>
      <c r="R42" s="259">
        <f t="shared" si="6"/>
        <v>627050588</v>
      </c>
      <c r="S42" s="259">
        <f t="shared" si="6"/>
        <v>623658176</v>
      </c>
      <c r="T42" s="259">
        <f t="shared" si="6"/>
        <v>627800217</v>
      </c>
      <c r="U42" s="259">
        <f t="shared" si="6"/>
        <v>614489764</v>
      </c>
      <c r="V42" s="259">
        <f t="shared" si="6"/>
        <v>614489764</v>
      </c>
      <c r="W42" s="259">
        <f t="shared" si="6"/>
        <v>614489764</v>
      </c>
      <c r="X42" s="259">
        <f t="shared" si="6"/>
        <v>582988382</v>
      </c>
      <c r="Y42" s="259">
        <f t="shared" si="6"/>
        <v>31501382</v>
      </c>
      <c r="Z42" s="260">
        <f>+IF(X42&lt;&gt;0,+(Y42/X42)*100,0)</f>
        <v>5.403432207676482</v>
      </c>
      <c r="AA42" s="261">
        <f>+AA25-AA40</f>
        <v>582988382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631899979</v>
      </c>
      <c r="D45" s="155"/>
      <c r="E45" s="59">
        <v>615670021</v>
      </c>
      <c r="F45" s="60">
        <v>582988382</v>
      </c>
      <c r="G45" s="60">
        <v>638449547</v>
      </c>
      <c r="H45" s="60">
        <v>662565673</v>
      </c>
      <c r="I45" s="60">
        <v>653396654</v>
      </c>
      <c r="J45" s="60">
        <v>653396654</v>
      </c>
      <c r="K45" s="60">
        <v>643307599</v>
      </c>
      <c r="L45" s="60">
        <v>632698675</v>
      </c>
      <c r="M45" s="60">
        <v>630845911</v>
      </c>
      <c r="N45" s="60">
        <v>630845911</v>
      </c>
      <c r="O45" s="60">
        <v>625759919</v>
      </c>
      <c r="P45" s="60">
        <v>619313427</v>
      </c>
      <c r="Q45" s="60">
        <v>627050588</v>
      </c>
      <c r="R45" s="60">
        <v>627050588</v>
      </c>
      <c r="S45" s="60">
        <v>623658176</v>
      </c>
      <c r="T45" s="60">
        <v>627800217</v>
      </c>
      <c r="U45" s="60">
        <v>614489764</v>
      </c>
      <c r="V45" s="60">
        <v>614489764</v>
      </c>
      <c r="W45" s="60">
        <v>614489764</v>
      </c>
      <c r="X45" s="60">
        <v>582988382</v>
      </c>
      <c r="Y45" s="60">
        <v>31501382</v>
      </c>
      <c r="Z45" s="139">
        <v>5.4</v>
      </c>
      <c r="AA45" s="62">
        <v>582988382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631899979</v>
      </c>
      <c r="D48" s="217">
        <f>SUM(D45:D47)</f>
        <v>0</v>
      </c>
      <c r="E48" s="264">
        <f t="shared" si="7"/>
        <v>615670021</v>
      </c>
      <c r="F48" s="219">
        <f t="shared" si="7"/>
        <v>582988382</v>
      </c>
      <c r="G48" s="219">
        <f t="shared" si="7"/>
        <v>638449547</v>
      </c>
      <c r="H48" s="219">
        <f t="shared" si="7"/>
        <v>662565673</v>
      </c>
      <c r="I48" s="219">
        <f t="shared" si="7"/>
        <v>653396654</v>
      </c>
      <c r="J48" s="219">
        <f t="shared" si="7"/>
        <v>653396654</v>
      </c>
      <c r="K48" s="219">
        <f t="shared" si="7"/>
        <v>643307599</v>
      </c>
      <c r="L48" s="219">
        <f t="shared" si="7"/>
        <v>632698675</v>
      </c>
      <c r="M48" s="219">
        <f t="shared" si="7"/>
        <v>630845911</v>
      </c>
      <c r="N48" s="219">
        <f t="shared" si="7"/>
        <v>630845911</v>
      </c>
      <c r="O48" s="219">
        <f t="shared" si="7"/>
        <v>625759919</v>
      </c>
      <c r="P48" s="219">
        <f t="shared" si="7"/>
        <v>619313427</v>
      </c>
      <c r="Q48" s="219">
        <f t="shared" si="7"/>
        <v>627050588</v>
      </c>
      <c r="R48" s="219">
        <f t="shared" si="7"/>
        <v>627050588</v>
      </c>
      <c r="S48" s="219">
        <f t="shared" si="7"/>
        <v>623658176</v>
      </c>
      <c r="T48" s="219">
        <f t="shared" si="7"/>
        <v>627800217</v>
      </c>
      <c r="U48" s="219">
        <f t="shared" si="7"/>
        <v>614489764</v>
      </c>
      <c r="V48" s="219">
        <f t="shared" si="7"/>
        <v>614489764</v>
      </c>
      <c r="W48" s="219">
        <f t="shared" si="7"/>
        <v>614489764</v>
      </c>
      <c r="X48" s="219">
        <f t="shared" si="7"/>
        <v>582988382</v>
      </c>
      <c r="Y48" s="219">
        <f t="shared" si="7"/>
        <v>31501382</v>
      </c>
      <c r="Z48" s="265">
        <f>+IF(X48&lt;&gt;0,+(Y48/X48)*100,0)</f>
        <v>5.403432207676482</v>
      </c>
      <c r="AA48" s="232">
        <f>SUM(AA45:AA47)</f>
        <v>582988382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8835553</v>
      </c>
      <c r="D6" s="155"/>
      <c r="E6" s="59">
        <v>9426500</v>
      </c>
      <c r="F6" s="60">
        <v>7868912</v>
      </c>
      <c r="G6" s="60">
        <v>311319</v>
      </c>
      <c r="H6" s="60">
        <v>3279608</v>
      </c>
      <c r="I6" s="60">
        <v>1209639</v>
      </c>
      <c r="J6" s="60">
        <v>4800566</v>
      </c>
      <c r="K6" s="60">
        <v>554859</v>
      </c>
      <c r="L6" s="60">
        <v>378313</v>
      </c>
      <c r="M6" s="60">
        <v>248974</v>
      </c>
      <c r="N6" s="60">
        <v>1182146</v>
      </c>
      <c r="O6" s="60">
        <v>386700</v>
      </c>
      <c r="P6" s="60">
        <v>247847</v>
      </c>
      <c r="Q6" s="60">
        <v>4504460</v>
      </c>
      <c r="R6" s="60">
        <v>5139007</v>
      </c>
      <c r="S6" s="60">
        <v>236487</v>
      </c>
      <c r="T6" s="60">
        <v>270756</v>
      </c>
      <c r="U6" s="60">
        <v>275207</v>
      </c>
      <c r="V6" s="60">
        <v>782450</v>
      </c>
      <c r="W6" s="60">
        <v>11904169</v>
      </c>
      <c r="X6" s="60">
        <v>7868912</v>
      </c>
      <c r="Y6" s="60">
        <v>4035257</v>
      </c>
      <c r="Z6" s="140">
        <v>51.28</v>
      </c>
      <c r="AA6" s="62">
        <v>7868912</v>
      </c>
    </row>
    <row r="7" spans="1:27" ht="12.75">
      <c r="A7" s="249" t="s">
        <v>32</v>
      </c>
      <c r="B7" s="182"/>
      <c r="C7" s="155">
        <v>88047859</v>
      </c>
      <c r="D7" s="155"/>
      <c r="E7" s="59">
        <v>97506212</v>
      </c>
      <c r="F7" s="60">
        <v>98093343</v>
      </c>
      <c r="G7" s="60">
        <v>6954029</v>
      </c>
      <c r="H7" s="60">
        <v>7870347</v>
      </c>
      <c r="I7" s="60">
        <v>8688599</v>
      </c>
      <c r="J7" s="60">
        <v>23512975</v>
      </c>
      <c r="K7" s="60">
        <v>8266922</v>
      </c>
      <c r="L7" s="60">
        <v>7931129</v>
      </c>
      <c r="M7" s="60">
        <v>6850494</v>
      </c>
      <c r="N7" s="60">
        <v>23048545</v>
      </c>
      <c r="O7" s="60">
        <v>9679623</v>
      </c>
      <c r="P7" s="60">
        <v>7844246</v>
      </c>
      <c r="Q7" s="60">
        <v>8340510</v>
      </c>
      <c r="R7" s="60">
        <v>25864379</v>
      </c>
      <c r="S7" s="60">
        <v>8813334</v>
      </c>
      <c r="T7" s="60">
        <v>9083601</v>
      </c>
      <c r="U7" s="60">
        <v>8462367</v>
      </c>
      <c r="V7" s="60">
        <v>26359302</v>
      </c>
      <c r="W7" s="60">
        <v>98785201</v>
      </c>
      <c r="X7" s="60">
        <v>98093343</v>
      </c>
      <c r="Y7" s="60">
        <v>691858</v>
      </c>
      <c r="Z7" s="140">
        <v>0.71</v>
      </c>
      <c r="AA7" s="62">
        <v>98093343</v>
      </c>
    </row>
    <row r="8" spans="1:27" ht="12.75">
      <c r="A8" s="249" t="s">
        <v>178</v>
      </c>
      <c r="B8" s="182"/>
      <c r="C8" s="155">
        <v>9164768</v>
      </c>
      <c r="D8" s="155"/>
      <c r="E8" s="59">
        <v>6935003</v>
      </c>
      <c r="F8" s="60">
        <v>24913968</v>
      </c>
      <c r="G8" s="60">
        <v>1564520</v>
      </c>
      <c r="H8" s="60">
        <v>1777763</v>
      </c>
      <c r="I8" s="60">
        <v>2007337</v>
      </c>
      <c r="J8" s="60">
        <v>5349620</v>
      </c>
      <c r="K8" s="60">
        <v>2342295</v>
      </c>
      <c r="L8" s="60">
        <v>2706280</v>
      </c>
      <c r="M8" s="60">
        <v>1319550</v>
      </c>
      <c r="N8" s="60">
        <v>6368125</v>
      </c>
      <c r="O8" s="60">
        <v>1229653</v>
      </c>
      <c r="P8" s="60">
        <v>840478</v>
      </c>
      <c r="Q8" s="60">
        <v>2714787</v>
      </c>
      <c r="R8" s="60">
        <v>4784918</v>
      </c>
      <c r="S8" s="60">
        <v>1220791</v>
      </c>
      <c r="T8" s="60">
        <v>2076252</v>
      </c>
      <c r="U8" s="60">
        <v>1837825</v>
      </c>
      <c r="V8" s="60">
        <v>5134868</v>
      </c>
      <c r="W8" s="60">
        <v>21637531</v>
      </c>
      <c r="X8" s="60">
        <v>24913968</v>
      </c>
      <c r="Y8" s="60">
        <v>-3276437</v>
      </c>
      <c r="Z8" s="140">
        <v>-13.15</v>
      </c>
      <c r="AA8" s="62">
        <v>24913968</v>
      </c>
    </row>
    <row r="9" spans="1:27" ht="12.75">
      <c r="A9" s="249" t="s">
        <v>179</v>
      </c>
      <c r="B9" s="182"/>
      <c r="C9" s="155">
        <v>52419140</v>
      </c>
      <c r="D9" s="155"/>
      <c r="E9" s="59">
        <v>51654001</v>
      </c>
      <c r="F9" s="60">
        <v>50544424</v>
      </c>
      <c r="G9" s="60">
        <v>18630000</v>
      </c>
      <c r="H9" s="60">
        <v>252000</v>
      </c>
      <c r="I9" s="60">
        <v>1625000</v>
      </c>
      <c r="J9" s="60">
        <v>20507000</v>
      </c>
      <c r="K9" s="60"/>
      <c r="L9" s="60">
        <v>2754000</v>
      </c>
      <c r="M9" s="60">
        <v>14904000</v>
      </c>
      <c r="N9" s="60">
        <v>17658000</v>
      </c>
      <c r="O9" s="60">
        <v>472000</v>
      </c>
      <c r="P9" s="60">
        <v>302000</v>
      </c>
      <c r="Q9" s="60">
        <v>12787000</v>
      </c>
      <c r="R9" s="60">
        <v>13561000</v>
      </c>
      <c r="S9" s="60">
        <v>432504</v>
      </c>
      <c r="T9" s="60">
        <v>213137</v>
      </c>
      <c r="U9" s="60"/>
      <c r="V9" s="60">
        <v>645641</v>
      </c>
      <c r="W9" s="60">
        <v>52371641</v>
      </c>
      <c r="X9" s="60">
        <v>50544424</v>
      </c>
      <c r="Y9" s="60">
        <v>1827217</v>
      </c>
      <c r="Z9" s="140">
        <v>3.62</v>
      </c>
      <c r="AA9" s="62">
        <v>50544424</v>
      </c>
    </row>
    <row r="10" spans="1:27" ht="12.75">
      <c r="A10" s="249" t="s">
        <v>180</v>
      </c>
      <c r="B10" s="182"/>
      <c r="C10" s="155">
        <v>23298134</v>
      </c>
      <c r="D10" s="155"/>
      <c r="E10" s="59">
        <v>17983000</v>
      </c>
      <c r="F10" s="60">
        <v>18666000</v>
      </c>
      <c r="G10" s="60">
        <v>7625000</v>
      </c>
      <c r="H10" s="60"/>
      <c r="I10" s="60">
        <v>1000000</v>
      </c>
      <c r="J10" s="60">
        <v>8625000</v>
      </c>
      <c r="K10" s="60">
        <v>1000000</v>
      </c>
      <c r="L10" s="60">
        <v>1000000</v>
      </c>
      <c r="M10" s="60">
        <v>6041000</v>
      </c>
      <c r="N10" s="60">
        <v>8041000</v>
      </c>
      <c r="O10" s="60">
        <v>2000000</v>
      </c>
      <c r="P10" s="60"/>
      <c r="Q10" s="60"/>
      <c r="R10" s="60">
        <v>2000000</v>
      </c>
      <c r="S10" s="60"/>
      <c r="T10" s="60"/>
      <c r="U10" s="60"/>
      <c r="V10" s="60"/>
      <c r="W10" s="60">
        <v>18666000</v>
      </c>
      <c r="X10" s="60">
        <v>18666000</v>
      </c>
      <c r="Y10" s="60"/>
      <c r="Z10" s="140"/>
      <c r="AA10" s="62">
        <v>18666000</v>
      </c>
    </row>
    <row r="11" spans="1:27" ht="12.75">
      <c r="A11" s="249" t="s">
        <v>181</v>
      </c>
      <c r="B11" s="182"/>
      <c r="C11" s="155">
        <v>1408577</v>
      </c>
      <c r="D11" s="155"/>
      <c r="E11" s="59">
        <v>3179150</v>
      </c>
      <c r="F11" s="60">
        <v>1339214</v>
      </c>
      <c r="G11" s="60">
        <v>286307</v>
      </c>
      <c r="H11" s="60">
        <v>281980</v>
      </c>
      <c r="I11" s="60">
        <v>408498</v>
      </c>
      <c r="J11" s="60">
        <v>976785</v>
      </c>
      <c r="K11" s="60">
        <v>413064</v>
      </c>
      <c r="L11" s="60">
        <v>254665</v>
      </c>
      <c r="M11" s="60">
        <v>285348</v>
      </c>
      <c r="N11" s="60">
        <v>953077</v>
      </c>
      <c r="O11" s="60">
        <v>366728</v>
      </c>
      <c r="P11" s="60">
        <v>307653</v>
      </c>
      <c r="Q11" s="60">
        <v>239566</v>
      </c>
      <c r="R11" s="60">
        <v>913947</v>
      </c>
      <c r="S11" s="60">
        <v>399831</v>
      </c>
      <c r="T11" s="60">
        <v>339058</v>
      </c>
      <c r="U11" s="60">
        <v>260913</v>
      </c>
      <c r="V11" s="60">
        <v>999802</v>
      </c>
      <c r="W11" s="60">
        <v>3843611</v>
      </c>
      <c r="X11" s="60">
        <v>1339214</v>
      </c>
      <c r="Y11" s="60">
        <v>2504397</v>
      </c>
      <c r="Z11" s="140">
        <v>187</v>
      </c>
      <c r="AA11" s="62">
        <v>1339214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-165691022</v>
      </c>
      <c r="D14" s="155"/>
      <c r="E14" s="59">
        <v>-164752497</v>
      </c>
      <c r="F14" s="60">
        <v>-199770022</v>
      </c>
      <c r="G14" s="60">
        <v>-19531752</v>
      </c>
      <c r="H14" s="60">
        <v>-18671097</v>
      </c>
      <c r="I14" s="60">
        <v>-19947959</v>
      </c>
      <c r="J14" s="60">
        <v>-58150808</v>
      </c>
      <c r="K14" s="60">
        <v>-15280494</v>
      </c>
      <c r="L14" s="60">
        <v>-18134944</v>
      </c>
      <c r="M14" s="60">
        <v>-16382844</v>
      </c>
      <c r="N14" s="60">
        <v>-49798282</v>
      </c>
      <c r="O14" s="60">
        <v>-14870380</v>
      </c>
      <c r="P14" s="60">
        <v>-14111446</v>
      </c>
      <c r="Q14" s="60">
        <v>-15289526</v>
      </c>
      <c r="R14" s="60">
        <v>-44271352</v>
      </c>
      <c r="S14" s="60">
        <v>-13502080</v>
      </c>
      <c r="T14" s="60">
        <v>-13611203</v>
      </c>
      <c r="U14" s="60">
        <v>-17104443</v>
      </c>
      <c r="V14" s="60">
        <v>-44217726</v>
      </c>
      <c r="W14" s="60">
        <v>-196438168</v>
      </c>
      <c r="X14" s="60">
        <v>-199770022</v>
      </c>
      <c r="Y14" s="60">
        <v>3331854</v>
      </c>
      <c r="Z14" s="140">
        <v>-1.67</v>
      </c>
      <c r="AA14" s="62">
        <v>-199770022</v>
      </c>
    </row>
    <row r="15" spans="1:27" ht="12.75">
      <c r="A15" s="249" t="s">
        <v>40</v>
      </c>
      <c r="B15" s="182"/>
      <c r="C15" s="155">
        <v>-1311052</v>
      </c>
      <c r="D15" s="155"/>
      <c r="E15" s="59">
        <v>-1277690</v>
      </c>
      <c r="F15" s="60">
        <v>-1916273</v>
      </c>
      <c r="G15" s="60">
        <v>-6000</v>
      </c>
      <c r="H15" s="60">
        <v>-6000</v>
      </c>
      <c r="I15" s="60">
        <v>-6000</v>
      </c>
      <c r="J15" s="60">
        <v>-18000</v>
      </c>
      <c r="K15" s="60">
        <v>-5800</v>
      </c>
      <c r="L15" s="60">
        <v>-537181</v>
      </c>
      <c r="M15" s="60">
        <v>-176405</v>
      </c>
      <c r="N15" s="60">
        <v>-719386</v>
      </c>
      <c r="O15" s="60">
        <v>-191097</v>
      </c>
      <c r="P15" s="60">
        <v>-5200</v>
      </c>
      <c r="Q15" s="60">
        <v>-4900</v>
      </c>
      <c r="R15" s="60">
        <v>-201197</v>
      </c>
      <c r="S15" s="60">
        <v>-4800</v>
      </c>
      <c r="T15" s="60">
        <v>-4400</v>
      </c>
      <c r="U15" s="60">
        <v>-795709</v>
      </c>
      <c r="V15" s="60">
        <v>-804909</v>
      </c>
      <c r="W15" s="60">
        <v>-1743492</v>
      </c>
      <c r="X15" s="60">
        <v>-1916273</v>
      </c>
      <c r="Y15" s="60">
        <v>172781</v>
      </c>
      <c r="Z15" s="140">
        <v>-9.02</v>
      </c>
      <c r="AA15" s="62">
        <v>-1916273</v>
      </c>
    </row>
    <row r="16" spans="1:27" ht="12.75">
      <c r="A16" s="249" t="s">
        <v>42</v>
      </c>
      <c r="B16" s="182"/>
      <c r="C16" s="155"/>
      <c r="D16" s="155"/>
      <c r="E16" s="59">
        <v>-1053000</v>
      </c>
      <c r="F16" s="60">
        <v>-720000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-720000</v>
      </c>
      <c r="Y16" s="60">
        <v>720000</v>
      </c>
      <c r="Z16" s="140">
        <v>-100</v>
      </c>
      <c r="AA16" s="62">
        <v>-720000</v>
      </c>
    </row>
    <row r="17" spans="1:27" ht="12.75">
      <c r="A17" s="250" t="s">
        <v>185</v>
      </c>
      <c r="B17" s="251"/>
      <c r="C17" s="168">
        <f aca="true" t="shared" si="0" ref="C17:Y17">SUM(C6:C16)</f>
        <v>16171957</v>
      </c>
      <c r="D17" s="168">
        <f t="shared" si="0"/>
        <v>0</v>
      </c>
      <c r="E17" s="72">
        <f t="shared" si="0"/>
        <v>19600679</v>
      </c>
      <c r="F17" s="73">
        <f t="shared" si="0"/>
        <v>-980434</v>
      </c>
      <c r="G17" s="73">
        <f t="shared" si="0"/>
        <v>15833423</v>
      </c>
      <c r="H17" s="73">
        <f t="shared" si="0"/>
        <v>-5215399</v>
      </c>
      <c r="I17" s="73">
        <f t="shared" si="0"/>
        <v>-5014886</v>
      </c>
      <c r="J17" s="73">
        <f t="shared" si="0"/>
        <v>5603138</v>
      </c>
      <c r="K17" s="73">
        <f t="shared" si="0"/>
        <v>-2709154</v>
      </c>
      <c r="L17" s="73">
        <f t="shared" si="0"/>
        <v>-3647738</v>
      </c>
      <c r="M17" s="73">
        <f t="shared" si="0"/>
        <v>13090117</v>
      </c>
      <c r="N17" s="73">
        <f t="shared" si="0"/>
        <v>6733225</v>
      </c>
      <c r="O17" s="73">
        <f t="shared" si="0"/>
        <v>-926773</v>
      </c>
      <c r="P17" s="73">
        <f t="shared" si="0"/>
        <v>-4574422</v>
      </c>
      <c r="Q17" s="73">
        <f t="shared" si="0"/>
        <v>13291897</v>
      </c>
      <c r="R17" s="73">
        <f t="shared" si="0"/>
        <v>7790702</v>
      </c>
      <c r="S17" s="73">
        <f t="shared" si="0"/>
        <v>-2403933</v>
      </c>
      <c r="T17" s="73">
        <f t="shared" si="0"/>
        <v>-1632799</v>
      </c>
      <c r="U17" s="73">
        <f t="shared" si="0"/>
        <v>-7063840</v>
      </c>
      <c r="V17" s="73">
        <f t="shared" si="0"/>
        <v>-11100572</v>
      </c>
      <c r="W17" s="73">
        <f t="shared" si="0"/>
        <v>9026493</v>
      </c>
      <c r="X17" s="73">
        <f t="shared" si="0"/>
        <v>-980434</v>
      </c>
      <c r="Y17" s="73">
        <f t="shared" si="0"/>
        <v>10006927</v>
      </c>
      <c r="Z17" s="170">
        <f>+IF(X17&lt;&gt;0,+(Y17/X17)*100,0)</f>
        <v>-1020.662992103497</v>
      </c>
      <c r="AA17" s="74">
        <f>SUM(AA6:AA16)</f>
        <v>-980434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3508</v>
      </c>
      <c r="D21" s="155"/>
      <c r="E21" s="59">
        <v>100000</v>
      </c>
      <c r="F21" s="60">
        <v>100000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100000</v>
      </c>
      <c r="Y21" s="159">
        <v>-100000</v>
      </c>
      <c r="Z21" s="141">
        <v>-100</v>
      </c>
      <c r="AA21" s="225">
        <v>100000</v>
      </c>
    </row>
    <row r="22" spans="1:27" ht="12.75">
      <c r="A22" s="249" t="s">
        <v>188</v>
      </c>
      <c r="B22" s="182"/>
      <c r="C22" s="155">
        <v>2943</v>
      </c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-12331422</v>
      </c>
      <c r="D26" s="155"/>
      <c r="E26" s="59">
        <v>-18283000</v>
      </c>
      <c r="F26" s="60">
        <v>-17857070</v>
      </c>
      <c r="G26" s="60">
        <v>-750298</v>
      </c>
      <c r="H26" s="60">
        <v>-1044953</v>
      </c>
      <c r="I26" s="60">
        <v>-1788954</v>
      </c>
      <c r="J26" s="60">
        <v>-3584205</v>
      </c>
      <c r="K26" s="60">
        <v>-765992</v>
      </c>
      <c r="L26" s="60">
        <v>-309979</v>
      </c>
      <c r="M26" s="60">
        <v>-436400</v>
      </c>
      <c r="N26" s="60">
        <v>-1512371</v>
      </c>
      <c r="O26" s="60">
        <v>-49620</v>
      </c>
      <c r="P26" s="60"/>
      <c r="Q26" s="60">
        <v>-1741640</v>
      </c>
      <c r="R26" s="60">
        <v>-1791260</v>
      </c>
      <c r="S26" s="60">
        <v>-1375907</v>
      </c>
      <c r="T26" s="60">
        <v>-1468325</v>
      </c>
      <c r="U26" s="60">
        <v>-4022571</v>
      </c>
      <c r="V26" s="60">
        <v>-6866803</v>
      </c>
      <c r="W26" s="60">
        <v>-13754639</v>
      </c>
      <c r="X26" s="60">
        <v>-17857070</v>
      </c>
      <c r="Y26" s="60">
        <v>4102431</v>
      </c>
      <c r="Z26" s="140">
        <v>-22.97</v>
      </c>
      <c r="AA26" s="62">
        <v>-17857070</v>
      </c>
    </row>
    <row r="27" spans="1:27" ht="12.75">
      <c r="A27" s="250" t="s">
        <v>192</v>
      </c>
      <c r="B27" s="251"/>
      <c r="C27" s="168">
        <f aca="true" t="shared" si="1" ref="C27:Y27">SUM(C21:C26)</f>
        <v>-12324971</v>
      </c>
      <c r="D27" s="168">
        <f>SUM(D21:D26)</f>
        <v>0</v>
      </c>
      <c r="E27" s="72">
        <f t="shared" si="1"/>
        <v>-18183000</v>
      </c>
      <c r="F27" s="73">
        <f t="shared" si="1"/>
        <v>-17757070</v>
      </c>
      <c r="G27" s="73">
        <f t="shared" si="1"/>
        <v>-750298</v>
      </c>
      <c r="H27" s="73">
        <f t="shared" si="1"/>
        <v>-1044953</v>
      </c>
      <c r="I27" s="73">
        <f t="shared" si="1"/>
        <v>-1788954</v>
      </c>
      <c r="J27" s="73">
        <f t="shared" si="1"/>
        <v>-3584205</v>
      </c>
      <c r="K27" s="73">
        <f t="shared" si="1"/>
        <v>-765992</v>
      </c>
      <c r="L27" s="73">
        <f t="shared" si="1"/>
        <v>-309979</v>
      </c>
      <c r="M27" s="73">
        <f t="shared" si="1"/>
        <v>-436400</v>
      </c>
      <c r="N27" s="73">
        <f t="shared" si="1"/>
        <v>-1512371</v>
      </c>
      <c r="O27" s="73">
        <f t="shared" si="1"/>
        <v>-49620</v>
      </c>
      <c r="P27" s="73">
        <f t="shared" si="1"/>
        <v>0</v>
      </c>
      <c r="Q27" s="73">
        <f t="shared" si="1"/>
        <v>-1741640</v>
      </c>
      <c r="R27" s="73">
        <f t="shared" si="1"/>
        <v>-1791260</v>
      </c>
      <c r="S27" s="73">
        <f t="shared" si="1"/>
        <v>-1375907</v>
      </c>
      <c r="T27" s="73">
        <f t="shared" si="1"/>
        <v>-1468325</v>
      </c>
      <c r="U27" s="73">
        <f t="shared" si="1"/>
        <v>-4022571</v>
      </c>
      <c r="V27" s="73">
        <f t="shared" si="1"/>
        <v>-6866803</v>
      </c>
      <c r="W27" s="73">
        <f t="shared" si="1"/>
        <v>-13754639</v>
      </c>
      <c r="X27" s="73">
        <f t="shared" si="1"/>
        <v>-17757070</v>
      </c>
      <c r="Y27" s="73">
        <f t="shared" si="1"/>
        <v>4002431</v>
      </c>
      <c r="Z27" s="170">
        <f>+IF(X27&lt;&gt;0,+(Y27/X27)*100,0)</f>
        <v>-22.539929166241954</v>
      </c>
      <c r="AA27" s="74">
        <f>SUM(AA21:AA26)</f>
        <v>-17757070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3300000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>
        <v>50004</v>
      </c>
      <c r="F33" s="60">
        <v>223977</v>
      </c>
      <c r="G33" s="60">
        <v>24191</v>
      </c>
      <c r="H33" s="159">
        <v>25079</v>
      </c>
      <c r="I33" s="159">
        <v>20000</v>
      </c>
      <c r="J33" s="159">
        <v>69270</v>
      </c>
      <c r="K33" s="60">
        <v>16961</v>
      </c>
      <c r="L33" s="60">
        <v>7266</v>
      </c>
      <c r="M33" s="60">
        <v>21400</v>
      </c>
      <c r="N33" s="60">
        <v>45627</v>
      </c>
      <c r="O33" s="159">
        <v>9080</v>
      </c>
      <c r="P33" s="159">
        <v>4050</v>
      </c>
      <c r="Q33" s="159">
        <v>31427</v>
      </c>
      <c r="R33" s="60">
        <v>44557</v>
      </c>
      <c r="S33" s="60">
        <v>-6485</v>
      </c>
      <c r="T33" s="60">
        <v>1858</v>
      </c>
      <c r="U33" s="60">
        <v>39697</v>
      </c>
      <c r="V33" s="159">
        <v>35070</v>
      </c>
      <c r="W33" s="159">
        <v>194524</v>
      </c>
      <c r="X33" s="159">
        <v>223977</v>
      </c>
      <c r="Y33" s="60">
        <v>-29453</v>
      </c>
      <c r="Z33" s="140">
        <v>-13.15</v>
      </c>
      <c r="AA33" s="62">
        <v>223977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-4153247</v>
      </c>
      <c r="D35" s="155"/>
      <c r="E35" s="59">
        <v>-11468000</v>
      </c>
      <c r="F35" s="60">
        <v>-4181482</v>
      </c>
      <c r="G35" s="60"/>
      <c r="H35" s="60"/>
      <c r="I35" s="60"/>
      <c r="J35" s="60"/>
      <c r="K35" s="60"/>
      <c r="L35" s="60">
        <v>-1138101</v>
      </c>
      <c r="M35" s="60">
        <v>-672834</v>
      </c>
      <c r="N35" s="60">
        <v>-1810935</v>
      </c>
      <c r="O35" s="60">
        <v>-252547</v>
      </c>
      <c r="P35" s="60"/>
      <c r="Q35" s="60"/>
      <c r="R35" s="60">
        <v>-252547</v>
      </c>
      <c r="S35" s="60"/>
      <c r="T35" s="60"/>
      <c r="U35" s="60">
        <v>-593364</v>
      </c>
      <c r="V35" s="60">
        <v>-593364</v>
      </c>
      <c r="W35" s="60">
        <v>-2656846</v>
      </c>
      <c r="X35" s="60">
        <v>-4181482</v>
      </c>
      <c r="Y35" s="60">
        <v>1524636</v>
      </c>
      <c r="Z35" s="140">
        <v>-36.46</v>
      </c>
      <c r="AA35" s="62">
        <v>-4181482</v>
      </c>
    </row>
    <row r="36" spans="1:27" ht="12.75">
      <c r="A36" s="250" t="s">
        <v>198</v>
      </c>
      <c r="B36" s="251"/>
      <c r="C36" s="168">
        <f aca="true" t="shared" si="2" ref="C36:Y36">SUM(C31:C35)</f>
        <v>-853247</v>
      </c>
      <c r="D36" s="168">
        <f>SUM(D31:D35)</f>
        <v>0</v>
      </c>
      <c r="E36" s="72">
        <f t="shared" si="2"/>
        <v>-11417996</v>
      </c>
      <c r="F36" s="73">
        <f t="shared" si="2"/>
        <v>-3957505</v>
      </c>
      <c r="G36" s="73">
        <f t="shared" si="2"/>
        <v>24191</v>
      </c>
      <c r="H36" s="73">
        <f t="shared" si="2"/>
        <v>25079</v>
      </c>
      <c r="I36" s="73">
        <f t="shared" si="2"/>
        <v>20000</v>
      </c>
      <c r="J36" s="73">
        <f t="shared" si="2"/>
        <v>69270</v>
      </c>
      <c r="K36" s="73">
        <f t="shared" si="2"/>
        <v>16961</v>
      </c>
      <c r="L36" s="73">
        <f t="shared" si="2"/>
        <v>-1130835</v>
      </c>
      <c r="M36" s="73">
        <f t="shared" si="2"/>
        <v>-651434</v>
      </c>
      <c r="N36" s="73">
        <f t="shared" si="2"/>
        <v>-1765308</v>
      </c>
      <c r="O36" s="73">
        <f t="shared" si="2"/>
        <v>-243467</v>
      </c>
      <c r="P36" s="73">
        <f t="shared" si="2"/>
        <v>4050</v>
      </c>
      <c r="Q36" s="73">
        <f t="shared" si="2"/>
        <v>31427</v>
      </c>
      <c r="R36" s="73">
        <f t="shared" si="2"/>
        <v>-207990</v>
      </c>
      <c r="S36" s="73">
        <f t="shared" si="2"/>
        <v>-6485</v>
      </c>
      <c r="T36" s="73">
        <f t="shared" si="2"/>
        <v>1858</v>
      </c>
      <c r="U36" s="73">
        <f t="shared" si="2"/>
        <v>-553667</v>
      </c>
      <c r="V36" s="73">
        <f t="shared" si="2"/>
        <v>-558294</v>
      </c>
      <c r="W36" s="73">
        <f t="shared" si="2"/>
        <v>-2462322</v>
      </c>
      <c r="X36" s="73">
        <f t="shared" si="2"/>
        <v>-3957505</v>
      </c>
      <c r="Y36" s="73">
        <f t="shared" si="2"/>
        <v>1495183</v>
      </c>
      <c r="Z36" s="170">
        <f>+IF(X36&lt;&gt;0,+(Y36/X36)*100,0)</f>
        <v>-37.78095037150932</v>
      </c>
      <c r="AA36" s="74">
        <f>SUM(AA31:AA35)</f>
        <v>-3957505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2993739</v>
      </c>
      <c r="D38" s="153">
        <f>+D17+D27+D36</f>
        <v>0</v>
      </c>
      <c r="E38" s="99">
        <f t="shared" si="3"/>
        <v>-10000317</v>
      </c>
      <c r="F38" s="100">
        <f t="shared" si="3"/>
        <v>-22695009</v>
      </c>
      <c r="G38" s="100">
        <f t="shared" si="3"/>
        <v>15107316</v>
      </c>
      <c r="H38" s="100">
        <f t="shared" si="3"/>
        <v>-6235273</v>
      </c>
      <c r="I38" s="100">
        <f t="shared" si="3"/>
        <v>-6783840</v>
      </c>
      <c r="J38" s="100">
        <f t="shared" si="3"/>
        <v>2088203</v>
      </c>
      <c r="K38" s="100">
        <f t="shared" si="3"/>
        <v>-3458185</v>
      </c>
      <c r="L38" s="100">
        <f t="shared" si="3"/>
        <v>-5088552</v>
      </c>
      <c r="M38" s="100">
        <f t="shared" si="3"/>
        <v>12002283</v>
      </c>
      <c r="N38" s="100">
        <f t="shared" si="3"/>
        <v>3455546</v>
      </c>
      <c r="O38" s="100">
        <f t="shared" si="3"/>
        <v>-1219860</v>
      </c>
      <c r="P38" s="100">
        <f t="shared" si="3"/>
        <v>-4570372</v>
      </c>
      <c r="Q38" s="100">
        <f t="shared" si="3"/>
        <v>11581684</v>
      </c>
      <c r="R38" s="100">
        <f t="shared" si="3"/>
        <v>5791452</v>
      </c>
      <c r="S38" s="100">
        <f t="shared" si="3"/>
        <v>-3786325</v>
      </c>
      <c r="T38" s="100">
        <f t="shared" si="3"/>
        <v>-3099266</v>
      </c>
      <c r="U38" s="100">
        <f t="shared" si="3"/>
        <v>-11640078</v>
      </c>
      <c r="V38" s="100">
        <f t="shared" si="3"/>
        <v>-18525669</v>
      </c>
      <c r="W38" s="100">
        <f t="shared" si="3"/>
        <v>-7190468</v>
      </c>
      <c r="X38" s="100">
        <f t="shared" si="3"/>
        <v>-22695009</v>
      </c>
      <c r="Y38" s="100">
        <f t="shared" si="3"/>
        <v>15504541</v>
      </c>
      <c r="Z38" s="137">
        <f>+IF(X38&lt;&gt;0,+(Y38/X38)*100,0)</f>
        <v>-68.31696343455955</v>
      </c>
      <c r="AA38" s="102">
        <f>+AA17+AA27+AA36</f>
        <v>-22695009</v>
      </c>
    </row>
    <row r="39" spans="1:27" ht="12.75">
      <c r="A39" s="249" t="s">
        <v>200</v>
      </c>
      <c r="B39" s="182"/>
      <c r="C39" s="153">
        <v>11118836</v>
      </c>
      <c r="D39" s="153"/>
      <c r="E39" s="99">
        <v>10000000</v>
      </c>
      <c r="F39" s="100">
        <v>14110885</v>
      </c>
      <c r="G39" s="100">
        <v>14110885</v>
      </c>
      <c r="H39" s="100">
        <v>29218201</v>
      </c>
      <c r="I39" s="100">
        <v>22982928</v>
      </c>
      <c r="J39" s="100">
        <v>14110885</v>
      </c>
      <c r="K39" s="100">
        <v>16199088</v>
      </c>
      <c r="L39" s="100">
        <v>12740903</v>
      </c>
      <c r="M39" s="100">
        <v>7652351</v>
      </c>
      <c r="N39" s="100">
        <v>16199088</v>
      </c>
      <c r="O39" s="100">
        <v>19654634</v>
      </c>
      <c r="P39" s="100">
        <v>18434774</v>
      </c>
      <c r="Q39" s="100">
        <v>13864402</v>
      </c>
      <c r="R39" s="100">
        <v>19654634</v>
      </c>
      <c r="S39" s="100">
        <v>25446086</v>
      </c>
      <c r="T39" s="100">
        <v>21659761</v>
      </c>
      <c r="U39" s="100">
        <v>18560495</v>
      </c>
      <c r="V39" s="100">
        <v>25446086</v>
      </c>
      <c r="W39" s="100">
        <v>14110885</v>
      </c>
      <c r="X39" s="100">
        <v>14110885</v>
      </c>
      <c r="Y39" s="100"/>
      <c r="Z39" s="137"/>
      <c r="AA39" s="102">
        <v>14110885</v>
      </c>
    </row>
    <row r="40" spans="1:27" ht="12.75">
      <c r="A40" s="269" t="s">
        <v>201</v>
      </c>
      <c r="B40" s="256"/>
      <c r="C40" s="257">
        <v>14112575</v>
      </c>
      <c r="D40" s="257"/>
      <c r="E40" s="258">
        <v>-319</v>
      </c>
      <c r="F40" s="259">
        <v>-8584124</v>
      </c>
      <c r="G40" s="259">
        <v>29218201</v>
      </c>
      <c r="H40" s="259">
        <v>22982928</v>
      </c>
      <c r="I40" s="259">
        <v>16199088</v>
      </c>
      <c r="J40" s="259">
        <v>16199088</v>
      </c>
      <c r="K40" s="259">
        <v>12740903</v>
      </c>
      <c r="L40" s="259">
        <v>7652351</v>
      </c>
      <c r="M40" s="259">
        <v>19654634</v>
      </c>
      <c r="N40" s="259">
        <v>19654634</v>
      </c>
      <c r="O40" s="259">
        <v>18434774</v>
      </c>
      <c r="P40" s="259">
        <v>13864402</v>
      </c>
      <c r="Q40" s="259">
        <v>25446086</v>
      </c>
      <c r="R40" s="259">
        <v>18434774</v>
      </c>
      <c r="S40" s="259">
        <v>21659761</v>
      </c>
      <c r="T40" s="259">
        <v>18560495</v>
      </c>
      <c r="U40" s="259">
        <v>6920417</v>
      </c>
      <c r="V40" s="259">
        <v>6920417</v>
      </c>
      <c r="W40" s="259">
        <v>6920417</v>
      </c>
      <c r="X40" s="259">
        <v>-8584124</v>
      </c>
      <c r="Y40" s="259">
        <v>15504541</v>
      </c>
      <c r="Z40" s="260">
        <v>-180.62</v>
      </c>
      <c r="AA40" s="261">
        <v>-8584124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12331421</v>
      </c>
      <c r="D5" s="200">
        <f t="shared" si="0"/>
        <v>0</v>
      </c>
      <c r="E5" s="106">
        <f t="shared" si="0"/>
        <v>27556200</v>
      </c>
      <c r="F5" s="106">
        <f t="shared" si="0"/>
        <v>15671850</v>
      </c>
      <c r="G5" s="106">
        <f t="shared" si="0"/>
        <v>750298</v>
      </c>
      <c r="H5" s="106">
        <f t="shared" si="0"/>
        <v>1044953</v>
      </c>
      <c r="I5" s="106">
        <f t="shared" si="0"/>
        <v>1788954</v>
      </c>
      <c r="J5" s="106">
        <f t="shared" si="0"/>
        <v>3584205</v>
      </c>
      <c r="K5" s="106">
        <f t="shared" si="0"/>
        <v>765992</v>
      </c>
      <c r="L5" s="106">
        <f t="shared" si="0"/>
        <v>309979</v>
      </c>
      <c r="M5" s="106">
        <f t="shared" si="0"/>
        <v>436400</v>
      </c>
      <c r="N5" s="106">
        <f t="shared" si="0"/>
        <v>1512371</v>
      </c>
      <c r="O5" s="106">
        <f t="shared" si="0"/>
        <v>49620</v>
      </c>
      <c r="P5" s="106">
        <f t="shared" si="0"/>
        <v>0</v>
      </c>
      <c r="Q5" s="106">
        <f t="shared" si="0"/>
        <v>1741640</v>
      </c>
      <c r="R5" s="106">
        <f t="shared" si="0"/>
        <v>1791260</v>
      </c>
      <c r="S5" s="106">
        <f t="shared" si="0"/>
        <v>1375907</v>
      </c>
      <c r="T5" s="106">
        <f t="shared" si="0"/>
        <v>1468325</v>
      </c>
      <c r="U5" s="106">
        <f t="shared" si="0"/>
        <v>6122098</v>
      </c>
      <c r="V5" s="106">
        <f t="shared" si="0"/>
        <v>8966330</v>
      </c>
      <c r="W5" s="106">
        <f t="shared" si="0"/>
        <v>15854166</v>
      </c>
      <c r="X5" s="106">
        <f t="shared" si="0"/>
        <v>15671850</v>
      </c>
      <c r="Y5" s="106">
        <f t="shared" si="0"/>
        <v>182316</v>
      </c>
      <c r="Z5" s="201">
        <f>+IF(X5&lt;&gt;0,+(Y5/X5)*100,0)</f>
        <v>1.1633342585591364</v>
      </c>
      <c r="AA5" s="199">
        <f>SUM(AA11:AA18)</f>
        <v>15671850</v>
      </c>
    </row>
    <row r="6" spans="1:27" ht="12.75">
      <c r="A6" s="291" t="s">
        <v>205</v>
      </c>
      <c r="B6" s="142"/>
      <c r="C6" s="62">
        <v>505924</v>
      </c>
      <c r="D6" s="156"/>
      <c r="E6" s="60">
        <v>2870980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>
        <v>344695</v>
      </c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>
        <v>191953</v>
      </c>
      <c r="R7" s="60">
        <v>191953</v>
      </c>
      <c r="S7" s="60"/>
      <c r="T7" s="60"/>
      <c r="U7" s="60">
        <v>2155744</v>
      </c>
      <c r="V7" s="60">
        <v>2155744</v>
      </c>
      <c r="W7" s="60">
        <v>2347697</v>
      </c>
      <c r="X7" s="60"/>
      <c r="Y7" s="60">
        <v>2347697</v>
      </c>
      <c r="Z7" s="140"/>
      <c r="AA7" s="155"/>
    </row>
    <row r="8" spans="1:27" ht="12.75">
      <c r="A8" s="291" t="s">
        <v>207</v>
      </c>
      <c r="B8" s="142"/>
      <c r="C8" s="62">
        <v>2731785</v>
      </c>
      <c r="D8" s="156"/>
      <c r="E8" s="60">
        <v>700000</v>
      </c>
      <c r="F8" s="60">
        <v>50000</v>
      </c>
      <c r="G8" s="60"/>
      <c r="H8" s="60"/>
      <c r="I8" s="60"/>
      <c r="J8" s="60"/>
      <c r="K8" s="60"/>
      <c r="L8" s="60">
        <v>242086</v>
      </c>
      <c r="M8" s="60"/>
      <c r="N8" s="60">
        <v>242086</v>
      </c>
      <c r="O8" s="60"/>
      <c r="P8" s="60"/>
      <c r="Q8" s="60"/>
      <c r="R8" s="60"/>
      <c r="S8" s="60"/>
      <c r="T8" s="60"/>
      <c r="U8" s="60"/>
      <c r="V8" s="60"/>
      <c r="W8" s="60">
        <v>242086</v>
      </c>
      <c r="X8" s="60">
        <v>50000</v>
      </c>
      <c r="Y8" s="60">
        <v>192086</v>
      </c>
      <c r="Z8" s="140">
        <v>384.17</v>
      </c>
      <c r="AA8" s="155">
        <v>50000</v>
      </c>
    </row>
    <row r="9" spans="1:27" ht="12.75">
      <c r="A9" s="291" t="s">
        <v>208</v>
      </c>
      <c r="B9" s="142"/>
      <c r="C9" s="62">
        <v>1534676</v>
      </c>
      <c r="D9" s="156"/>
      <c r="E9" s="60">
        <v>15086720</v>
      </c>
      <c r="F9" s="60">
        <v>9996720</v>
      </c>
      <c r="G9" s="60"/>
      <c r="H9" s="60">
        <v>134858</v>
      </c>
      <c r="I9" s="60"/>
      <c r="J9" s="60">
        <v>134858</v>
      </c>
      <c r="K9" s="60">
        <v>491414</v>
      </c>
      <c r="L9" s="60">
        <v>-60349</v>
      </c>
      <c r="M9" s="60">
        <v>363650</v>
      </c>
      <c r="N9" s="60">
        <v>794715</v>
      </c>
      <c r="O9" s="60"/>
      <c r="P9" s="60"/>
      <c r="Q9" s="60">
        <v>1487683</v>
      </c>
      <c r="R9" s="60">
        <v>1487683</v>
      </c>
      <c r="S9" s="60">
        <v>908184</v>
      </c>
      <c r="T9" s="60">
        <v>1304064</v>
      </c>
      <c r="U9" s="60">
        <v>3105601</v>
      </c>
      <c r="V9" s="60">
        <v>5317849</v>
      </c>
      <c r="W9" s="60">
        <v>7735105</v>
      </c>
      <c r="X9" s="60">
        <v>9996720</v>
      </c>
      <c r="Y9" s="60">
        <v>-2261615</v>
      </c>
      <c r="Z9" s="140">
        <v>-22.62</v>
      </c>
      <c r="AA9" s="155">
        <v>9996720</v>
      </c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5117080</v>
      </c>
      <c r="D11" s="294">
        <f t="shared" si="1"/>
        <v>0</v>
      </c>
      <c r="E11" s="295">
        <f t="shared" si="1"/>
        <v>18657700</v>
      </c>
      <c r="F11" s="295">
        <f t="shared" si="1"/>
        <v>10046720</v>
      </c>
      <c r="G11" s="295">
        <f t="shared" si="1"/>
        <v>0</v>
      </c>
      <c r="H11" s="295">
        <f t="shared" si="1"/>
        <v>134858</v>
      </c>
      <c r="I11" s="295">
        <f t="shared" si="1"/>
        <v>0</v>
      </c>
      <c r="J11" s="295">
        <f t="shared" si="1"/>
        <v>134858</v>
      </c>
      <c r="K11" s="295">
        <f t="shared" si="1"/>
        <v>491414</v>
      </c>
      <c r="L11" s="295">
        <f t="shared" si="1"/>
        <v>181737</v>
      </c>
      <c r="M11" s="295">
        <f t="shared" si="1"/>
        <v>363650</v>
      </c>
      <c r="N11" s="295">
        <f t="shared" si="1"/>
        <v>1036801</v>
      </c>
      <c r="O11" s="295">
        <f t="shared" si="1"/>
        <v>0</v>
      </c>
      <c r="P11" s="295">
        <f t="shared" si="1"/>
        <v>0</v>
      </c>
      <c r="Q11" s="295">
        <f t="shared" si="1"/>
        <v>1679636</v>
      </c>
      <c r="R11" s="295">
        <f t="shared" si="1"/>
        <v>1679636</v>
      </c>
      <c r="S11" s="295">
        <f t="shared" si="1"/>
        <v>908184</v>
      </c>
      <c r="T11" s="295">
        <f t="shared" si="1"/>
        <v>1304064</v>
      </c>
      <c r="U11" s="295">
        <f t="shared" si="1"/>
        <v>5261345</v>
      </c>
      <c r="V11" s="295">
        <f t="shared" si="1"/>
        <v>7473593</v>
      </c>
      <c r="W11" s="295">
        <f t="shared" si="1"/>
        <v>10324888</v>
      </c>
      <c r="X11" s="295">
        <f t="shared" si="1"/>
        <v>10046720</v>
      </c>
      <c r="Y11" s="295">
        <f t="shared" si="1"/>
        <v>278168</v>
      </c>
      <c r="Z11" s="296">
        <f>+IF(X11&lt;&gt;0,+(Y11/X11)*100,0)</f>
        <v>2.768744426041534</v>
      </c>
      <c r="AA11" s="297">
        <f>SUM(AA6:AA10)</f>
        <v>10046720</v>
      </c>
    </row>
    <row r="12" spans="1:27" ht="12.75">
      <c r="A12" s="298" t="s">
        <v>211</v>
      </c>
      <c r="B12" s="136"/>
      <c r="C12" s="62">
        <v>1648953</v>
      </c>
      <c r="D12" s="156"/>
      <c r="E12" s="60">
        <v>2925000</v>
      </c>
      <c r="F12" s="60">
        <v>4664350</v>
      </c>
      <c r="G12" s="60">
        <v>717393</v>
      </c>
      <c r="H12" s="60">
        <v>866411</v>
      </c>
      <c r="I12" s="60">
        <v>1611880</v>
      </c>
      <c r="J12" s="60">
        <v>3195684</v>
      </c>
      <c r="K12" s="60">
        <v>-56347</v>
      </c>
      <c r="L12" s="60">
        <v>107181</v>
      </c>
      <c r="M12" s="60">
        <v>54919</v>
      </c>
      <c r="N12" s="60">
        <v>105753</v>
      </c>
      <c r="O12" s="60">
        <v>47900</v>
      </c>
      <c r="P12" s="60"/>
      <c r="Q12" s="60">
        <v>33150</v>
      </c>
      <c r="R12" s="60">
        <v>81050</v>
      </c>
      <c r="S12" s="60">
        <v>467723</v>
      </c>
      <c r="T12" s="60">
        <v>164261</v>
      </c>
      <c r="U12" s="60">
        <v>282470</v>
      </c>
      <c r="V12" s="60">
        <v>914454</v>
      </c>
      <c r="W12" s="60">
        <v>4296941</v>
      </c>
      <c r="X12" s="60">
        <v>4664350</v>
      </c>
      <c r="Y12" s="60">
        <v>-367409</v>
      </c>
      <c r="Z12" s="140">
        <v>-7.88</v>
      </c>
      <c r="AA12" s="155">
        <v>4664350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5565388</v>
      </c>
      <c r="D15" s="156"/>
      <c r="E15" s="60">
        <v>5973500</v>
      </c>
      <c r="F15" s="60">
        <v>960780</v>
      </c>
      <c r="G15" s="60">
        <v>32905</v>
      </c>
      <c r="H15" s="60">
        <v>43684</v>
      </c>
      <c r="I15" s="60">
        <v>177074</v>
      </c>
      <c r="J15" s="60">
        <v>253663</v>
      </c>
      <c r="K15" s="60">
        <v>330925</v>
      </c>
      <c r="L15" s="60">
        <v>21061</v>
      </c>
      <c r="M15" s="60">
        <v>17831</v>
      </c>
      <c r="N15" s="60">
        <v>369817</v>
      </c>
      <c r="O15" s="60">
        <v>1720</v>
      </c>
      <c r="P15" s="60"/>
      <c r="Q15" s="60">
        <v>28854</v>
      </c>
      <c r="R15" s="60">
        <v>30574</v>
      </c>
      <c r="S15" s="60"/>
      <c r="T15" s="60"/>
      <c r="U15" s="60">
        <v>578283</v>
      </c>
      <c r="V15" s="60">
        <v>578283</v>
      </c>
      <c r="W15" s="60">
        <v>1232337</v>
      </c>
      <c r="X15" s="60">
        <v>960780</v>
      </c>
      <c r="Y15" s="60">
        <v>271557</v>
      </c>
      <c r="Z15" s="140">
        <v>28.26</v>
      </c>
      <c r="AA15" s="155">
        <v>960780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5640000</v>
      </c>
      <c r="F20" s="100">
        <f t="shared" si="2"/>
        <v>4958980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4958980</v>
      </c>
      <c r="Y20" s="100">
        <f t="shared" si="2"/>
        <v>-4958980</v>
      </c>
      <c r="Z20" s="137">
        <f>+IF(X20&lt;&gt;0,+(Y20/X20)*100,0)</f>
        <v>-100</v>
      </c>
      <c r="AA20" s="153">
        <f>SUM(AA26:AA33)</f>
        <v>4958980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>
        <v>5200000</v>
      </c>
      <c r="F22" s="60">
        <v>4585980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4585980</v>
      </c>
      <c r="Y22" s="60">
        <v>-4585980</v>
      </c>
      <c r="Z22" s="140">
        <v>-100</v>
      </c>
      <c r="AA22" s="155">
        <v>4585980</v>
      </c>
    </row>
    <row r="23" spans="1:27" ht="12.75">
      <c r="A23" s="291" t="s">
        <v>207</v>
      </c>
      <c r="B23" s="142"/>
      <c r="C23" s="62"/>
      <c r="D23" s="156"/>
      <c r="E23" s="60">
        <v>100000</v>
      </c>
      <c r="F23" s="60">
        <v>223000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223000</v>
      </c>
      <c r="Y23" s="60">
        <v>-223000</v>
      </c>
      <c r="Z23" s="140">
        <v>-100</v>
      </c>
      <c r="AA23" s="155">
        <v>223000</v>
      </c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5300000</v>
      </c>
      <c r="F26" s="295">
        <f t="shared" si="3"/>
        <v>4808980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4808980</v>
      </c>
      <c r="Y26" s="295">
        <f t="shared" si="3"/>
        <v>-4808980</v>
      </c>
      <c r="Z26" s="296">
        <f>+IF(X26&lt;&gt;0,+(Y26/X26)*100,0)</f>
        <v>-100</v>
      </c>
      <c r="AA26" s="297">
        <f>SUM(AA21:AA25)</f>
        <v>4808980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>
        <v>340000</v>
      </c>
      <c r="F30" s="60">
        <v>150000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150000</v>
      </c>
      <c r="Y30" s="60">
        <v>-150000</v>
      </c>
      <c r="Z30" s="140">
        <v>-100</v>
      </c>
      <c r="AA30" s="155">
        <v>150000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505924</v>
      </c>
      <c r="D36" s="156">
        <f t="shared" si="4"/>
        <v>0</v>
      </c>
      <c r="E36" s="60">
        <f t="shared" si="4"/>
        <v>2870980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344695</v>
      </c>
      <c r="D37" s="156">
        <f t="shared" si="4"/>
        <v>0</v>
      </c>
      <c r="E37" s="60">
        <f t="shared" si="4"/>
        <v>5200000</v>
      </c>
      <c r="F37" s="60">
        <f t="shared" si="4"/>
        <v>4585980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191953</v>
      </c>
      <c r="R37" s="60">
        <f t="shared" si="4"/>
        <v>191953</v>
      </c>
      <c r="S37" s="60">
        <f t="shared" si="4"/>
        <v>0</v>
      </c>
      <c r="T37" s="60">
        <f t="shared" si="4"/>
        <v>0</v>
      </c>
      <c r="U37" s="60">
        <f t="shared" si="4"/>
        <v>2155744</v>
      </c>
      <c r="V37" s="60">
        <f t="shared" si="4"/>
        <v>2155744</v>
      </c>
      <c r="W37" s="60">
        <f t="shared" si="4"/>
        <v>2347697</v>
      </c>
      <c r="X37" s="60">
        <f t="shared" si="4"/>
        <v>4585980</v>
      </c>
      <c r="Y37" s="60">
        <f t="shared" si="4"/>
        <v>-2238283</v>
      </c>
      <c r="Z37" s="140">
        <f t="shared" si="5"/>
        <v>-48.80708158343473</v>
      </c>
      <c r="AA37" s="155">
        <f>AA7+AA22</f>
        <v>4585980</v>
      </c>
    </row>
    <row r="38" spans="1:27" ht="12.75">
      <c r="A38" s="291" t="s">
        <v>207</v>
      </c>
      <c r="B38" s="142"/>
      <c r="C38" s="62">
        <f t="shared" si="4"/>
        <v>2731785</v>
      </c>
      <c r="D38" s="156">
        <f t="shared" si="4"/>
        <v>0</v>
      </c>
      <c r="E38" s="60">
        <f t="shared" si="4"/>
        <v>800000</v>
      </c>
      <c r="F38" s="60">
        <f t="shared" si="4"/>
        <v>273000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242086</v>
      </c>
      <c r="M38" s="60">
        <f t="shared" si="4"/>
        <v>0</v>
      </c>
      <c r="N38" s="60">
        <f t="shared" si="4"/>
        <v>242086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242086</v>
      </c>
      <c r="X38" s="60">
        <f t="shared" si="4"/>
        <v>273000</v>
      </c>
      <c r="Y38" s="60">
        <f t="shared" si="4"/>
        <v>-30914</v>
      </c>
      <c r="Z38" s="140">
        <f t="shared" si="5"/>
        <v>-11.323809523809523</v>
      </c>
      <c r="AA38" s="155">
        <f>AA8+AA23</f>
        <v>273000</v>
      </c>
    </row>
    <row r="39" spans="1:27" ht="12.75">
      <c r="A39" s="291" t="s">
        <v>208</v>
      </c>
      <c r="B39" s="142"/>
      <c r="C39" s="62">
        <f t="shared" si="4"/>
        <v>1534676</v>
      </c>
      <c r="D39" s="156">
        <f t="shared" si="4"/>
        <v>0</v>
      </c>
      <c r="E39" s="60">
        <f t="shared" si="4"/>
        <v>15086720</v>
      </c>
      <c r="F39" s="60">
        <f t="shared" si="4"/>
        <v>9996720</v>
      </c>
      <c r="G39" s="60">
        <f t="shared" si="4"/>
        <v>0</v>
      </c>
      <c r="H39" s="60">
        <f t="shared" si="4"/>
        <v>134858</v>
      </c>
      <c r="I39" s="60">
        <f t="shared" si="4"/>
        <v>0</v>
      </c>
      <c r="J39" s="60">
        <f t="shared" si="4"/>
        <v>134858</v>
      </c>
      <c r="K39" s="60">
        <f t="shared" si="4"/>
        <v>491414</v>
      </c>
      <c r="L39" s="60">
        <f t="shared" si="4"/>
        <v>-60349</v>
      </c>
      <c r="M39" s="60">
        <f t="shared" si="4"/>
        <v>363650</v>
      </c>
      <c r="N39" s="60">
        <f t="shared" si="4"/>
        <v>794715</v>
      </c>
      <c r="O39" s="60">
        <f t="shared" si="4"/>
        <v>0</v>
      </c>
      <c r="P39" s="60">
        <f t="shared" si="4"/>
        <v>0</v>
      </c>
      <c r="Q39" s="60">
        <f t="shared" si="4"/>
        <v>1487683</v>
      </c>
      <c r="R39" s="60">
        <f t="shared" si="4"/>
        <v>1487683</v>
      </c>
      <c r="S39" s="60">
        <f t="shared" si="4"/>
        <v>908184</v>
      </c>
      <c r="T39" s="60">
        <f t="shared" si="4"/>
        <v>1304064</v>
      </c>
      <c r="U39" s="60">
        <f t="shared" si="4"/>
        <v>3105601</v>
      </c>
      <c r="V39" s="60">
        <f t="shared" si="4"/>
        <v>5317849</v>
      </c>
      <c r="W39" s="60">
        <f t="shared" si="4"/>
        <v>7735105</v>
      </c>
      <c r="X39" s="60">
        <f t="shared" si="4"/>
        <v>9996720</v>
      </c>
      <c r="Y39" s="60">
        <f t="shared" si="4"/>
        <v>-2261615</v>
      </c>
      <c r="Z39" s="140">
        <f t="shared" si="5"/>
        <v>-22.623570531134213</v>
      </c>
      <c r="AA39" s="155">
        <f>AA9+AA24</f>
        <v>9996720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5117080</v>
      </c>
      <c r="D41" s="294">
        <f t="shared" si="6"/>
        <v>0</v>
      </c>
      <c r="E41" s="295">
        <f t="shared" si="6"/>
        <v>23957700</v>
      </c>
      <c r="F41" s="295">
        <f t="shared" si="6"/>
        <v>14855700</v>
      </c>
      <c r="G41" s="295">
        <f t="shared" si="6"/>
        <v>0</v>
      </c>
      <c r="H41" s="295">
        <f t="shared" si="6"/>
        <v>134858</v>
      </c>
      <c r="I41" s="295">
        <f t="shared" si="6"/>
        <v>0</v>
      </c>
      <c r="J41" s="295">
        <f t="shared" si="6"/>
        <v>134858</v>
      </c>
      <c r="K41" s="295">
        <f t="shared" si="6"/>
        <v>491414</v>
      </c>
      <c r="L41" s="295">
        <f t="shared" si="6"/>
        <v>181737</v>
      </c>
      <c r="M41" s="295">
        <f t="shared" si="6"/>
        <v>363650</v>
      </c>
      <c r="N41" s="295">
        <f t="shared" si="6"/>
        <v>1036801</v>
      </c>
      <c r="O41" s="295">
        <f t="shared" si="6"/>
        <v>0</v>
      </c>
      <c r="P41" s="295">
        <f t="shared" si="6"/>
        <v>0</v>
      </c>
      <c r="Q41" s="295">
        <f t="shared" si="6"/>
        <v>1679636</v>
      </c>
      <c r="R41" s="295">
        <f t="shared" si="6"/>
        <v>1679636</v>
      </c>
      <c r="S41" s="295">
        <f t="shared" si="6"/>
        <v>908184</v>
      </c>
      <c r="T41" s="295">
        <f t="shared" si="6"/>
        <v>1304064</v>
      </c>
      <c r="U41" s="295">
        <f t="shared" si="6"/>
        <v>5261345</v>
      </c>
      <c r="V41" s="295">
        <f t="shared" si="6"/>
        <v>7473593</v>
      </c>
      <c r="W41" s="295">
        <f t="shared" si="6"/>
        <v>10324888</v>
      </c>
      <c r="X41" s="295">
        <f t="shared" si="6"/>
        <v>14855700</v>
      </c>
      <c r="Y41" s="295">
        <f t="shared" si="6"/>
        <v>-4530812</v>
      </c>
      <c r="Z41" s="296">
        <f t="shared" si="5"/>
        <v>-30.498811903848356</v>
      </c>
      <c r="AA41" s="297">
        <f>SUM(AA36:AA40)</f>
        <v>14855700</v>
      </c>
    </row>
    <row r="42" spans="1:27" ht="12.75">
      <c r="A42" s="298" t="s">
        <v>211</v>
      </c>
      <c r="B42" s="136"/>
      <c r="C42" s="95">
        <f aca="true" t="shared" si="7" ref="C42:Y48">C12+C27</f>
        <v>1648953</v>
      </c>
      <c r="D42" s="129">
        <f t="shared" si="7"/>
        <v>0</v>
      </c>
      <c r="E42" s="54">
        <f t="shared" si="7"/>
        <v>2925000</v>
      </c>
      <c r="F42" s="54">
        <f t="shared" si="7"/>
        <v>4664350</v>
      </c>
      <c r="G42" s="54">
        <f t="shared" si="7"/>
        <v>717393</v>
      </c>
      <c r="H42" s="54">
        <f t="shared" si="7"/>
        <v>866411</v>
      </c>
      <c r="I42" s="54">
        <f t="shared" si="7"/>
        <v>1611880</v>
      </c>
      <c r="J42" s="54">
        <f t="shared" si="7"/>
        <v>3195684</v>
      </c>
      <c r="K42" s="54">
        <f t="shared" si="7"/>
        <v>-56347</v>
      </c>
      <c r="L42" s="54">
        <f t="shared" si="7"/>
        <v>107181</v>
      </c>
      <c r="M42" s="54">
        <f t="shared" si="7"/>
        <v>54919</v>
      </c>
      <c r="N42" s="54">
        <f t="shared" si="7"/>
        <v>105753</v>
      </c>
      <c r="O42" s="54">
        <f t="shared" si="7"/>
        <v>47900</v>
      </c>
      <c r="P42" s="54">
        <f t="shared" si="7"/>
        <v>0</v>
      </c>
      <c r="Q42" s="54">
        <f t="shared" si="7"/>
        <v>33150</v>
      </c>
      <c r="R42" s="54">
        <f t="shared" si="7"/>
        <v>81050</v>
      </c>
      <c r="S42" s="54">
        <f t="shared" si="7"/>
        <v>467723</v>
      </c>
      <c r="T42" s="54">
        <f t="shared" si="7"/>
        <v>164261</v>
      </c>
      <c r="U42" s="54">
        <f t="shared" si="7"/>
        <v>282470</v>
      </c>
      <c r="V42" s="54">
        <f t="shared" si="7"/>
        <v>914454</v>
      </c>
      <c r="W42" s="54">
        <f t="shared" si="7"/>
        <v>4296941</v>
      </c>
      <c r="X42" s="54">
        <f t="shared" si="7"/>
        <v>4664350</v>
      </c>
      <c r="Y42" s="54">
        <f t="shared" si="7"/>
        <v>-367409</v>
      </c>
      <c r="Z42" s="184">
        <f t="shared" si="5"/>
        <v>-7.876960348172843</v>
      </c>
      <c r="AA42" s="130">
        <f aca="true" t="shared" si="8" ref="AA42:AA48">AA12+AA27</f>
        <v>4664350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5565388</v>
      </c>
      <c r="D45" s="129">
        <f t="shared" si="7"/>
        <v>0</v>
      </c>
      <c r="E45" s="54">
        <f t="shared" si="7"/>
        <v>6313500</v>
      </c>
      <c r="F45" s="54">
        <f t="shared" si="7"/>
        <v>1110780</v>
      </c>
      <c r="G45" s="54">
        <f t="shared" si="7"/>
        <v>32905</v>
      </c>
      <c r="H45" s="54">
        <f t="shared" si="7"/>
        <v>43684</v>
      </c>
      <c r="I45" s="54">
        <f t="shared" si="7"/>
        <v>177074</v>
      </c>
      <c r="J45" s="54">
        <f t="shared" si="7"/>
        <v>253663</v>
      </c>
      <c r="K45" s="54">
        <f t="shared" si="7"/>
        <v>330925</v>
      </c>
      <c r="L45" s="54">
        <f t="shared" si="7"/>
        <v>21061</v>
      </c>
      <c r="M45" s="54">
        <f t="shared" si="7"/>
        <v>17831</v>
      </c>
      <c r="N45" s="54">
        <f t="shared" si="7"/>
        <v>369817</v>
      </c>
      <c r="O45" s="54">
        <f t="shared" si="7"/>
        <v>1720</v>
      </c>
      <c r="P45" s="54">
        <f t="shared" si="7"/>
        <v>0</v>
      </c>
      <c r="Q45" s="54">
        <f t="shared" si="7"/>
        <v>28854</v>
      </c>
      <c r="R45" s="54">
        <f t="shared" si="7"/>
        <v>30574</v>
      </c>
      <c r="S45" s="54">
        <f t="shared" si="7"/>
        <v>0</v>
      </c>
      <c r="T45" s="54">
        <f t="shared" si="7"/>
        <v>0</v>
      </c>
      <c r="U45" s="54">
        <f t="shared" si="7"/>
        <v>578283</v>
      </c>
      <c r="V45" s="54">
        <f t="shared" si="7"/>
        <v>578283</v>
      </c>
      <c r="W45" s="54">
        <f t="shared" si="7"/>
        <v>1232337</v>
      </c>
      <c r="X45" s="54">
        <f t="shared" si="7"/>
        <v>1110780</v>
      </c>
      <c r="Y45" s="54">
        <f t="shared" si="7"/>
        <v>121557</v>
      </c>
      <c r="Z45" s="184">
        <f t="shared" si="5"/>
        <v>10.943391130556906</v>
      </c>
      <c r="AA45" s="130">
        <f t="shared" si="8"/>
        <v>1110780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12331421</v>
      </c>
      <c r="D49" s="218">
        <f t="shared" si="9"/>
        <v>0</v>
      </c>
      <c r="E49" s="220">
        <f t="shared" si="9"/>
        <v>33196200</v>
      </c>
      <c r="F49" s="220">
        <f t="shared" si="9"/>
        <v>20630830</v>
      </c>
      <c r="G49" s="220">
        <f t="shared" si="9"/>
        <v>750298</v>
      </c>
      <c r="H49" s="220">
        <f t="shared" si="9"/>
        <v>1044953</v>
      </c>
      <c r="I49" s="220">
        <f t="shared" si="9"/>
        <v>1788954</v>
      </c>
      <c r="J49" s="220">
        <f t="shared" si="9"/>
        <v>3584205</v>
      </c>
      <c r="K49" s="220">
        <f t="shared" si="9"/>
        <v>765992</v>
      </c>
      <c r="L49" s="220">
        <f t="shared" si="9"/>
        <v>309979</v>
      </c>
      <c r="M49" s="220">
        <f t="shared" si="9"/>
        <v>436400</v>
      </c>
      <c r="N49" s="220">
        <f t="shared" si="9"/>
        <v>1512371</v>
      </c>
      <c r="O49" s="220">
        <f t="shared" si="9"/>
        <v>49620</v>
      </c>
      <c r="P49" s="220">
        <f t="shared" si="9"/>
        <v>0</v>
      </c>
      <c r="Q49" s="220">
        <f t="shared" si="9"/>
        <v>1741640</v>
      </c>
      <c r="R49" s="220">
        <f t="shared" si="9"/>
        <v>1791260</v>
      </c>
      <c r="S49" s="220">
        <f t="shared" si="9"/>
        <v>1375907</v>
      </c>
      <c r="T49" s="220">
        <f t="shared" si="9"/>
        <v>1468325</v>
      </c>
      <c r="U49" s="220">
        <f t="shared" si="9"/>
        <v>6122098</v>
      </c>
      <c r="V49" s="220">
        <f t="shared" si="9"/>
        <v>8966330</v>
      </c>
      <c r="W49" s="220">
        <f t="shared" si="9"/>
        <v>15854166</v>
      </c>
      <c r="X49" s="220">
        <f t="shared" si="9"/>
        <v>20630830</v>
      </c>
      <c r="Y49" s="220">
        <f t="shared" si="9"/>
        <v>-4776664</v>
      </c>
      <c r="Z49" s="221">
        <f t="shared" si="5"/>
        <v>-23.153038438104527</v>
      </c>
      <c r="AA49" s="222">
        <f>SUM(AA41:AA48)</f>
        <v>20630830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3542330</v>
      </c>
      <c r="D51" s="129">
        <f t="shared" si="10"/>
        <v>0</v>
      </c>
      <c r="E51" s="54">
        <f t="shared" si="10"/>
        <v>4879650</v>
      </c>
      <c r="F51" s="54">
        <f t="shared" si="10"/>
        <v>3765530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3765530</v>
      </c>
      <c r="Y51" s="54">
        <f t="shared" si="10"/>
        <v>-3765530</v>
      </c>
      <c r="Z51" s="184">
        <f>+IF(X51&lt;&gt;0,+(Y51/X51)*100,0)</f>
        <v>-100</v>
      </c>
      <c r="AA51" s="130">
        <f>SUM(AA57:AA61)</f>
        <v>3765530</v>
      </c>
    </row>
    <row r="52" spans="1:27" ht="12.75">
      <c r="A52" s="310" t="s">
        <v>205</v>
      </c>
      <c r="B52" s="142"/>
      <c r="C52" s="62"/>
      <c r="D52" s="156"/>
      <c r="E52" s="60">
        <v>780000</v>
      </c>
      <c r="F52" s="60">
        <v>435000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435000</v>
      </c>
      <c r="Y52" s="60">
        <v>-435000</v>
      </c>
      <c r="Z52" s="140">
        <v>-100</v>
      </c>
      <c r="AA52" s="155">
        <v>435000</v>
      </c>
    </row>
    <row r="53" spans="1:27" ht="12.75">
      <c r="A53" s="310" t="s">
        <v>206</v>
      </c>
      <c r="B53" s="142"/>
      <c r="C53" s="62"/>
      <c r="D53" s="156"/>
      <c r="E53" s="60">
        <v>800000</v>
      </c>
      <c r="F53" s="60">
        <v>800000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800000</v>
      </c>
      <c r="Y53" s="60">
        <v>-800000</v>
      </c>
      <c r="Z53" s="140">
        <v>-100</v>
      </c>
      <c r="AA53" s="155">
        <v>800000</v>
      </c>
    </row>
    <row r="54" spans="1:27" ht="12.75">
      <c r="A54" s="310" t="s">
        <v>207</v>
      </c>
      <c r="B54" s="142"/>
      <c r="C54" s="62"/>
      <c r="D54" s="156"/>
      <c r="E54" s="60">
        <v>386500</v>
      </c>
      <c r="F54" s="60">
        <v>386500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386500</v>
      </c>
      <c r="Y54" s="60">
        <v>-386500</v>
      </c>
      <c r="Z54" s="140">
        <v>-100</v>
      </c>
      <c r="AA54" s="155">
        <v>386500</v>
      </c>
    </row>
    <row r="55" spans="1:27" ht="12.75">
      <c r="A55" s="310" t="s">
        <v>208</v>
      </c>
      <c r="B55" s="142"/>
      <c r="C55" s="62"/>
      <c r="D55" s="156"/>
      <c r="E55" s="60">
        <v>100000</v>
      </c>
      <c r="F55" s="60">
        <v>50000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50000</v>
      </c>
      <c r="Y55" s="60">
        <v>-50000</v>
      </c>
      <c r="Z55" s="140">
        <v>-100</v>
      </c>
      <c r="AA55" s="155">
        <v>50000</v>
      </c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2066500</v>
      </c>
      <c r="F57" s="295">
        <f t="shared" si="11"/>
        <v>1671500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1671500</v>
      </c>
      <c r="Y57" s="295">
        <f t="shared" si="11"/>
        <v>-1671500</v>
      </c>
      <c r="Z57" s="296">
        <f>+IF(X57&lt;&gt;0,+(Y57/X57)*100,0)</f>
        <v>-100</v>
      </c>
      <c r="AA57" s="297">
        <f>SUM(AA52:AA56)</f>
        <v>1671500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3542330</v>
      </c>
      <c r="D61" s="156"/>
      <c r="E61" s="60">
        <v>2813150</v>
      </c>
      <c r="F61" s="60">
        <v>2094030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2094030</v>
      </c>
      <c r="Y61" s="60">
        <v>-2094030</v>
      </c>
      <c r="Z61" s="140">
        <v>-100</v>
      </c>
      <c r="AA61" s="155">
        <v>2094030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68282</v>
      </c>
      <c r="H66" s="275"/>
      <c r="I66" s="275"/>
      <c r="J66" s="275">
        <v>68282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68282</v>
      </c>
      <c r="X66" s="275"/>
      <c r="Y66" s="275">
        <v>68282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4879650</v>
      </c>
      <c r="F68" s="60"/>
      <c r="G68" s="60"/>
      <c r="H68" s="60">
        <v>262234</v>
      </c>
      <c r="I68" s="60">
        <v>292292</v>
      </c>
      <c r="J68" s="60">
        <v>554526</v>
      </c>
      <c r="K68" s="60">
        <v>251725</v>
      </c>
      <c r="L68" s="60">
        <v>221297</v>
      </c>
      <c r="M68" s="60">
        <v>151852</v>
      </c>
      <c r="N68" s="60">
        <v>624874</v>
      </c>
      <c r="O68" s="60">
        <v>279366</v>
      </c>
      <c r="P68" s="60">
        <v>134091</v>
      </c>
      <c r="Q68" s="60">
        <v>233170</v>
      </c>
      <c r="R68" s="60">
        <v>646627</v>
      </c>
      <c r="S68" s="60">
        <v>151479</v>
      </c>
      <c r="T68" s="60">
        <v>195571</v>
      </c>
      <c r="U68" s="60">
        <v>614293</v>
      </c>
      <c r="V68" s="60">
        <v>961343</v>
      </c>
      <c r="W68" s="60">
        <v>2787370</v>
      </c>
      <c r="X68" s="60"/>
      <c r="Y68" s="60">
        <v>2787370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4879650</v>
      </c>
      <c r="F69" s="220">
        <f t="shared" si="12"/>
        <v>0</v>
      </c>
      <c r="G69" s="220">
        <f t="shared" si="12"/>
        <v>68282</v>
      </c>
      <c r="H69" s="220">
        <f t="shared" si="12"/>
        <v>262234</v>
      </c>
      <c r="I69" s="220">
        <f t="shared" si="12"/>
        <v>292292</v>
      </c>
      <c r="J69" s="220">
        <f t="shared" si="12"/>
        <v>622808</v>
      </c>
      <c r="K69" s="220">
        <f t="shared" si="12"/>
        <v>251725</v>
      </c>
      <c r="L69" s="220">
        <f t="shared" si="12"/>
        <v>221297</v>
      </c>
      <c r="M69" s="220">
        <f t="shared" si="12"/>
        <v>151852</v>
      </c>
      <c r="N69" s="220">
        <f t="shared" si="12"/>
        <v>624874</v>
      </c>
      <c r="O69" s="220">
        <f t="shared" si="12"/>
        <v>279366</v>
      </c>
      <c r="P69" s="220">
        <f t="shared" si="12"/>
        <v>134091</v>
      </c>
      <c r="Q69" s="220">
        <f t="shared" si="12"/>
        <v>233170</v>
      </c>
      <c r="R69" s="220">
        <f t="shared" si="12"/>
        <v>646627</v>
      </c>
      <c r="S69" s="220">
        <f t="shared" si="12"/>
        <v>151479</v>
      </c>
      <c r="T69" s="220">
        <f t="shared" si="12"/>
        <v>195571</v>
      </c>
      <c r="U69" s="220">
        <f t="shared" si="12"/>
        <v>614293</v>
      </c>
      <c r="V69" s="220">
        <f t="shared" si="12"/>
        <v>961343</v>
      </c>
      <c r="W69" s="220">
        <f t="shared" si="12"/>
        <v>2855652</v>
      </c>
      <c r="X69" s="220">
        <f t="shared" si="12"/>
        <v>0</v>
      </c>
      <c r="Y69" s="220">
        <f t="shared" si="12"/>
        <v>2855652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5117080</v>
      </c>
      <c r="D5" s="357">
        <f t="shared" si="0"/>
        <v>0</v>
      </c>
      <c r="E5" s="356">
        <f t="shared" si="0"/>
        <v>18657700</v>
      </c>
      <c r="F5" s="358">
        <f t="shared" si="0"/>
        <v>10046720</v>
      </c>
      <c r="G5" s="358">
        <f t="shared" si="0"/>
        <v>0</v>
      </c>
      <c r="H5" s="356">
        <f t="shared" si="0"/>
        <v>134858</v>
      </c>
      <c r="I5" s="356">
        <f t="shared" si="0"/>
        <v>0</v>
      </c>
      <c r="J5" s="358">
        <f t="shared" si="0"/>
        <v>134858</v>
      </c>
      <c r="K5" s="358">
        <f t="shared" si="0"/>
        <v>491414</v>
      </c>
      <c r="L5" s="356">
        <f t="shared" si="0"/>
        <v>181737</v>
      </c>
      <c r="M5" s="356">
        <f t="shared" si="0"/>
        <v>363650</v>
      </c>
      <c r="N5" s="358">
        <f t="shared" si="0"/>
        <v>1036801</v>
      </c>
      <c r="O5" s="358">
        <f t="shared" si="0"/>
        <v>0</v>
      </c>
      <c r="P5" s="356">
        <f t="shared" si="0"/>
        <v>0</v>
      </c>
      <c r="Q5" s="356">
        <f t="shared" si="0"/>
        <v>1679636</v>
      </c>
      <c r="R5" s="358">
        <f t="shared" si="0"/>
        <v>1679636</v>
      </c>
      <c r="S5" s="358">
        <f t="shared" si="0"/>
        <v>908184</v>
      </c>
      <c r="T5" s="356">
        <f t="shared" si="0"/>
        <v>1304064</v>
      </c>
      <c r="U5" s="356">
        <f t="shared" si="0"/>
        <v>5261345</v>
      </c>
      <c r="V5" s="358">
        <f t="shared" si="0"/>
        <v>7473593</v>
      </c>
      <c r="W5" s="358">
        <f t="shared" si="0"/>
        <v>10324888</v>
      </c>
      <c r="X5" s="356">
        <f t="shared" si="0"/>
        <v>10046720</v>
      </c>
      <c r="Y5" s="358">
        <f t="shared" si="0"/>
        <v>278168</v>
      </c>
      <c r="Z5" s="359">
        <f>+IF(X5&lt;&gt;0,+(Y5/X5)*100,0)</f>
        <v>2.768744426041534</v>
      </c>
      <c r="AA5" s="360">
        <f>+AA6+AA8+AA11+AA13+AA15</f>
        <v>10046720</v>
      </c>
    </row>
    <row r="6" spans="1:27" ht="12.75">
      <c r="A6" s="361" t="s">
        <v>205</v>
      </c>
      <c r="B6" s="142"/>
      <c r="C6" s="60">
        <f>+C7</f>
        <v>505924</v>
      </c>
      <c r="D6" s="340">
        <f aca="true" t="shared" si="1" ref="D6:AA6">+D7</f>
        <v>0</v>
      </c>
      <c r="E6" s="60">
        <f t="shared" si="1"/>
        <v>2870980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505924</v>
      </c>
      <c r="D7" s="340"/>
      <c r="E7" s="60">
        <v>2870980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344695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191953</v>
      </c>
      <c r="R8" s="59">
        <f t="shared" si="2"/>
        <v>191953</v>
      </c>
      <c r="S8" s="59">
        <f t="shared" si="2"/>
        <v>0</v>
      </c>
      <c r="T8" s="60">
        <f t="shared" si="2"/>
        <v>0</v>
      </c>
      <c r="U8" s="60">
        <f t="shared" si="2"/>
        <v>2155744</v>
      </c>
      <c r="V8" s="59">
        <f t="shared" si="2"/>
        <v>2155744</v>
      </c>
      <c r="W8" s="59">
        <f t="shared" si="2"/>
        <v>2347697</v>
      </c>
      <c r="X8" s="60">
        <f t="shared" si="2"/>
        <v>0</v>
      </c>
      <c r="Y8" s="59">
        <f t="shared" si="2"/>
        <v>2347697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344695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>
        <v>191953</v>
      </c>
      <c r="R9" s="59">
        <v>191953</v>
      </c>
      <c r="S9" s="59"/>
      <c r="T9" s="60"/>
      <c r="U9" s="60">
        <v>2155744</v>
      </c>
      <c r="V9" s="59">
        <v>2155744</v>
      </c>
      <c r="W9" s="59">
        <v>2347697</v>
      </c>
      <c r="X9" s="60"/>
      <c r="Y9" s="59">
        <v>2347697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2731785</v>
      </c>
      <c r="D11" s="363">
        <f aca="true" t="shared" si="3" ref="D11:AA11">+D12</f>
        <v>0</v>
      </c>
      <c r="E11" s="362">
        <f t="shared" si="3"/>
        <v>700000</v>
      </c>
      <c r="F11" s="364">
        <f t="shared" si="3"/>
        <v>50000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242086</v>
      </c>
      <c r="M11" s="362">
        <f t="shared" si="3"/>
        <v>0</v>
      </c>
      <c r="N11" s="364">
        <f t="shared" si="3"/>
        <v>242086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242086</v>
      </c>
      <c r="X11" s="362">
        <f t="shared" si="3"/>
        <v>50000</v>
      </c>
      <c r="Y11" s="364">
        <f t="shared" si="3"/>
        <v>192086</v>
      </c>
      <c r="Z11" s="365">
        <f>+IF(X11&lt;&gt;0,+(Y11/X11)*100,0)</f>
        <v>384.172</v>
      </c>
      <c r="AA11" s="366">
        <f t="shared" si="3"/>
        <v>50000</v>
      </c>
    </row>
    <row r="12" spans="1:27" ht="12.75">
      <c r="A12" s="291" t="s">
        <v>232</v>
      </c>
      <c r="B12" s="136"/>
      <c r="C12" s="60">
        <v>2731785</v>
      </c>
      <c r="D12" s="340"/>
      <c r="E12" s="60">
        <v>700000</v>
      </c>
      <c r="F12" s="59">
        <v>50000</v>
      </c>
      <c r="G12" s="59"/>
      <c r="H12" s="60"/>
      <c r="I12" s="60"/>
      <c r="J12" s="59"/>
      <c r="K12" s="59"/>
      <c r="L12" s="60">
        <v>242086</v>
      </c>
      <c r="M12" s="60"/>
      <c r="N12" s="59">
        <v>242086</v>
      </c>
      <c r="O12" s="59"/>
      <c r="P12" s="60"/>
      <c r="Q12" s="60"/>
      <c r="R12" s="59"/>
      <c r="S12" s="59"/>
      <c r="T12" s="60"/>
      <c r="U12" s="60"/>
      <c r="V12" s="59"/>
      <c r="W12" s="59">
        <v>242086</v>
      </c>
      <c r="X12" s="60">
        <v>50000</v>
      </c>
      <c r="Y12" s="59">
        <v>192086</v>
      </c>
      <c r="Z12" s="61">
        <v>384.17</v>
      </c>
      <c r="AA12" s="62">
        <v>50000</v>
      </c>
    </row>
    <row r="13" spans="1:27" ht="12.75">
      <c r="A13" s="361" t="s">
        <v>208</v>
      </c>
      <c r="B13" s="136"/>
      <c r="C13" s="275">
        <f>+C14</f>
        <v>1534676</v>
      </c>
      <c r="D13" s="341">
        <f aca="true" t="shared" si="4" ref="D13:AA13">+D14</f>
        <v>0</v>
      </c>
      <c r="E13" s="275">
        <f t="shared" si="4"/>
        <v>15086720</v>
      </c>
      <c r="F13" s="342">
        <f t="shared" si="4"/>
        <v>9996720</v>
      </c>
      <c r="G13" s="342">
        <f t="shared" si="4"/>
        <v>0</v>
      </c>
      <c r="H13" s="275">
        <f t="shared" si="4"/>
        <v>134858</v>
      </c>
      <c r="I13" s="275">
        <f t="shared" si="4"/>
        <v>0</v>
      </c>
      <c r="J13" s="342">
        <f t="shared" si="4"/>
        <v>134858</v>
      </c>
      <c r="K13" s="342">
        <f t="shared" si="4"/>
        <v>491414</v>
      </c>
      <c r="L13" s="275">
        <f t="shared" si="4"/>
        <v>-60349</v>
      </c>
      <c r="M13" s="275">
        <f t="shared" si="4"/>
        <v>363650</v>
      </c>
      <c r="N13" s="342">
        <f t="shared" si="4"/>
        <v>794715</v>
      </c>
      <c r="O13" s="342">
        <f t="shared" si="4"/>
        <v>0</v>
      </c>
      <c r="P13" s="275">
        <f t="shared" si="4"/>
        <v>0</v>
      </c>
      <c r="Q13" s="275">
        <f t="shared" si="4"/>
        <v>1487683</v>
      </c>
      <c r="R13" s="342">
        <f t="shared" si="4"/>
        <v>1487683</v>
      </c>
      <c r="S13" s="342">
        <f t="shared" si="4"/>
        <v>908184</v>
      </c>
      <c r="T13" s="275">
        <f t="shared" si="4"/>
        <v>1304064</v>
      </c>
      <c r="U13" s="275">
        <f t="shared" si="4"/>
        <v>3105601</v>
      </c>
      <c r="V13" s="342">
        <f t="shared" si="4"/>
        <v>5317849</v>
      </c>
      <c r="W13" s="342">
        <f t="shared" si="4"/>
        <v>7735105</v>
      </c>
      <c r="X13" s="275">
        <f t="shared" si="4"/>
        <v>9996720</v>
      </c>
      <c r="Y13" s="342">
        <f t="shared" si="4"/>
        <v>-2261615</v>
      </c>
      <c r="Z13" s="335">
        <f>+IF(X13&lt;&gt;0,+(Y13/X13)*100,0)</f>
        <v>-22.623570531134213</v>
      </c>
      <c r="AA13" s="273">
        <f t="shared" si="4"/>
        <v>9996720</v>
      </c>
    </row>
    <row r="14" spans="1:27" ht="12.75">
      <c r="A14" s="291" t="s">
        <v>233</v>
      </c>
      <c r="B14" s="136"/>
      <c r="C14" s="60">
        <v>1534676</v>
      </c>
      <c r="D14" s="340"/>
      <c r="E14" s="60">
        <v>15086720</v>
      </c>
      <c r="F14" s="59">
        <v>9996720</v>
      </c>
      <c r="G14" s="59"/>
      <c r="H14" s="60">
        <v>134858</v>
      </c>
      <c r="I14" s="60"/>
      <c r="J14" s="59">
        <v>134858</v>
      </c>
      <c r="K14" s="59">
        <v>491414</v>
      </c>
      <c r="L14" s="60">
        <v>-60349</v>
      </c>
      <c r="M14" s="60">
        <v>363650</v>
      </c>
      <c r="N14" s="59">
        <v>794715</v>
      </c>
      <c r="O14" s="59"/>
      <c r="P14" s="60"/>
      <c r="Q14" s="60">
        <v>1487683</v>
      </c>
      <c r="R14" s="59">
        <v>1487683</v>
      </c>
      <c r="S14" s="59">
        <v>908184</v>
      </c>
      <c r="T14" s="60">
        <v>1304064</v>
      </c>
      <c r="U14" s="60">
        <v>3105601</v>
      </c>
      <c r="V14" s="59">
        <v>5317849</v>
      </c>
      <c r="W14" s="59">
        <v>7735105</v>
      </c>
      <c r="X14" s="60">
        <v>9996720</v>
      </c>
      <c r="Y14" s="59">
        <v>-2261615</v>
      </c>
      <c r="Z14" s="61">
        <v>-22.62</v>
      </c>
      <c r="AA14" s="62">
        <v>9996720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1648953</v>
      </c>
      <c r="D22" s="344">
        <f t="shared" si="6"/>
        <v>0</v>
      </c>
      <c r="E22" s="343">
        <f t="shared" si="6"/>
        <v>2925000</v>
      </c>
      <c r="F22" s="345">
        <f t="shared" si="6"/>
        <v>4664350</v>
      </c>
      <c r="G22" s="345">
        <f t="shared" si="6"/>
        <v>717393</v>
      </c>
      <c r="H22" s="343">
        <f t="shared" si="6"/>
        <v>866411</v>
      </c>
      <c r="I22" s="343">
        <f t="shared" si="6"/>
        <v>1611880</v>
      </c>
      <c r="J22" s="345">
        <f t="shared" si="6"/>
        <v>3195684</v>
      </c>
      <c r="K22" s="345">
        <f t="shared" si="6"/>
        <v>-56347</v>
      </c>
      <c r="L22" s="343">
        <f t="shared" si="6"/>
        <v>107181</v>
      </c>
      <c r="M22" s="343">
        <f t="shared" si="6"/>
        <v>54919</v>
      </c>
      <c r="N22" s="345">
        <f t="shared" si="6"/>
        <v>105753</v>
      </c>
      <c r="O22" s="345">
        <f t="shared" si="6"/>
        <v>47900</v>
      </c>
      <c r="P22" s="343">
        <f t="shared" si="6"/>
        <v>0</v>
      </c>
      <c r="Q22" s="343">
        <f t="shared" si="6"/>
        <v>33150</v>
      </c>
      <c r="R22" s="345">
        <f t="shared" si="6"/>
        <v>81050</v>
      </c>
      <c r="S22" s="345">
        <f t="shared" si="6"/>
        <v>467723</v>
      </c>
      <c r="T22" s="343">
        <f t="shared" si="6"/>
        <v>164261</v>
      </c>
      <c r="U22" s="343">
        <f t="shared" si="6"/>
        <v>282470</v>
      </c>
      <c r="V22" s="345">
        <f t="shared" si="6"/>
        <v>914454</v>
      </c>
      <c r="W22" s="345">
        <f t="shared" si="6"/>
        <v>4296941</v>
      </c>
      <c r="X22" s="343">
        <f t="shared" si="6"/>
        <v>4664350</v>
      </c>
      <c r="Y22" s="345">
        <f t="shared" si="6"/>
        <v>-367409</v>
      </c>
      <c r="Z22" s="336">
        <f>+IF(X22&lt;&gt;0,+(Y22/X22)*100,0)</f>
        <v>-7.876960348172843</v>
      </c>
      <c r="AA22" s="350">
        <f>SUM(AA23:AA32)</f>
        <v>4664350</v>
      </c>
    </row>
    <row r="23" spans="1:27" ht="12.75">
      <c r="A23" s="361" t="s">
        <v>237</v>
      </c>
      <c r="B23" s="142"/>
      <c r="C23" s="60"/>
      <c r="D23" s="340"/>
      <c r="E23" s="60"/>
      <c r="F23" s="59">
        <v>500000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500000</v>
      </c>
      <c r="Y23" s="59">
        <v>-500000</v>
      </c>
      <c r="Z23" s="61">
        <v>-100</v>
      </c>
      <c r="AA23" s="62">
        <v>500000</v>
      </c>
    </row>
    <row r="24" spans="1:27" ht="12.75">
      <c r="A24" s="361" t="s">
        <v>238</v>
      </c>
      <c r="B24" s="142"/>
      <c r="C24" s="60">
        <v>1648953</v>
      </c>
      <c r="D24" s="340"/>
      <c r="E24" s="60">
        <v>1525000</v>
      </c>
      <c r="F24" s="59">
        <v>4014350</v>
      </c>
      <c r="G24" s="59">
        <v>717393</v>
      </c>
      <c r="H24" s="60">
        <v>866411</v>
      </c>
      <c r="I24" s="60">
        <v>1611880</v>
      </c>
      <c r="J24" s="59">
        <v>3195684</v>
      </c>
      <c r="K24" s="59">
        <v>-56347</v>
      </c>
      <c r="L24" s="60">
        <v>107181</v>
      </c>
      <c r="M24" s="60"/>
      <c r="N24" s="59">
        <v>50834</v>
      </c>
      <c r="O24" s="59"/>
      <c r="P24" s="60"/>
      <c r="Q24" s="60">
        <v>33150</v>
      </c>
      <c r="R24" s="59">
        <v>33150</v>
      </c>
      <c r="S24" s="59">
        <v>467723</v>
      </c>
      <c r="T24" s="60">
        <v>164261</v>
      </c>
      <c r="U24" s="60">
        <v>282470</v>
      </c>
      <c r="V24" s="59">
        <v>914454</v>
      </c>
      <c r="W24" s="59">
        <v>4194122</v>
      </c>
      <c r="X24" s="60">
        <v>4014350</v>
      </c>
      <c r="Y24" s="59">
        <v>179772</v>
      </c>
      <c r="Z24" s="61">
        <v>4.48</v>
      </c>
      <c r="AA24" s="62">
        <v>4014350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500000</v>
      </c>
      <c r="F27" s="59"/>
      <c r="G27" s="59"/>
      <c r="H27" s="60"/>
      <c r="I27" s="60"/>
      <c r="J27" s="59"/>
      <c r="K27" s="59"/>
      <c r="L27" s="60"/>
      <c r="M27" s="60">
        <v>54919</v>
      </c>
      <c r="N27" s="59">
        <v>54919</v>
      </c>
      <c r="O27" s="59">
        <v>47900</v>
      </c>
      <c r="P27" s="60"/>
      <c r="Q27" s="60"/>
      <c r="R27" s="59">
        <v>47900</v>
      </c>
      <c r="S27" s="59"/>
      <c r="T27" s="60"/>
      <c r="U27" s="60"/>
      <c r="V27" s="59"/>
      <c r="W27" s="59">
        <v>102819</v>
      </c>
      <c r="X27" s="60"/>
      <c r="Y27" s="59">
        <v>102819</v>
      </c>
      <c r="Z27" s="61"/>
      <c r="AA27" s="62"/>
    </row>
    <row r="28" spans="1:27" ht="12.75">
      <c r="A28" s="361" t="s">
        <v>242</v>
      </c>
      <c r="B28" s="147"/>
      <c r="C28" s="275"/>
      <c r="D28" s="341"/>
      <c r="E28" s="275">
        <v>300000</v>
      </c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600000</v>
      </c>
      <c r="F32" s="59">
        <v>150000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150000</v>
      </c>
      <c r="Y32" s="59">
        <v>-150000</v>
      </c>
      <c r="Z32" s="61">
        <v>-100</v>
      </c>
      <c r="AA32" s="62">
        <v>150000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5565388</v>
      </c>
      <c r="D40" s="344">
        <f t="shared" si="9"/>
        <v>0</v>
      </c>
      <c r="E40" s="343">
        <f t="shared" si="9"/>
        <v>5973500</v>
      </c>
      <c r="F40" s="345">
        <f t="shared" si="9"/>
        <v>960780</v>
      </c>
      <c r="G40" s="345">
        <f t="shared" si="9"/>
        <v>32905</v>
      </c>
      <c r="H40" s="343">
        <f t="shared" si="9"/>
        <v>43684</v>
      </c>
      <c r="I40" s="343">
        <f t="shared" si="9"/>
        <v>177074</v>
      </c>
      <c r="J40" s="345">
        <f t="shared" si="9"/>
        <v>253663</v>
      </c>
      <c r="K40" s="345">
        <f t="shared" si="9"/>
        <v>330925</v>
      </c>
      <c r="L40" s="343">
        <f t="shared" si="9"/>
        <v>21061</v>
      </c>
      <c r="M40" s="343">
        <f t="shared" si="9"/>
        <v>17831</v>
      </c>
      <c r="N40" s="345">
        <f t="shared" si="9"/>
        <v>369817</v>
      </c>
      <c r="O40" s="345">
        <f t="shared" si="9"/>
        <v>1720</v>
      </c>
      <c r="P40" s="343">
        <f t="shared" si="9"/>
        <v>0</v>
      </c>
      <c r="Q40" s="343">
        <f t="shared" si="9"/>
        <v>28854</v>
      </c>
      <c r="R40" s="345">
        <f t="shared" si="9"/>
        <v>30574</v>
      </c>
      <c r="S40" s="345">
        <f t="shared" si="9"/>
        <v>0</v>
      </c>
      <c r="T40" s="343">
        <f t="shared" si="9"/>
        <v>0</v>
      </c>
      <c r="U40" s="343">
        <f t="shared" si="9"/>
        <v>578283</v>
      </c>
      <c r="V40" s="345">
        <f t="shared" si="9"/>
        <v>578283</v>
      </c>
      <c r="W40" s="345">
        <f t="shared" si="9"/>
        <v>1232337</v>
      </c>
      <c r="X40" s="343">
        <f t="shared" si="9"/>
        <v>960780</v>
      </c>
      <c r="Y40" s="345">
        <f t="shared" si="9"/>
        <v>271557</v>
      </c>
      <c r="Z40" s="336">
        <f>+IF(X40&lt;&gt;0,+(Y40/X40)*100,0)</f>
        <v>28.264222818959595</v>
      </c>
      <c r="AA40" s="350">
        <f>SUM(AA41:AA49)</f>
        <v>960780</v>
      </c>
    </row>
    <row r="41" spans="1:27" ht="12.75">
      <c r="A41" s="361" t="s">
        <v>248</v>
      </c>
      <c r="B41" s="142"/>
      <c r="C41" s="362">
        <v>2989338</v>
      </c>
      <c r="D41" s="363"/>
      <c r="E41" s="362">
        <v>1950000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>
        <v>286074</v>
      </c>
      <c r="V41" s="364">
        <v>286074</v>
      </c>
      <c r="W41" s="364">
        <v>286074</v>
      </c>
      <c r="X41" s="362"/>
      <c r="Y41" s="364">
        <v>286074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73020</v>
      </c>
      <c r="L42" s="54">
        <f t="shared" si="10"/>
        <v>0</v>
      </c>
      <c r="M42" s="54">
        <f t="shared" si="10"/>
        <v>0</v>
      </c>
      <c r="N42" s="53">
        <f t="shared" si="10"/>
        <v>73020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73020</v>
      </c>
      <c r="X42" s="54">
        <f t="shared" si="10"/>
        <v>0</v>
      </c>
      <c r="Y42" s="53">
        <f t="shared" si="10"/>
        <v>73020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316734</v>
      </c>
      <c r="D43" s="369"/>
      <c r="E43" s="305">
        <v>1714500</v>
      </c>
      <c r="F43" s="370">
        <v>45000</v>
      </c>
      <c r="G43" s="370"/>
      <c r="H43" s="305"/>
      <c r="I43" s="305"/>
      <c r="J43" s="370"/>
      <c r="K43" s="370"/>
      <c r="L43" s="305"/>
      <c r="M43" s="305">
        <v>2471</v>
      </c>
      <c r="N43" s="370">
        <v>2471</v>
      </c>
      <c r="O43" s="370">
        <v>1720</v>
      </c>
      <c r="P43" s="305"/>
      <c r="Q43" s="305"/>
      <c r="R43" s="370">
        <v>1720</v>
      </c>
      <c r="S43" s="370"/>
      <c r="T43" s="305"/>
      <c r="U43" s="305"/>
      <c r="V43" s="370"/>
      <c r="W43" s="370">
        <v>4191</v>
      </c>
      <c r="X43" s="305">
        <v>45000</v>
      </c>
      <c r="Y43" s="370">
        <v>-40809</v>
      </c>
      <c r="Z43" s="371">
        <v>-90.69</v>
      </c>
      <c r="AA43" s="303">
        <v>45000</v>
      </c>
    </row>
    <row r="44" spans="1:27" ht="12.75">
      <c r="A44" s="361" t="s">
        <v>251</v>
      </c>
      <c r="B44" s="136"/>
      <c r="C44" s="60">
        <v>1093013</v>
      </c>
      <c r="D44" s="368"/>
      <c r="E44" s="54">
        <v>450000</v>
      </c>
      <c r="F44" s="53">
        <v>602780</v>
      </c>
      <c r="G44" s="53"/>
      <c r="H44" s="54"/>
      <c r="I44" s="54">
        <v>2796</v>
      </c>
      <c r="J44" s="53">
        <v>2796</v>
      </c>
      <c r="K44" s="53">
        <v>186359</v>
      </c>
      <c r="L44" s="54">
        <v>16165</v>
      </c>
      <c r="M44" s="54"/>
      <c r="N44" s="53">
        <v>202524</v>
      </c>
      <c r="O44" s="53"/>
      <c r="P44" s="54"/>
      <c r="Q44" s="54">
        <v>28854</v>
      </c>
      <c r="R44" s="53">
        <v>28854</v>
      </c>
      <c r="S44" s="53"/>
      <c r="T44" s="54"/>
      <c r="U44" s="54">
        <v>292209</v>
      </c>
      <c r="V44" s="53">
        <v>292209</v>
      </c>
      <c r="W44" s="53">
        <v>526383</v>
      </c>
      <c r="X44" s="54">
        <v>602780</v>
      </c>
      <c r="Y44" s="53">
        <v>-76397</v>
      </c>
      <c r="Z44" s="94">
        <v>-12.67</v>
      </c>
      <c r="AA44" s="95">
        <v>602780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1044689</v>
      </c>
      <c r="D47" s="368"/>
      <c r="E47" s="54">
        <v>830000</v>
      </c>
      <c r="F47" s="53">
        <v>313000</v>
      </c>
      <c r="G47" s="53">
        <v>32905</v>
      </c>
      <c r="H47" s="54">
        <v>34137</v>
      </c>
      <c r="I47" s="54">
        <v>174278</v>
      </c>
      <c r="J47" s="53">
        <v>241320</v>
      </c>
      <c r="K47" s="53">
        <v>71546</v>
      </c>
      <c r="L47" s="54">
        <v>4896</v>
      </c>
      <c r="M47" s="54">
        <v>15091</v>
      </c>
      <c r="N47" s="53">
        <v>91533</v>
      </c>
      <c r="O47" s="53"/>
      <c r="P47" s="54"/>
      <c r="Q47" s="54"/>
      <c r="R47" s="53"/>
      <c r="S47" s="53"/>
      <c r="T47" s="54"/>
      <c r="U47" s="54"/>
      <c r="V47" s="53"/>
      <c r="W47" s="53">
        <v>332853</v>
      </c>
      <c r="X47" s="54">
        <v>313000</v>
      </c>
      <c r="Y47" s="53">
        <v>19853</v>
      </c>
      <c r="Z47" s="94">
        <v>6.34</v>
      </c>
      <c r="AA47" s="95">
        <v>313000</v>
      </c>
    </row>
    <row r="48" spans="1:27" ht="12.75">
      <c r="A48" s="361" t="s">
        <v>255</v>
      </c>
      <c r="B48" s="136"/>
      <c r="C48" s="60">
        <v>74912</v>
      </c>
      <c r="D48" s="368"/>
      <c r="E48" s="54"/>
      <c r="F48" s="53"/>
      <c r="G48" s="53"/>
      <c r="H48" s="54">
        <v>9547</v>
      </c>
      <c r="I48" s="54"/>
      <c r="J48" s="53">
        <v>9547</v>
      </c>
      <c r="K48" s="53"/>
      <c r="L48" s="54"/>
      <c r="M48" s="54">
        <v>269</v>
      </c>
      <c r="N48" s="53">
        <v>269</v>
      </c>
      <c r="O48" s="53"/>
      <c r="P48" s="54"/>
      <c r="Q48" s="54"/>
      <c r="R48" s="53"/>
      <c r="S48" s="53"/>
      <c r="T48" s="54"/>
      <c r="U48" s="54"/>
      <c r="V48" s="53"/>
      <c r="W48" s="53">
        <v>9816</v>
      </c>
      <c r="X48" s="54"/>
      <c r="Y48" s="53">
        <v>9816</v>
      </c>
      <c r="Z48" s="94"/>
      <c r="AA48" s="95"/>
    </row>
    <row r="49" spans="1:27" ht="12.75">
      <c r="A49" s="361" t="s">
        <v>93</v>
      </c>
      <c r="B49" s="136"/>
      <c r="C49" s="54">
        <v>46702</v>
      </c>
      <c r="D49" s="368"/>
      <c r="E49" s="54">
        <v>1029000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12331421</v>
      </c>
      <c r="D60" s="346">
        <f t="shared" si="14"/>
        <v>0</v>
      </c>
      <c r="E60" s="219">
        <f t="shared" si="14"/>
        <v>27556200</v>
      </c>
      <c r="F60" s="264">
        <f t="shared" si="14"/>
        <v>15671850</v>
      </c>
      <c r="G60" s="264">
        <f t="shared" si="14"/>
        <v>750298</v>
      </c>
      <c r="H60" s="219">
        <f t="shared" si="14"/>
        <v>1044953</v>
      </c>
      <c r="I60" s="219">
        <f t="shared" si="14"/>
        <v>1788954</v>
      </c>
      <c r="J60" s="264">
        <f t="shared" si="14"/>
        <v>3584205</v>
      </c>
      <c r="K60" s="264">
        <f t="shared" si="14"/>
        <v>765992</v>
      </c>
      <c r="L60" s="219">
        <f t="shared" si="14"/>
        <v>309979</v>
      </c>
      <c r="M60" s="219">
        <f t="shared" si="14"/>
        <v>436400</v>
      </c>
      <c r="N60" s="264">
        <f t="shared" si="14"/>
        <v>1512371</v>
      </c>
      <c r="O60" s="264">
        <f t="shared" si="14"/>
        <v>49620</v>
      </c>
      <c r="P60" s="219">
        <f t="shared" si="14"/>
        <v>0</v>
      </c>
      <c r="Q60" s="219">
        <f t="shared" si="14"/>
        <v>1741640</v>
      </c>
      <c r="R60" s="264">
        <f t="shared" si="14"/>
        <v>1791260</v>
      </c>
      <c r="S60" s="264">
        <f t="shared" si="14"/>
        <v>1375907</v>
      </c>
      <c r="T60" s="219">
        <f t="shared" si="14"/>
        <v>1468325</v>
      </c>
      <c r="U60" s="219">
        <f t="shared" si="14"/>
        <v>6122098</v>
      </c>
      <c r="V60" s="264">
        <f t="shared" si="14"/>
        <v>8966330</v>
      </c>
      <c r="W60" s="264">
        <f t="shared" si="14"/>
        <v>15854166</v>
      </c>
      <c r="X60" s="219">
        <f t="shared" si="14"/>
        <v>15671850</v>
      </c>
      <c r="Y60" s="264">
        <f t="shared" si="14"/>
        <v>182316</v>
      </c>
      <c r="Z60" s="337">
        <f>+IF(X60&lt;&gt;0,+(Y60/X60)*100,0)</f>
        <v>1.1633342585591364</v>
      </c>
      <c r="AA60" s="232">
        <f>+AA57+AA54+AA51+AA40+AA37+AA34+AA22+AA5</f>
        <v>15671850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73020</v>
      </c>
      <c r="L62" s="347">
        <f t="shared" si="15"/>
        <v>0</v>
      </c>
      <c r="M62" s="347">
        <f t="shared" si="15"/>
        <v>0</v>
      </c>
      <c r="N62" s="349">
        <f t="shared" si="15"/>
        <v>73020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73020</v>
      </c>
      <c r="X62" s="347">
        <f t="shared" si="15"/>
        <v>0</v>
      </c>
      <c r="Y62" s="349">
        <f t="shared" si="15"/>
        <v>73020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>
        <v>73020</v>
      </c>
      <c r="L65" s="106"/>
      <c r="M65" s="106"/>
      <c r="N65" s="105">
        <v>73020</v>
      </c>
      <c r="O65" s="99"/>
      <c r="P65" s="106"/>
      <c r="Q65" s="106"/>
      <c r="R65" s="105"/>
      <c r="S65" s="99"/>
      <c r="T65" s="106"/>
      <c r="U65" s="106"/>
      <c r="V65" s="105"/>
      <c r="W65" s="99">
        <v>73020</v>
      </c>
      <c r="X65" s="106"/>
      <c r="Y65" s="105">
        <v>73020</v>
      </c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5300000</v>
      </c>
      <c r="F5" s="358">
        <f t="shared" si="0"/>
        <v>4808980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4808980</v>
      </c>
      <c r="Y5" s="358">
        <f t="shared" si="0"/>
        <v>-4808980</v>
      </c>
      <c r="Z5" s="359">
        <f>+IF(X5&lt;&gt;0,+(Y5/X5)*100,0)</f>
        <v>-100</v>
      </c>
      <c r="AA5" s="360">
        <f>+AA6+AA8+AA11+AA13+AA15</f>
        <v>4808980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5200000</v>
      </c>
      <c r="F8" s="59">
        <f t="shared" si="2"/>
        <v>4585980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4585980</v>
      </c>
      <c r="Y8" s="59">
        <f t="shared" si="2"/>
        <v>-4585980</v>
      </c>
      <c r="Z8" s="61">
        <f>+IF(X8&lt;&gt;0,+(Y8/X8)*100,0)</f>
        <v>-100</v>
      </c>
      <c r="AA8" s="62">
        <f>SUM(AA9:AA10)</f>
        <v>4585980</v>
      </c>
    </row>
    <row r="9" spans="1:27" ht="12.75">
      <c r="A9" s="291" t="s">
        <v>230</v>
      </c>
      <c r="B9" s="142"/>
      <c r="C9" s="60"/>
      <c r="D9" s="340"/>
      <c r="E9" s="60">
        <v>5200000</v>
      </c>
      <c r="F9" s="59">
        <v>4585980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4585980</v>
      </c>
      <c r="Y9" s="59">
        <v>-4585980</v>
      </c>
      <c r="Z9" s="61">
        <v>-100</v>
      </c>
      <c r="AA9" s="62">
        <v>4585980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100000</v>
      </c>
      <c r="F11" s="364">
        <f t="shared" si="3"/>
        <v>223000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223000</v>
      </c>
      <c r="Y11" s="364">
        <f t="shared" si="3"/>
        <v>-223000</v>
      </c>
      <c r="Z11" s="365">
        <f>+IF(X11&lt;&gt;0,+(Y11/X11)*100,0)</f>
        <v>-100</v>
      </c>
      <c r="AA11" s="366">
        <f t="shared" si="3"/>
        <v>223000</v>
      </c>
    </row>
    <row r="12" spans="1:27" ht="12.75">
      <c r="A12" s="291" t="s">
        <v>232</v>
      </c>
      <c r="B12" s="136"/>
      <c r="C12" s="60"/>
      <c r="D12" s="340"/>
      <c r="E12" s="60">
        <v>100000</v>
      </c>
      <c r="F12" s="59">
        <v>223000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223000</v>
      </c>
      <c r="Y12" s="59">
        <v>-223000</v>
      </c>
      <c r="Z12" s="61">
        <v>-100</v>
      </c>
      <c r="AA12" s="62">
        <v>223000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340000</v>
      </c>
      <c r="F40" s="345">
        <f t="shared" si="9"/>
        <v>150000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150000</v>
      </c>
      <c r="Y40" s="345">
        <f t="shared" si="9"/>
        <v>-150000</v>
      </c>
      <c r="Z40" s="336">
        <f>+IF(X40&lt;&gt;0,+(Y40/X40)*100,0)</f>
        <v>-100</v>
      </c>
      <c r="AA40" s="350">
        <f>SUM(AA41:AA49)</f>
        <v>150000</v>
      </c>
    </row>
    <row r="41" spans="1:27" ht="12.75">
      <c r="A41" s="361" t="s">
        <v>248</v>
      </c>
      <c r="B41" s="142"/>
      <c r="C41" s="362"/>
      <c r="D41" s="363"/>
      <c r="E41" s="362">
        <v>250000</v>
      </c>
      <c r="F41" s="364">
        <v>150000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150000</v>
      </c>
      <c r="Y41" s="364">
        <v>-150000</v>
      </c>
      <c r="Z41" s="365">
        <v>-100</v>
      </c>
      <c r="AA41" s="366">
        <v>150000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90000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5640000</v>
      </c>
      <c r="F60" s="264">
        <f t="shared" si="14"/>
        <v>4958980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4958980</v>
      </c>
      <c r="Y60" s="264">
        <f t="shared" si="14"/>
        <v>-4958980</v>
      </c>
      <c r="Z60" s="337">
        <f>+IF(X60&lt;&gt;0,+(Y60/X60)*100,0)</f>
        <v>-100</v>
      </c>
      <c r="AA60" s="232">
        <f>+AA57+AA54+AA51+AA40+AA37+AA34+AA22+AA5</f>
        <v>4958980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2017-08-01T08:25:23Z</dcterms:created>
  <dcterms:modified xsi:type="dcterms:W3CDTF">2017-08-01T08:25:26Z</dcterms:modified>
  <cp:category/>
  <cp:version/>
  <cp:contentType/>
  <cp:contentStatus/>
</cp:coreProperties>
</file>