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<sst xmlns="http://schemas.openxmlformats.org/spreadsheetml/2006/main" count="857" uniqueCount="303">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</sst>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6741055</v>
      </c>
      <c r="C5" s="19">
        <v>0</v>
      </c>
      <c r="D5" s="59">
        <v>12390549</v>
      </c>
      <c r="E5" s="60">
        <v>11800000</v>
      </c>
      <c r="F5" s="60">
        <v>7466009</v>
      </c>
      <c r="G5" s="60">
        <v>0</v>
      </c>
      <c r="H5" s="60">
        <v>0</v>
      </c>
      <c r="I5" s="60">
        <v>7466009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2000</v>
      </c>
      <c r="P5" s="60">
        <v>728</v>
      </c>
      <c r="Q5" s="60">
        <v>2728</v>
      </c>
      <c r="R5" s="60">
        <v>0</v>
      </c>
      <c r="S5" s="60">
        <v>0</v>
      </c>
      <c r="T5" s="60">
        <v>172957</v>
      </c>
      <c r="U5" s="60">
        <v>172957</v>
      </c>
      <c r="V5" s="60">
        <v>7641694</v>
      </c>
      <c r="W5" s="60">
        <v>12390545</v>
      </c>
      <c r="X5" s="60">
        <v>-4748851</v>
      </c>
      <c r="Y5" s="61">
        <v>-38.33</v>
      </c>
      <c r="Z5" s="62">
        <v>11800000</v>
      </c>
    </row>
    <row r="6" spans="1:26" ht="12.75">
      <c r="A6" s="58" t="s">
        <v>32</v>
      </c>
      <c r="B6" s="19">
        <v>755693</v>
      </c>
      <c r="C6" s="19">
        <v>0</v>
      </c>
      <c r="D6" s="59">
        <v>2000000</v>
      </c>
      <c r="E6" s="60">
        <v>500000</v>
      </c>
      <c r="F6" s="60">
        <v>67028</v>
      </c>
      <c r="G6" s="60">
        <v>67028</v>
      </c>
      <c r="H6" s="60">
        <v>63319</v>
      </c>
      <c r="I6" s="60">
        <v>197375</v>
      </c>
      <c r="J6" s="60">
        <v>67028</v>
      </c>
      <c r="K6" s="60">
        <v>67028</v>
      </c>
      <c r="L6" s="60">
        <v>67028</v>
      </c>
      <c r="M6" s="60">
        <v>201084</v>
      </c>
      <c r="N6" s="60">
        <v>67028</v>
      </c>
      <c r="O6" s="60">
        <v>67028</v>
      </c>
      <c r="P6" s="60">
        <v>67028</v>
      </c>
      <c r="Q6" s="60">
        <v>201084</v>
      </c>
      <c r="R6" s="60">
        <v>67028</v>
      </c>
      <c r="S6" s="60">
        <v>0</v>
      </c>
      <c r="T6" s="60">
        <v>107033</v>
      </c>
      <c r="U6" s="60">
        <v>174061</v>
      </c>
      <c r="V6" s="60">
        <v>773604</v>
      </c>
      <c r="W6" s="60">
        <v>1999996</v>
      </c>
      <c r="X6" s="60">
        <v>-1226392</v>
      </c>
      <c r="Y6" s="61">
        <v>-61.32</v>
      </c>
      <c r="Z6" s="62">
        <v>500000</v>
      </c>
    </row>
    <row r="7" spans="1:26" ht="12.75">
      <c r="A7" s="58" t="s">
        <v>33</v>
      </c>
      <c r="B7" s="19">
        <v>1650441</v>
      </c>
      <c r="C7" s="19">
        <v>0</v>
      </c>
      <c r="D7" s="59">
        <v>0</v>
      </c>
      <c r="E7" s="60">
        <v>3000000</v>
      </c>
      <c r="F7" s="60">
        <v>25</v>
      </c>
      <c r="G7" s="60">
        <v>255773</v>
      </c>
      <c r="H7" s="60">
        <v>110588</v>
      </c>
      <c r="I7" s="60">
        <v>366386</v>
      </c>
      <c r="J7" s="60">
        <v>46</v>
      </c>
      <c r="K7" s="60">
        <v>31</v>
      </c>
      <c r="L7" s="60">
        <v>14</v>
      </c>
      <c r="M7" s="60">
        <v>91</v>
      </c>
      <c r="N7" s="60">
        <v>18</v>
      </c>
      <c r="O7" s="60">
        <v>2</v>
      </c>
      <c r="P7" s="60">
        <v>15</v>
      </c>
      <c r="Q7" s="60">
        <v>35</v>
      </c>
      <c r="R7" s="60">
        <v>81</v>
      </c>
      <c r="S7" s="60">
        <v>31</v>
      </c>
      <c r="T7" s="60">
        <v>215130</v>
      </c>
      <c r="U7" s="60">
        <v>215242</v>
      </c>
      <c r="V7" s="60">
        <v>581754</v>
      </c>
      <c r="W7" s="60"/>
      <c r="X7" s="60">
        <v>581754</v>
      </c>
      <c r="Y7" s="61">
        <v>0</v>
      </c>
      <c r="Z7" s="62">
        <v>3000000</v>
      </c>
    </row>
    <row r="8" spans="1:26" ht="12.75">
      <c r="A8" s="58" t="s">
        <v>34</v>
      </c>
      <c r="B8" s="19">
        <v>124994297</v>
      </c>
      <c r="C8" s="19">
        <v>0</v>
      </c>
      <c r="D8" s="59">
        <v>133877400</v>
      </c>
      <c r="E8" s="60">
        <v>122924152</v>
      </c>
      <c r="F8" s="60">
        <v>51025000</v>
      </c>
      <c r="G8" s="60">
        <v>43382</v>
      </c>
      <c r="H8" s="60">
        <v>27997265</v>
      </c>
      <c r="I8" s="60">
        <v>79065647</v>
      </c>
      <c r="J8" s="60">
        <v>0</v>
      </c>
      <c r="K8" s="60">
        <v>0</v>
      </c>
      <c r="L8" s="60">
        <v>38801000</v>
      </c>
      <c r="M8" s="60">
        <v>38801000</v>
      </c>
      <c r="N8" s="60">
        <v>0</v>
      </c>
      <c r="O8" s="60">
        <v>32691</v>
      </c>
      <c r="P8" s="60">
        <v>29405187</v>
      </c>
      <c r="Q8" s="60">
        <v>29437878</v>
      </c>
      <c r="R8" s="60">
        <v>18791</v>
      </c>
      <c r="S8" s="60">
        <v>0</v>
      </c>
      <c r="T8" s="60">
        <v>0</v>
      </c>
      <c r="U8" s="60">
        <v>18791</v>
      </c>
      <c r="V8" s="60">
        <v>147323316</v>
      </c>
      <c r="W8" s="60">
        <v>133877396</v>
      </c>
      <c r="X8" s="60">
        <v>13445920</v>
      </c>
      <c r="Y8" s="61">
        <v>10.04</v>
      </c>
      <c r="Z8" s="62">
        <v>122924152</v>
      </c>
    </row>
    <row r="9" spans="1:26" ht="12.75">
      <c r="A9" s="58" t="s">
        <v>35</v>
      </c>
      <c r="B9" s="19">
        <v>3878499</v>
      </c>
      <c r="C9" s="19">
        <v>0</v>
      </c>
      <c r="D9" s="59">
        <v>21000000</v>
      </c>
      <c r="E9" s="60">
        <v>32710122</v>
      </c>
      <c r="F9" s="60">
        <v>234265</v>
      </c>
      <c r="G9" s="60">
        <v>244993</v>
      </c>
      <c r="H9" s="60">
        <v>-176000</v>
      </c>
      <c r="I9" s="60">
        <v>303258</v>
      </c>
      <c r="J9" s="60">
        <v>234372</v>
      </c>
      <c r="K9" s="60">
        <v>259758</v>
      </c>
      <c r="L9" s="60">
        <v>309470</v>
      </c>
      <c r="M9" s="60">
        <v>803600</v>
      </c>
      <c r="N9" s="60">
        <v>242923</v>
      </c>
      <c r="O9" s="60">
        <v>1652206</v>
      </c>
      <c r="P9" s="60">
        <v>247914</v>
      </c>
      <c r="Q9" s="60">
        <v>2143043</v>
      </c>
      <c r="R9" s="60">
        <v>252089</v>
      </c>
      <c r="S9" s="60">
        <v>13662</v>
      </c>
      <c r="T9" s="60">
        <v>128466</v>
      </c>
      <c r="U9" s="60">
        <v>394217</v>
      </c>
      <c r="V9" s="60">
        <v>3644118</v>
      </c>
      <c r="W9" s="60">
        <v>20999996</v>
      </c>
      <c r="X9" s="60">
        <v>-17355878</v>
      </c>
      <c r="Y9" s="61">
        <v>-82.65</v>
      </c>
      <c r="Z9" s="62">
        <v>32710122</v>
      </c>
    </row>
    <row r="10" spans="1:26" ht="22.5">
      <c r="A10" s="63" t="s">
        <v>278</v>
      </c>
      <c r="B10" s="64">
        <f>SUM(B5:B9)</f>
        <v>138019985</v>
      </c>
      <c r="C10" s="64">
        <f>SUM(C5:C9)</f>
        <v>0</v>
      </c>
      <c r="D10" s="65">
        <f aca="true" t="shared" si="0" ref="D10:Z10">SUM(D5:D9)</f>
        <v>169267949</v>
      </c>
      <c r="E10" s="66">
        <f t="shared" si="0"/>
        <v>170934274</v>
      </c>
      <c r="F10" s="66">
        <f t="shared" si="0"/>
        <v>58792327</v>
      </c>
      <c r="G10" s="66">
        <f t="shared" si="0"/>
        <v>611176</v>
      </c>
      <c r="H10" s="66">
        <f t="shared" si="0"/>
        <v>27995172</v>
      </c>
      <c r="I10" s="66">
        <f t="shared" si="0"/>
        <v>87398675</v>
      </c>
      <c r="J10" s="66">
        <f t="shared" si="0"/>
        <v>301446</v>
      </c>
      <c r="K10" s="66">
        <f t="shared" si="0"/>
        <v>326817</v>
      </c>
      <c r="L10" s="66">
        <f t="shared" si="0"/>
        <v>39177512</v>
      </c>
      <c r="M10" s="66">
        <f t="shared" si="0"/>
        <v>39805775</v>
      </c>
      <c r="N10" s="66">
        <f t="shared" si="0"/>
        <v>309969</v>
      </c>
      <c r="O10" s="66">
        <f t="shared" si="0"/>
        <v>1753927</v>
      </c>
      <c r="P10" s="66">
        <f t="shared" si="0"/>
        <v>29720872</v>
      </c>
      <c r="Q10" s="66">
        <f t="shared" si="0"/>
        <v>31784768</v>
      </c>
      <c r="R10" s="66">
        <f t="shared" si="0"/>
        <v>337989</v>
      </c>
      <c r="S10" s="66">
        <f t="shared" si="0"/>
        <v>13693</v>
      </c>
      <c r="T10" s="66">
        <f t="shared" si="0"/>
        <v>623586</v>
      </c>
      <c r="U10" s="66">
        <f t="shared" si="0"/>
        <v>975268</v>
      </c>
      <c r="V10" s="66">
        <f t="shared" si="0"/>
        <v>159964486</v>
      </c>
      <c r="W10" s="66">
        <f t="shared" si="0"/>
        <v>169267933</v>
      </c>
      <c r="X10" s="66">
        <f t="shared" si="0"/>
        <v>-9303447</v>
      </c>
      <c r="Y10" s="67">
        <f>+IF(W10&lt;&gt;0,(X10/W10)*100,0)</f>
        <v>-5.496284402551309</v>
      </c>
      <c r="Z10" s="68">
        <f t="shared" si="0"/>
        <v>170934274</v>
      </c>
    </row>
    <row r="11" spans="1:26" ht="12.75">
      <c r="A11" s="58" t="s">
        <v>37</v>
      </c>
      <c r="B11" s="19">
        <v>50266254</v>
      </c>
      <c r="C11" s="19">
        <v>0</v>
      </c>
      <c r="D11" s="59">
        <v>62908535</v>
      </c>
      <c r="E11" s="60">
        <v>68913417</v>
      </c>
      <c r="F11" s="60">
        <v>3361792</v>
      </c>
      <c r="G11" s="60">
        <v>4312991</v>
      </c>
      <c r="H11" s="60">
        <v>4513053</v>
      </c>
      <c r="I11" s="60">
        <v>12187836</v>
      </c>
      <c r="J11" s="60">
        <v>4450035</v>
      </c>
      <c r="K11" s="60">
        <v>2077233</v>
      </c>
      <c r="L11" s="60">
        <v>2883569</v>
      </c>
      <c r="M11" s="60">
        <v>9410837</v>
      </c>
      <c r="N11" s="60">
        <v>3711024</v>
      </c>
      <c r="O11" s="60">
        <v>3150804</v>
      </c>
      <c r="P11" s="60">
        <v>4093028</v>
      </c>
      <c r="Q11" s="60">
        <v>10954856</v>
      </c>
      <c r="R11" s="60">
        <v>2808933</v>
      </c>
      <c r="S11" s="60">
        <v>3406552</v>
      </c>
      <c r="T11" s="60">
        <v>1659078</v>
      </c>
      <c r="U11" s="60">
        <v>7874563</v>
      </c>
      <c r="V11" s="60">
        <v>40428092</v>
      </c>
      <c r="W11" s="60">
        <v>62908537</v>
      </c>
      <c r="X11" s="60">
        <v>-22480445</v>
      </c>
      <c r="Y11" s="61">
        <v>-35.74</v>
      </c>
      <c r="Z11" s="62">
        <v>68913417</v>
      </c>
    </row>
    <row r="12" spans="1:26" ht="12.75">
      <c r="A12" s="58" t="s">
        <v>38</v>
      </c>
      <c r="B12" s="19">
        <v>11345863</v>
      </c>
      <c r="C12" s="19">
        <v>0</v>
      </c>
      <c r="D12" s="59">
        <v>14700000</v>
      </c>
      <c r="E12" s="60">
        <v>12000000</v>
      </c>
      <c r="F12" s="60">
        <v>723137</v>
      </c>
      <c r="G12" s="60">
        <v>796819</v>
      </c>
      <c r="H12" s="60">
        <v>1172123</v>
      </c>
      <c r="I12" s="60">
        <v>2692079</v>
      </c>
      <c r="J12" s="60">
        <v>937784</v>
      </c>
      <c r="K12" s="60">
        <v>441060</v>
      </c>
      <c r="L12" s="60">
        <v>654134</v>
      </c>
      <c r="M12" s="60">
        <v>2032978</v>
      </c>
      <c r="N12" s="60">
        <v>812751</v>
      </c>
      <c r="O12" s="60">
        <v>626413</v>
      </c>
      <c r="P12" s="60">
        <v>697717</v>
      </c>
      <c r="Q12" s="60">
        <v>2136881</v>
      </c>
      <c r="R12" s="60">
        <v>806257</v>
      </c>
      <c r="S12" s="60">
        <v>731659</v>
      </c>
      <c r="T12" s="60">
        <v>645979</v>
      </c>
      <c r="U12" s="60">
        <v>2183895</v>
      </c>
      <c r="V12" s="60">
        <v>9045833</v>
      </c>
      <c r="W12" s="60">
        <v>14700000</v>
      </c>
      <c r="X12" s="60">
        <v>-5654167</v>
      </c>
      <c r="Y12" s="61">
        <v>-38.46</v>
      </c>
      <c r="Z12" s="62">
        <v>12000000</v>
      </c>
    </row>
    <row r="13" spans="1:26" ht="12.75">
      <c r="A13" s="58" t="s">
        <v>279</v>
      </c>
      <c r="B13" s="19">
        <v>27676690</v>
      </c>
      <c r="C13" s="19">
        <v>0</v>
      </c>
      <c r="D13" s="59">
        <v>5514736</v>
      </c>
      <c r="E13" s="60">
        <v>32465000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5514732</v>
      </c>
      <c r="X13" s="60">
        <v>-5514732</v>
      </c>
      <c r="Y13" s="61">
        <v>-100</v>
      </c>
      <c r="Z13" s="62">
        <v>32465000</v>
      </c>
    </row>
    <row r="14" spans="1:26" ht="12.75">
      <c r="A14" s="58" t="s">
        <v>40</v>
      </c>
      <c r="B14" s="19">
        <v>1704344</v>
      </c>
      <c r="C14" s="19">
        <v>0</v>
      </c>
      <c r="D14" s="59">
        <v>100600</v>
      </c>
      <c r="E14" s="60">
        <v>0</v>
      </c>
      <c r="F14" s="60">
        <v>0</v>
      </c>
      <c r="G14" s="60">
        <v>0</v>
      </c>
      <c r="H14" s="60">
        <v>15160</v>
      </c>
      <c r="I14" s="60">
        <v>15160</v>
      </c>
      <c r="J14" s="60">
        <v>0</v>
      </c>
      <c r="K14" s="60">
        <v>0</v>
      </c>
      <c r="L14" s="60">
        <v>0</v>
      </c>
      <c r="M14" s="60">
        <v>0</v>
      </c>
      <c r="N14" s="60">
        <v>587</v>
      </c>
      <c r="O14" s="60">
        <v>0</v>
      </c>
      <c r="P14" s="60">
        <v>0</v>
      </c>
      <c r="Q14" s="60">
        <v>587</v>
      </c>
      <c r="R14" s="60">
        <v>0</v>
      </c>
      <c r="S14" s="60">
        <v>0</v>
      </c>
      <c r="T14" s="60">
        <v>0</v>
      </c>
      <c r="U14" s="60">
        <v>0</v>
      </c>
      <c r="V14" s="60">
        <v>15747</v>
      </c>
      <c r="W14" s="60">
        <v>100596</v>
      </c>
      <c r="X14" s="60">
        <v>-84849</v>
      </c>
      <c r="Y14" s="61">
        <v>-84.35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7000000</v>
      </c>
      <c r="E16" s="60">
        <v>8620000</v>
      </c>
      <c r="F16" s="60">
        <v>0</v>
      </c>
      <c r="G16" s="60">
        <v>2498221</v>
      </c>
      <c r="H16" s="60">
        <v>0</v>
      </c>
      <c r="I16" s="60">
        <v>2498221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2498221</v>
      </c>
      <c r="W16" s="60">
        <v>6999996</v>
      </c>
      <c r="X16" s="60">
        <v>-4501775</v>
      </c>
      <c r="Y16" s="61">
        <v>-64.31</v>
      </c>
      <c r="Z16" s="62">
        <v>8620000</v>
      </c>
    </row>
    <row r="17" spans="1:26" ht="12.75">
      <c r="A17" s="58" t="s">
        <v>43</v>
      </c>
      <c r="B17" s="19">
        <v>48354058</v>
      </c>
      <c r="C17" s="19">
        <v>0</v>
      </c>
      <c r="D17" s="59">
        <v>132824600</v>
      </c>
      <c r="E17" s="60">
        <v>139452099</v>
      </c>
      <c r="F17" s="60">
        <v>1299056</v>
      </c>
      <c r="G17" s="60">
        <v>4314649</v>
      </c>
      <c r="H17" s="60">
        <v>5224297</v>
      </c>
      <c r="I17" s="60">
        <v>10838002</v>
      </c>
      <c r="J17" s="60">
        <v>2515683</v>
      </c>
      <c r="K17" s="60">
        <v>7819827</v>
      </c>
      <c r="L17" s="60">
        <v>9428994</v>
      </c>
      <c r="M17" s="60">
        <v>19764504</v>
      </c>
      <c r="N17" s="60">
        <v>1532126</v>
      </c>
      <c r="O17" s="60">
        <v>5133259</v>
      </c>
      <c r="P17" s="60">
        <v>2085919</v>
      </c>
      <c r="Q17" s="60">
        <v>8751304</v>
      </c>
      <c r="R17" s="60">
        <v>1091495</v>
      </c>
      <c r="S17" s="60">
        <v>2141874</v>
      </c>
      <c r="T17" s="60">
        <v>3482931</v>
      </c>
      <c r="U17" s="60">
        <v>6716300</v>
      </c>
      <c r="V17" s="60">
        <v>46070110</v>
      </c>
      <c r="W17" s="60">
        <v>132825078</v>
      </c>
      <c r="X17" s="60">
        <v>-86754968</v>
      </c>
      <c r="Y17" s="61">
        <v>-65.32</v>
      </c>
      <c r="Z17" s="62">
        <v>139452099</v>
      </c>
    </row>
    <row r="18" spans="1:26" ht="12.75">
      <c r="A18" s="70" t="s">
        <v>44</v>
      </c>
      <c r="B18" s="71">
        <f>SUM(B11:B17)</f>
        <v>139347209</v>
      </c>
      <c r="C18" s="71">
        <f>SUM(C11:C17)</f>
        <v>0</v>
      </c>
      <c r="D18" s="72">
        <f aca="true" t="shared" si="1" ref="D18:Z18">SUM(D11:D17)</f>
        <v>223048471</v>
      </c>
      <c r="E18" s="73">
        <f t="shared" si="1"/>
        <v>261450516</v>
      </c>
      <c r="F18" s="73">
        <f t="shared" si="1"/>
        <v>5383985</v>
      </c>
      <c r="G18" s="73">
        <f t="shared" si="1"/>
        <v>11922680</v>
      </c>
      <c r="H18" s="73">
        <f t="shared" si="1"/>
        <v>10924633</v>
      </c>
      <c r="I18" s="73">
        <f t="shared" si="1"/>
        <v>28231298</v>
      </c>
      <c r="J18" s="73">
        <f t="shared" si="1"/>
        <v>7903502</v>
      </c>
      <c r="K18" s="73">
        <f t="shared" si="1"/>
        <v>10338120</v>
      </c>
      <c r="L18" s="73">
        <f t="shared" si="1"/>
        <v>12966697</v>
      </c>
      <c r="M18" s="73">
        <f t="shared" si="1"/>
        <v>31208319</v>
      </c>
      <c r="N18" s="73">
        <f t="shared" si="1"/>
        <v>6056488</v>
      </c>
      <c r="O18" s="73">
        <f t="shared" si="1"/>
        <v>8910476</v>
      </c>
      <c r="P18" s="73">
        <f t="shared" si="1"/>
        <v>6876664</v>
      </c>
      <c r="Q18" s="73">
        <f t="shared" si="1"/>
        <v>21843628</v>
      </c>
      <c r="R18" s="73">
        <f t="shared" si="1"/>
        <v>4706685</v>
      </c>
      <c r="S18" s="73">
        <f t="shared" si="1"/>
        <v>6280085</v>
      </c>
      <c r="T18" s="73">
        <f t="shared" si="1"/>
        <v>5787988</v>
      </c>
      <c r="U18" s="73">
        <f t="shared" si="1"/>
        <v>16774758</v>
      </c>
      <c r="V18" s="73">
        <f t="shared" si="1"/>
        <v>98058003</v>
      </c>
      <c r="W18" s="73">
        <f t="shared" si="1"/>
        <v>223048939</v>
      </c>
      <c r="X18" s="73">
        <f t="shared" si="1"/>
        <v>-124990936</v>
      </c>
      <c r="Y18" s="67">
        <f>+IF(W18&lt;&gt;0,(X18/W18)*100,0)</f>
        <v>-56.0374492523365</v>
      </c>
      <c r="Z18" s="74">
        <f t="shared" si="1"/>
        <v>261450516</v>
      </c>
    </row>
    <row r="19" spans="1:26" ht="12.75">
      <c r="A19" s="70" t="s">
        <v>45</v>
      </c>
      <c r="B19" s="75">
        <f>+B10-B18</f>
        <v>-1327224</v>
      </c>
      <c r="C19" s="75">
        <f>+C10-C18</f>
        <v>0</v>
      </c>
      <c r="D19" s="76">
        <f aca="true" t="shared" si="2" ref="D19:Z19">+D10-D18</f>
        <v>-53780522</v>
      </c>
      <c r="E19" s="77">
        <f t="shared" si="2"/>
        <v>-90516242</v>
      </c>
      <c r="F19" s="77">
        <f t="shared" si="2"/>
        <v>53408342</v>
      </c>
      <c r="G19" s="77">
        <f t="shared" si="2"/>
        <v>-11311504</v>
      </c>
      <c r="H19" s="77">
        <f t="shared" si="2"/>
        <v>17070539</v>
      </c>
      <c r="I19" s="77">
        <f t="shared" si="2"/>
        <v>59167377</v>
      </c>
      <c r="J19" s="77">
        <f t="shared" si="2"/>
        <v>-7602056</v>
      </c>
      <c r="K19" s="77">
        <f t="shared" si="2"/>
        <v>-10011303</v>
      </c>
      <c r="L19" s="77">
        <f t="shared" si="2"/>
        <v>26210815</v>
      </c>
      <c r="M19" s="77">
        <f t="shared" si="2"/>
        <v>8597456</v>
      </c>
      <c r="N19" s="77">
        <f t="shared" si="2"/>
        <v>-5746519</v>
      </c>
      <c r="O19" s="77">
        <f t="shared" si="2"/>
        <v>-7156549</v>
      </c>
      <c r="P19" s="77">
        <f t="shared" si="2"/>
        <v>22844208</v>
      </c>
      <c r="Q19" s="77">
        <f t="shared" si="2"/>
        <v>9941140</v>
      </c>
      <c r="R19" s="77">
        <f t="shared" si="2"/>
        <v>-4368696</v>
      </c>
      <c r="S19" s="77">
        <f t="shared" si="2"/>
        <v>-6266392</v>
      </c>
      <c r="T19" s="77">
        <f t="shared" si="2"/>
        <v>-5164402</v>
      </c>
      <c r="U19" s="77">
        <f t="shared" si="2"/>
        <v>-15799490</v>
      </c>
      <c r="V19" s="77">
        <f t="shared" si="2"/>
        <v>61906483</v>
      </c>
      <c r="W19" s="77">
        <f>IF(E10=E18,0,W10-W18)</f>
        <v>-53781006</v>
      </c>
      <c r="X19" s="77">
        <f t="shared" si="2"/>
        <v>115687489</v>
      </c>
      <c r="Y19" s="78">
        <f>+IF(W19&lt;&gt;0,(X19/W19)*100,0)</f>
        <v>-215.1084511137631</v>
      </c>
      <c r="Z19" s="79">
        <f t="shared" si="2"/>
        <v>-90516242</v>
      </c>
    </row>
    <row r="20" spans="1:26" ht="12.75">
      <c r="A20" s="58" t="s">
        <v>46</v>
      </c>
      <c r="B20" s="19">
        <v>24278000</v>
      </c>
      <c r="C20" s="19">
        <v>0</v>
      </c>
      <c r="D20" s="59">
        <v>53781000</v>
      </c>
      <c r="E20" s="60">
        <v>50781000</v>
      </c>
      <c r="F20" s="60">
        <v>0</v>
      </c>
      <c r="G20" s="60">
        <v>0</v>
      </c>
      <c r="H20" s="60">
        <v>-3603945</v>
      </c>
      <c r="I20" s="60">
        <v>-3603945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2058844</v>
      </c>
      <c r="P20" s="60">
        <v>5480276</v>
      </c>
      <c r="Q20" s="60">
        <v>7539120</v>
      </c>
      <c r="R20" s="60">
        <v>1753548</v>
      </c>
      <c r="S20" s="60">
        <v>0</v>
      </c>
      <c r="T20" s="60">
        <v>0</v>
      </c>
      <c r="U20" s="60">
        <v>1753548</v>
      </c>
      <c r="V20" s="60">
        <v>5688723</v>
      </c>
      <c r="W20" s="60">
        <v>53781000</v>
      </c>
      <c r="X20" s="60">
        <v>-48092277</v>
      </c>
      <c r="Y20" s="61">
        <v>-89.42</v>
      </c>
      <c r="Z20" s="62">
        <v>50781000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22950776</v>
      </c>
      <c r="C22" s="86">
        <f>SUM(C19:C21)</f>
        <v>0</v>
      </c>
      <c r="D22" s="87">
        <f aca="true" t="shared" si="3" ref="D22:Z22">SUM(D19:D21)</f>
        <v>478</v>
      </c>
      <c r="E22" s="88">
        <f t="shared" si="3"/>
        <v>-39735242</v>
      </c>
      <c r="F22" s="88">
        <f t="shared" si="3"/>
        <v>53408342</v>
      </c>
      <c r="G22" s="88">
        <f t="shared" si="3"/>
        <v>-11311504</v>
      </c>
      <c r="H22" s="88">
        <f t="shared" si="3"/>
        <v>13466594</v>
      </c>
      <c r="I22" s="88">
        <f t="shared" si="3"/>
        <v>55563432</v>
      </c>
      <c r="J22" s="88">
        <f t="shared" si="3"/>
        <v>-7602056</v>
      </c>
      <c r="K22" s="88">
        <f t="shared" si="3"/>
        <v>-10011303</v>
      </c>
      <c r="L22" s="88">
        <f t="shared" si="3"/>
        <v>26210815</v>
      </c>
      <c r="M22" s="88">
        <f t="shared" si="3"/>
        <v>8597456</v>
      </c>
      <c r="N22" s="88">
        <f t="shared" si="3"/>
        <v>-5746519</v>
      </c>
      <c r="O22" s="88">
        <f t="shared" si="3"/>
        <v>-5097705</v>
      </c>
      <c r="P22" s="88">
        <f t="shared" si="3"/>
        <v>28324484</v>
      </c>
      <c r="Q22" s="88">
        <f t="shared" si="3"/>
        <v>17480260</v>
      </c>
      <c r="R22" s="88">
        <f t="shared" si="3"/>
        <v>-2615148</v>
      </c>
      <c r="S22" s="88">
        <f t="shared" si="3"/>
        <v>-6266392</v>
      </c>
      <c r="T22" s="88">
        <f t="shared" si="3"/>
        <v>-5164402</v>
      </c>
      <c r="U22" s="88">
        <f t="shared" si="3"/>
        <v>-14045942</v>
      </c>
      <c r="V22" s="88">
        <f t="shared" si="3"/>
        <v>67595206</v>
      </c>
      <c r="W22" s="88">
        <f t="shared" si="3"/>
        <v>-6</v>
      </c>
      <c r="X22" s="88">
        <f t="shared" si="3"/>
        <v>67595212</v>
      </c>
      <c r="Y22" s="89">
        <f>+IF(W22&lt;&gt;0,(X22/W22)*100,0)</f>
        <v>-1126586866.6666665</v>
      </c>
      <c r="Z22" s="90">
        <f t="shared" si="3"/>
        <v>-39735242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22950776</v>
      </c>
      <c r="C24" s="75">
        <f>SUM(C22:C23)</f>
        <v>0</v>
      </c>
      <c r="D24" s="76">
        <f aca="true" t="shared" si="4" ref="D24:Z24">SUM(D22:D23)</f>
        <v>478</v>
      </c>
      <c r="E24" s="77">
        <f t="shared" si="4"/>
        <v>-39735242</v>
      </c>
      <c r="F24" s="77">
        <f t="shared" si="4"/>
        <v>53408342</v>
      </c>
      <c r="G24" s="77">
        <f t="shared" si="4"/>
        <v>-11311504</v>
      </c>
      <c r="H24" s="77">
        <f t="shared" si="4"/>
        <v>13466594</v>
      </c>
      <c r="I24" s="77">
        <f t="shared" si="4"/>
        <v>55563432</v>
      </c>
      <c r="J24" s="77">
        <f t="shared" si="4"/>
        <v>-7602056</v>
      </c>
      <c r="K24" s="77">
        <f t="shared" si="4"/>
        <v>-10011303</v>
      </c>
      <c r="L24" s="77">
        <f t="shared" si="4"/>
        <v>26210815</v>
      </c>
      <c r="M24" s="77">
        <f t="shared" si="4"/>
        <v>8597456</v>
      </c>
      <c r="N24" s="77">
        <f t="shared" si="4"/>
        <v>-5746519</v>
      </c>
      <c r="O24" s="77">
        <f t="shared" si="4"/>
        <v>-5097705</v>
      </c>
      <c r="P24" s="77">
        <f t="shared" si="4"/>
        <v>28324484</v>
      </c>
      <c r="Q24" s="77">
        <f t="shared" si="4"/>
        <v>17480260</v>
      </c>
      <c r="R24" s="77">
        <f t="shared" si="4"/>
        <v>-2615148</v>
      </c>
      <c r="S24" s="77">
        <f t="shared" si="4"/>
        <v>-6266392</v>
      </c>
      <c r="T24" s="77">
        <f t="shared" si="4"/>
        <v>-5164402</v>
      </c>
      <c r="U24" s="77">
        <f t="shared" si="4"/>
        <v>-14045942</v>
      </c>
      <c r="V24" s="77">
        <f t="shared" si="4"/>
        <v>67595206</v>
      </c>
      <c r="W24" s="77">
        <f t="shared" si="4"/>
        <v>-6</v>
      </c>
      <c r="X24" s="77">
        <f t="shared" si="4"/>
        <v>67595212</v>
      </c>
      <c r="Y24" s="78">
        <f>+IF(W24&lt;&gt;0,(X24/W24)*100,0)</f>
        <v>-1126586866.6666665</v>
      </c>
      <c r="Z24" s="79">
        <f t="shared" si="4"/>
        <v>-39735242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31699883</v>
      </c>
      <c r="C27" s="22">
        <v>0</v>
      </c>
      <c r="D27" s="99">
        <v>79331600</v>
      </c>
      <c r="E27" s="100">
        <v>65606900</v>
      </c>
      <c r="F27" s="100">
        <v>121303</v>
      </c>
      <c r="G27" s="100">
        <v>2498221</v>
      </c>
      <c r="H27" s="100">
        <v>1782208</v>
      </c>
      <c r="I27" s="100">
        <v>4401732</v>
      </c>
      <c r="J27" s="100">
        <v>532196</v>
      </c>
      <c r="K27" s="100">
        <v>100534</v>
      </c>
      <c r="L27" s="100">
        <v>10184230</v>
      </c>
      <c r="M27" s="100">
        <v>10816960</v>
      </c>
      <c r="N27" s="100">
        <v>336462</v>
      </c>
      <c r="O27" s="100">
        <v>2058844</v>
      </c>
      <c r="P27" s="100">
        <v>5480276</v>
      </c>
      <c r="Q27" s="100">
        <v>7875582</v>
      </c>
      <c r="R27" s="100">
        <v>1753548</v>
      </c>
      <c r="S27" s="100">
        <v>4457174</v>
      </c>
      <c r="T27" s="100">
        <v>7471639</v>
      </c>
      <c r="U27" s="100">
        <v>13682361</v>
      </c>
      <c r="V27" s="100">
        <v>36776635</v>
      </c>
      <c r="W27" s="100">
        <v>65606900</v>
      </c>
      <c r="X27" s="100">
        <v>-28830265</v>
      </c>
      <c r="Y27" s="101">
        <v>-43.94</v>
      </c>
      <c r="Z27" s="102">
        <v>65606900</v>
      </c>
    </row>
    <row r="28" spans="1:26" ht="12.75">
      <c r="A28" s="103" t="s">
        <v>46</v>
      </c>
      <c r="B28" s="19">
        <v>29166117</v>
      </c>
      <c r="C28" s="19">
        <v>0</v>
      </c>
      <c r="D28" s="59">
        <v>53781000</v>
      </c>
      <c r="E28" s="60">
        <v>53781000</v>
      </c>
      <c r="F28" s="60">
        <v>121303</v>
      </c>
      <c r="G28" s="60">
        <v>2498221</v>
      </c>
      <c r="H28" s="60">
        <v>1782208</v>
      </c>
      <c r="I28" s="60">
        <v>4401732</v>
      </c>
      <c r="J28" s="60">
        <v>532196</v>
      </c>
      <c r="K28" s="60">
        <v>100534</v>
      </c>
      <c r="L28" s="60">
        <v>10184230</v>
      </c>
      <c r="M28" s="60">
        <v>10816960</v>
      </c>
      <c r="N28" s="60">
        <v>336462</v>
      </c>
      <c r="O28" s="60">
        <v>2058844</v>
      </c>
      <c r="P28" s="60">
        <v>5480276</v>
      </c>
      <c r="Q28" s="60">
        <v>7875582</v>
      </c>
      <c r="R28" s="60">
        <v>1753548</v>
      </c>
      <c r="S28" s="60">
        <v>4457174</v>
      </c>
      <c r="T28" s="60">
        <v>7471639</v>
      </c>
      <c r="U28" s="60">
        <v>13682361</v>
      </c>
      <c r="V28" s="60">
        <v>36776635</v>
      </c>
      <c r="W28" s="60">
        <v>53781000</v>
      </c>
      <c r="X28" s="60">
        <v>-17004365</v>
      </c>
      <c r="Y28" s="61">
        <v>-31.62</v>
      </c>
      <c r="Z28" s="62">
        <v>53781000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2533766</v>
      </c>
      <c r="C31" s="19">
        <v>0</v>
      </c>
      <c r="D31" s="59">
        <v>25550600</v>
      </c>
      <c r="E31" s="60">
        <v>11825900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11825900</v>
      </c>
      <c r="X31" s="60">
        <v>-11825900</v>
      </c>
      <c r="Y31" s="61">
        <v>-100</v>
      </c>
      <c r="Z31" s="62">
        <v>11825900</v>
      </c>
    </row>
    <row r="32" spans="1:26" ht="12.75">
      <c r="A32" s="70" t="s">
        <v>54</v>
      </c>
      <c r="B32" s="22">
        <f>SUM(B28:B31)</f>
        <v>31699883</v>
      </c>
      <c r="C32" s="22">
        <f>SUM(C28:C31)</f>
        <v>0</v>
      </c>
      <c r="D32" s="99">
        <f aca="true" t="shared" si="5" ref="D32:Z32">SUM(D28:D31)</f>
        <v>79331600</v>
      </c>
      <c r="E32" s="100">
        <f t="shared" si="5"/>
        <v>65606900</v>
      </c>
      <c r="F32" s="100">
        <f t="shared" si="5"/>
        <v>121303</v>
      </c>
      <c r="G32" s="100">
        <f t="shared" si="5"/>
        <v>2498221</v>
      </c>
      <c r="H32" s="100">
        <f t="shared" si="5"/>
        <v>1782208</v>
      </c>
      <c r="I32" s="100">
        <f t="shared" si="5"/>
        <v>4401732</v>
      </c>
      <c r="J32" s="100">
        <f t="shared" si="5"/>
        <v>532196</v>
      </c>
      <c r="K32" s="100">
        <f t="shared" si="5"/>
        <v>100534</v>
      </c>
      <c r="L32" s="100">
        <f t="shared" si="5"/>
        <v>10184230</v>
      </c>
      <c r="M32" s="100">
        <f t="shared" si="5"/>
        <v>10816960</v>
      </c>
      <c r="N32" s="100">
        <f t="shared" si="5"/>
        <v>336462</v>
      </c>
      <c r="O32" s="100">
        <f t="shared" si="5"/>
        <v>2058844</v>
      </c>
      <c r="P32" s="100">
        <f t="shared" si="5"/>
        <v>5480276</v>
      </c>
      <c r="Q32" s="100">
        <f t="shared" si="5"/>
        <v>7875582</v>
      </c>
      <c r="R32" s="100">
        <f t="shared" si="5"/>
        <v>1753548</v>
      </c>
      <c r="S32" s="100">
        <f t="shared" si="5"/>
        <v>4457174</v>
      </c>
      <c r="T32" s="100">
        <f t="shared" si="5"/>
        <v>7471639</v>
      </c>
      <c r="U32" s="100">
        <f t="shared" si="5"/>
        <v>13682361</v>
      </c>
      <c r="V32" s="100">
        <f t="shared" si="5"/>
        <v>36776635</v>
      </c>
      <c r="W32" s="100">
        <f t="shared" si="5"/>
        <v>65606900</v>
      </c>
      <c r="X32" s="100">
        <f t="shared" si="5"/>
        <v>-28830265</v>
      </c>
      <c r="Y32" s="101">
        <f>+IF(W32&lt;&gt;0,(X32/W32)*100,0)</f>
        <v>-43.94395254157718</v>
      </c>
      <c r="Z32" s="102">
        <f t="shared" si="5"/>
        <v>65606900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44217246</v>
      </c>
      <c r="C35" s="19">
        <v>0</v>
      </c>
      <c r="D35" s="59">
        <v>11440006</v>
      </c>
      <c r="E35" s="60">
        <v>11440009</v>
      </c>
      <c r="F35" s="60">
        <v>54094320</v>
      </c>
      <c r="G35" s="60">
        <v>9823372</v>
      </c>
      <c r="H35" s="60">
        <v>9110718</v>
      </c>
      <c r="I35" s="60">
        <v>9110718</v>
      </c>
      <c r="J35" s="60">
        <v>3490048</v>
      </c>
      <c r="K35" s="60">
        <v>17980844</v>
      </c>
      <c r="L35" s="60">
        <v>31941045</v>
      </c>
      <c r="M35" s="60">
        <v>31941045</v>
      </c>
      <c r="N35" s="60">
        <v>0</v>
      </c>
      <c r="O35" s="60">
        <v>9847731</v>
      </c>
      <c r="P35" s="60">
        <v>28256826</v>
      </c>
      <c r="Q35" s="60">
        <v>28256826</v>
      </c>
      <c r="R35" s="60">
        <v>4485453</v>
      </c>
      <c r="S35" s="60">
        <v>0</v>
      </c>
      <c r="T35" s="60">
        <v>2178021</v>
      </c>
      <c r="U35" s="60">
        <v>2178021</v>
      </c>
      <c r="V35" s="60">
        <v>2178021</v>
      </c>
      <c r="W35" s="60">
        <v>11440009</v>
      </c>
      <c r="X35" s="60">
        <v>-9261988</v>
      </c>
      <c r="Y35" s="61">
        <v>-80.96</v>
      </c>
      <c r="Z35" s="62">
        <v>11440009</v>
      </c>
    </row>
    <row r="36" spans="1:26" ht="12.75">
      <c r="A36" s="58" t="s">
        <v>57</v>
      </c>
      <c r="B36" s="19">
        <v>371412956</v>
      </c>
      <c r="C36" s="19">
        <v>0</v>
      </c>
      <c r="D36" s="59">
        <v>428160681</v>
      </c>
      <c r="E36" s="60">
        <v>428160679</v>
      </c>
      <c r="F36" s="60">
        <v>11323599</v>
      </c>
      <c r="G36" s="60">
        <v>158774</v>
      </c>
      <c r="H36" s="60">
        <v>5979988</v>
      </c>
      <c r="I36" s="60">
        <v>5979988</v>
      </c>
      <c r="J36" s="60">
        <v>5407999</v>
      </c>
      <c r="K36" s="60">
        <v>922785</v>
      </c>
      <c r="L36" s="60">
        <v>7829285</v>
      </c>
      <c r="M36" s="60">
        <v>7829285</v>
      </c>
      <c r="N36" s="60">
        <v>0</v>
      </c>
      <c r="O36" s="60">
        <v>0</v>
      </c>
      <c r="P36" s="60">
        <v>21470398</v>
      </c>
      <c r="Q36" s="60">
        <v>21470398</v>
      </c>
      <c r="R36" s="60">
        <v>1982075</v>
      </c>
      <c r="S36" s="60">
        <v>0</v>
      </c>
      <c r="T36" s="60">
        <v>115844</v>
      </c>
      <c r="U36" s="60">
        <v>115844</v>
      </c>
      <c r="V36" s="60">
        <v>115844</v>
      </c>
      <c r="W36" s="60">
        <v>428160679</v>
      </c>
      <c r="X36" s="60">
        <v>-428044835</v>
      </c>
      <c r="Y36" s="61">
        <v>-99.97</v>
      </c>
      <c r="Z36" s="62">
        <v>428160679</v>
      </c>
    </row>
    <row r="37" spans="1:26" ht="12.75">
      <c r="A37" s="58" t="s">
        <v>58</v>
      </c>
      <c r="B37" s="19">
        <v>39788196</v>
      </c>
      <c r="C37" s="19">
        <v>0</v>
      </c>
      <c r="D37" s="59">
        <v>29883319</v>
      </c>
      <c r="E37" s="60">
        <v>29883320</v>
      </c>
      <c r="F37" s="60">
        <v>14199401</v>
      </c>
      <c r="G37" s="60">
        <v>1173936</v>
      </c>
      <c r="H37" s="60">
        <v>1107374</v>
      </c>
      <c r="I37" s="60">
        <v>1107374</v>
      </c>
      <c r="J37" s="60">
        <v>429906</v>
      </c>
      <c r="K37" s="60">
        <v>4332872</v>
      </c>
      <c r="L37" s="60">
        <v>14717001</v>
      </c>
      <c r="M37" s="60">
        <v>14717001</v>
      </c>
      <c r="N37" s="60">
        <v>0</v>
      </c>
      <c r="O37" s="60">
        <v>4893861</v>
      </c>
      <c r="P37" s="60">
        <v>19892267</v>
      </c>
      <c r="Q37" s="60">
        <v>19892267</v>
      </c>
      <c r="R37" s="60">
        <v>3251831</v>
      </c>
      <c r="S37" s="60">
        <v>0</v>
      </c>
      <c r="T37" s="60">
        <v>502161</v>
      </c>
      <c r="U37" s="60">
        <v>502161</v>
      </c>
      <c r="V37" s="60">
        <v>502161</v>
      </c>
      <c r="W37" s="60">
        <v>29883320</v>
      </c>
      <c r="X37" s="60">
        <v>-29381159</v>
      </c>
      <c r="Y37" s="61">
        <v>-98.32</v>
      </c>
      <c r="Z37" s="62">
        <v>29883320</v>
      </c>
    </row>
    <row r="38" spans="1:26" ht="12.75">
      <c r="A38" s="58" t="s">
        <v>59</v>
      </c>
      <c r="B38" s="19">
        <v>8934354</v>
      </c>
      <c r="C38" s="19">
        <v>0</v>
      </c>
      <c r="D38" s="59">
        <v>9265637</v>
      </c>
      <c r="E38" s="60">
        <v>9265637</v>
      </c>
      <c r="F38" s="60">
        <v>0</v>
      </c>
      <c r="G38" s="60">
        <v>317548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276502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9265637</v>
      </c>
      <c r="X38" s="60">
        <v>-9265637</v>
      </c>
      <c r="Y38" s="61">
        <v>-100</v>
      </c>
      <c r="Z38" s="62">
        <v>9265637</v>
      </c>
    </row>
    <row r="39" spans="1:26" ht="12.75">
      <c r="A39" s="58" t="s">
        <v>60</v>
      </c>
      <c r="B39" s="19">
        <v>366907652</v>
      </c>
      <c r="C39" s="19">
        <v>0</v>
      </c>
      <c r="D39" s="59">
        <v>400451731</v>
      </c>
      <c r="E39" s="60">
        <v>400451731</v>
      </c>
      <c r="F39" s="60">
        <v>51218518</v>
      </c>
      <c r="G39" s="60">
        <v>8490662</v>
      </c>
      <c r="H39" s="60">
        <v>13983332</v>
      </c>
      <c r="I39" s="60">
        <v>13983332</v>
      </c>
      <c r="J39" s="60">
        <v>8468141</v>
      </c>
      <c r="K39" s="60">
        <v>14570757</v>
      </c>
      <c r="L39" s="60">
        <v>25053329</v>
      </c>
      <c r="M39" s="60">
        <v>25053329</v>
      </c>
      <c r="N39" s="60">
        <v>0</v>
      </c>
      <c r="O39" s="60">
        <v>4677368</v>
      </c>
      <c r="P39" s="60">
        <v>29834957</v>
      </c>
      <c r="Q39" s="60">
        <v>29834957</v>
      </c>
      <c r="R39" s="60">
        <v>3215697</v>
      </c>
      <c r="S39" s="60">
        <v>0</v>
      </c>
      <c r="T39" s="60">
        <v>1791704</v>
      </c>
      <c r="U39" s="60">
        <v>1791704</v>
      </c>
      <c r="V39" s="60">
        <v>1791704</v>
      </c>
      <c r="W39" s="60">
        <v>400451731</v>
      </c>
      <c r="X39" s="60">
        <v>-398660027</v>
      </c>
      <c r="Y39" s="61">
        <v>-99.55</v>
      </c>
      <c r="Z39" s="62">
        <v>400451731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56687162</v>
      </c>
      <c r="C42" s="19">
        <v>0</v>
      </c>
      <c r="D42" s="59">
        <v>13053348</v>
      </c>
      <c r="E42" s="60">
        <v>51781004</v>
      </c>
      <c r="F42" s="60">
        <v>42495826</v>
      </c>
      <c r="G42" s="60">
        <v>-11540259</v>
      </c>
      <c r="H42" s="60">
        <v>-13683623</v>
      </c>
      <c r="I42" s="60">
        <v>17271944</v>
      </c>
      <c r="J42" s="60">
        <v>-7546278</v>
      </c>
      <c r="K42" s="60">
        <v>-11154962</v>
      </c>
      <c r="L42" s="60">
        <v>22694975</v>
      </c>
      <c r="M42" s="60">
        <v>3993735</v>
      </c>
      <c r="N42" s="60">
        <v>-8893092</v>
      </c>
      <c r="O42" s="60">
        <v>-4740891</v>
      </c>
      <c r="P42" s="60">
        <v>15145890</v>
      </c>
      <c r="Q42" s="60">
        <v>1511907</v>
      </c>
      <c r="R42" s="60">
        <v>-6421136</v>
      </c>
      <c r="S42" s="60">
        <v>-11486596</v>
      </c>
      <c r="T42" s="60">
        <v>-11924452</v>
      </c>
      <c r="U42" s="60">
        <v>-29832184</v>
      </c>
      <c r="V42" s="60">
        <v>-7054598</v>
      </c>
      <c r="W42" s="60">
        <v>51781004</v>
      </c>
      <c r="X42" s="60">
        <v>-58835602</v>
      </c>
      <c r="Y42" s="61">
        <v>-113.62</v>
      </c>
      <c r="Z42" s="62">
        <v>51781004</v>
      </c>
    </row>
    <row r="43" spans="1:26" ht="12.75">
      <c r="A43" s="58" t="s">
        <v>63</v>
      </c>
      <c r="B43" s="19">
        <v>-19864759</v>
      </c>
      <c r="C43" s="19">
        <v>0</v>
      </c>
      <c r="D43" s="59">
        <v>-53781000</v>
      </c>
      <c r="E43" s="60">
        <v>-51780996</v>
      </c>
      <c r="F43" s="60">
        <v>-36338804</v>
      </c>
      <c r="G43" s="60">
        <v>4584441</v>
      </c>
      <c r="H43" s="60">
        <v>7352526</v>
      </c>
      <c r="I43" s="60">
        <v>-24401837</v>
      </c>
      <c r="J43" s="60">
        <v>6990803</v>
      </c>
      <c r="K43" s="60">
        <v>9170888</v>
      </c>
      <c r="L43" s="60">
        <v>-31503714</v>
      </c>
      <c r="M43" s="60">
        <v>-15342023</v>
      </c>
      <c r="N43" s="60">
        <v>11846168</v>
      </c>
      <c r="O43" s="60">
        <v>15117182</v>
      </c>
      <c r="P43" s="60">
        <v>-35156319</v>
      </c>
      <c r="Q43" s="60">
        <v>-8192969</v>
      </c>
      <c r="R43" s="60">
        <v>3738737</v>
      </c>
      <c r="S43" s="60">
        <v>12193220</v>
      </c>
      <c r="T43" s="60">
        <v>-7471639</v>
      </c>
      <c r="U43" s="60">
        <v>8460318</v>
      </c>
      <c r="V43" s="60">
        <v>-39476511</v>
      </c>
      <c r="W43" s="60">
        <v>-51780996</v>
      </c>
      <c r="X43" s="60">
        <v>12304485</v>
      </c>
      <c r="Y43" s="61">
        <v>-23.76</v>
      </c>
      <c r="Z43" s="62">
        <v>-51780996</v>
      </c>
    </row>
    <row r="44" spans="1:26" ht="12.75">
      <c r="A44" s="58" t="s">
        <v>64</v>
      </c>
      <c r="B44" s="19">
        <v>-9188431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37281188</v>
      </c>
      <c r="C45" s="22">
        <v>0</v>
      </c>
      <c r="D45" s="99">
        <v>-40727653</v>
      </c>
      <c r="E45" s="100">
        <v>7</v>
      </c>
      <c r="F45" s="100">
        <v>8687166</v>
      </c>
      <c r="G45" s="100">
        <v>1731348</v>
      </c>
      <c r="H45" s="100">
        <v>-4599749</v>
      </c>
      <c r="I45" s="100">
        <v>-4599749</v>
      </c>
      <c r="J45" s="100">
        <v>-5155224</v>
      </c>
      <c r="K45" s="100">
        <v>-7139298</v>
      </c>
      <c r="L45" s="100">
        <v>-15948037</v>
      </c>
      <c r="M45" s="100">
        <v>-15948037</v>
      </c>
      <c r="N45" s="100">
        <v>-12994961</v>
      </c>
      <c r="O45" s="100">
        <v>-2618670</v>
      </c>
      <c r="P45" s="100">
        <v>-22629099</v>
      </c>
      <c r="Q45" s="100">
        <v>-12994961</v>
      </c>
      <c r="R45" s="100">
        <v>-25311498</v>
      </c>
      <c r="S45" s="100">
        <v>-24604874</v>
      </c>
      <c r="T45" s="100">
        <v>-44000965</v>
      </c>
      <c r="U45" s="100">
        <v>-44000965</v>
      </c>
      <c r="V45" s="100">
        <v>-44000965</v>
      </c>
      <c r="W45" s="100">
        <v>7</v>
      </c>
      <c r="X45" s="100">
        <v>-44000972</v>
      </c>
      <c r="Y45" s="101">
        <v>-628585314.29</v>
      </c>
      <c r="Z45" s="102">
        <v>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-188959</v>
      </c>
      <c r="C49" s="52">
        <v>0</v>
      </c>
      <c r="D49" s="129">
        <v>728</v>
      </c>
      <c r="E49" s="54">
        <v>691206</v>
      </c>
      <c r="F49" s="54">
        <v>0</v>
      </c>
      <c r="G49" s="54">
        <v>0</v>
      </c>
      <c r="H49" s="54">
        <v>0</v>
      </c>
      <c r="I49" s="54">
        <v>27148578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27651553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1064281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311118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1375399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56.20681948796103</v>
      </c>
      <c r="C58" s="5">
        <f>IF(C67=0,0,+(C76/C67)*100)</f>
        <v>0</v>
      </c>
      <c r="D58" s="6">
        <f aca="true" t="shared" si="6" ref="D58:Z58">IF(D67=0,0,+(D76/D67)*100)</f>
        <v>100.0000486430365</v>
      </c>
      <c r="E58" s="7">
        <f t="shared" si="6"/>
        <v>100</v>
      </c>
      <c r="F58" s="7">
        <f t="shared" si="6"/>
        <v>1.2536378090270897</v>
      </c>
      <c r="G58" s="7">
        <f t="shared" si="6"/>
        <v>311.69212866264843</v>
      </c>
      <c r="H58" s="7">
        <f t="shared" si="6"/>
        <v>349.5696394447164</v>
      </c>
      <c r="I58" s="7">
        <f t="shared" si="6"/>
        <v>6.846870781889567</v>
      </c>
      <c r="J58" s="7">
        <f t="shared" si="6"/>
        <v>867.0525750432654</v>
      </c>
      <c r="K58" s="7">
        <f t="shared" si="6"/>
        <v>6920.328817807483</v>
      </c>
      <c r="L58" s="7">
        <f t="shared" si="6"/>
        <v>255.20379542877603</v>
      </c>
      <c r="M58" s="7">
        <f t="shared" si="6"/>
        <v>2680.861729426508</v>
      </c>
      <c r="N58" s="7">
        <f t="shared" si="6"/>
        <v>391.208151817151</v>
      </c>
      <c r="O58" s="7">
        <f t="shared" si="6"/>
        <v>278.18566378860754</v>
      </c>
      <c r="P58" s="7">
        <f t="shared" si="6"/>
        <v>228.06688706535218</v>
      </c>
      <c r="Q58" s="7">
        <f t="shared" si="6"/>
        <v>298.69389437324594</v>
      </c>
      <c r="R58" s="7">
        <f t="shared" si="6"/>
        <v>269.92749298800504</v>
      </c>
      <c r="S58" s="7">
        <f t="shared" si="6"/>
        <v>0</v>
      </c>
      <c r="T58" s="7">
        <f t="shared" si="6"/>
        <v>100</v>
      </c>
      <c r="U58" s="7">
        <f t="shared" si="6"/>
        <v>180.78370574437062</v>
      </c>
      <c r="V58" s="7">
        <f t="shared" si="6"/>
        <v>84.98346701447768</v>
      </c>
      <c r="W58" s="7">
        <f t="shared" si="6"/>
        <v>106.31980929144795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75.84164496506853</v>
      </c>
      <c r="C59" s="9">
        <f t="shared" si="7"/>
        <v>0</v>
      </c>
      <c r="D59" s="2">
        <f t="shared" si="7"/>
        <v>100.00002421200223</v>
      </c>
      <c r="E59" s="10">
        <f t="shared" si="7"/>
        <v>100</v>
      </c>
      <c r="F59" s="10">
        <f t="shared" si="7"/>
        <v>0.9161521235776704</v>
      </c>
      <c r="G59" s="10">
        <f t="shared" si="7"/>
        <v>0</v>
      </c>
      <c r="H59" s="10">
        <f t="shared" si="7"/>
        <v>0</v>
      </c>
      <c r="I59" s="10">
        <f t="shared" si="7"/>
        <v>5.703890793595347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8834.4</v>
      </c>
      <c r="P59" s="10">
        <f t="shared" si="7"/>
        <v>18366.895604395606</v>
      </c>
      <c r="Q59" s="10">
        <f t="shared" si="7"/>
        <v>18022.690615835778</v>
      </c>
      <c r="R59" s="10">
        <f t="shared" si="7"/>
        <v>0</v>
      </c>
      <c r="S59" s="10">
        <f t="shared" si="7"/>
        <v>0</v>
      </c>
      <c r="T59" s="10">
        <f t="shared" si="7"/>
        <v>100</v>
      </c>
      <c r="U59" s="10">
        <f t="shared" si="7"/>
        <v>232.78155842203554</v>
      </c>
      <c r="V59" s="10">
        <f t="shared" si="7"/>
        <v>85.98043836877007</v>
      </c>
      <c r="W59" s="10">
        <f t="shared" si="7"/>
        <v>95.23390617603987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34.43607390831991</v>
      </c>
      <c r="C60" s="12">
        <f t="shared" si="7"/>
        <v>0</v>
      </c>
      <c r="D60" s="3">
        <f t="shared" si="7"/>
        <v>100.0002</v>
      </c>
      <c r="E60" s="13">
        <f t="shared" si="7"/>
        <v>100</v>
      </c>
      <c r="F60" s="13">
        <f t="shared" si="7"/>
        <v>38.8449603150922</v>
      </c>
      <c r="G60" s="13">
        <f t="shared" si="7"/>
        <v>73.50957808676971</v>
      </c>
      <c r="H60" s="13">
        <f t="shared" si="7"/>
        <v>37.17683475733982</v>
      </c>
      <c r="I60" s="13">
        <f t="shared" si="7"/>
        <v>50.08182393920203</v>
      </c>
      <c r="J60" s="13">
        <f t="shared" si="7"/>
        <v>75.65495017007817</v>
      </c>
      <c r="K60" s="13">
        <f t="shared" si="7"/>
        <v>99.31968729486185</v>
      </c>
      <c r="L60" s="13">
        <f t="shared" si="7"/>
        <v>34.70788327266217</v>
      </c>
      <c r="M60" s="13">
        <f t="shared" si="7"/>
        <v>69.89417357920074</v>
      </c>
      <c r="N60" s="13">
        <f t="shared" si="7"/>
        <v>120.78385152473594</v>
      </c>
      <c r="O60" s="13">
        <f t="shared" si="7"/>
        <v>22.882974279405623</v>
      </c>
      <c r="P60" s="13">
        <f t="shared" si="7"/>
        <v>31.058662051679896</v>
      </c>
      <c r="Q60" s="13">
        <f t="shared" si="7"/>
        <v>58.241829285273816</v>
      </c>
      <c r="R60" s="13">
        <f t="shared" si="7"/>
        <v>127.51685862624575</v>
      </c>
      <c r="S60" s="13">
        <f t="shared" si="7"/>
        <v>0</v>
      </c>
      <c r="T60" s="13">
        <f t="shared" si="7"/>
        <v>100</v>
      </c>
      <c r="U60" s="13">
        <f t="shared" si="7"/>
        <v>129.11565485663073</v>
      </c>
      <c r="V60" s="13">
        <f t="shared" si="7"/>
        <v>75.13534056183784</v>
      </c>
      <c r="W60" s="13">
        <f t="shared" si="7"/>
        <v>25.0000500001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100.0002</v>
      </c>
      <c r="E64" s="13">
        <f t="shared" si="7"/>
        <v>100</v>
      </c>
      <c r="F64" s="13">
        <f t="shared" si="7"/>
        <v>38.8449603150922</v>
      </c>
      <c r="G64" s="13">
        <f t="shared" si="7"/>
        <v>65.82622187742436</v>
      </c>
      <c r="H64" s="13">
        <f t="shared" si="7"/>
        <v>37.17683475733982</v>
      </c>
      <c r="I64" s="13">
        <f t="shared" si="7"/>
        <v>47.47257758074731</v>
      </c>
      <c r="J64" s="13">
        <f t="shared" si="7"/>
        <v>75.65495017007817</v>
      </c>
      <c r="K64" s="13">
        <f t="shared" si="7"/>
        <v>99.31968729486185</v>
      </c>
      <c r="L64" s="13">
        <f t="shared" si="7"/>
        <v>34.70788327266217</v>
      </c>
      <c r="M64" s="13">
        <f t="shared" si="7"/>
        <v>69.89417357920074</v>
      </c>
      <c r="N64" s="13">
        <f t="shared" si="7"/>
        <v>120.78385152473594</v>
      </c>
      <c r="O64" s="13">
        <f t="shared" si="7"/>
        <v>22.882974279405623</v>
      </c>
      <c r="P64" s="13">
        <f t="shared" si="7"/>
        <v>31.058662051679896</v>
      </c>
      <c r="Q64" s="13">
        <f t="shared" si="7"/>
        <v>58.241829285273816</v>
      </c>
      <c r="R64" s="13">
        <f t="shared" si="7"/>
        <v>127.51685862624575</v>
      </c>
      <c r="S64" s="13">
        <f t="shared" si="7"/>
        <v>0</v>
      </c>
      <c r="T64" s="13">
        <f t="shared" si="7"/>
        <v>100</v>
      </c>
      <c r="U64" s="13">
        <f t="shared" si="7"/>
        <v>129.11565485663073</v>
      </c>
      <c r="V64" s="13">
        <f t="shared" si="7"/>
        <v>74.4696252863222</v>
      </c>
      <c r="W64" s="13">
        <f t="shared" si="7"/>
        <v>25.0000500001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16.874963945285064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75000000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10443658</v>
      </c>
      <c r="C67" s="24"/>
      <c r="D67" s="25">
        <v>14390549</v>
      </c>
      <c r="E67" s="26">
        <v>15300000</v>
      </c>
      <c r="F67" s="26">
        <v>7533037</v>
      </c>
      <c r="G67" s="26">
        <v>67028</v>
      </c>
      <c r="H67" s="26">
        <v>63319</v>
      </c>
      <c r="I67" s="26">
        <v>7663384</v>
      </c>
      <c r="J67" s="26">
        <v>67028</v>
      </c>
      <c r="K67" s="26">
        <v>67028</v>
      </c>
      <c r="L67" s="26">
        <v>67028</v>
      </c>
      <c r="M67" s="26">
        <v>201084</v>
      </c>
      <c r="N67" s="26">
        <v>67028</v>
      </c>
      <c r="O67" s="26">
        <v>69028</v>
      </c>
      <c r="P67" s="26">
        <v>67756</v>
      </c>
      <c r="Q67" s="26">
        <v>203812</v>
      </c>
      <c r="R67" s="26">
        <v>67028</v>
      </c>
      <c r="S67" s="26"/>
      <c r="T67" s="26">
        <v>279990</v>
      </c>
      <c r="U67" s="26">
        <v>347018</v>
      </c>
      <c r="V67" s="26">
        <v>8415298</v>
      </c>
      <c r="W67" s="26">
        <v>14390545</v>
      </c>
      <c r="X67" s="26"/>
      <c r="Y67" s="25"/>
      <c r="Z67" s="27">
        <v>15300000</v>
      </c>
    </row>
    <row r="68" spans="1:26" ht="12.75" hidden="1">
      <c r="A68" s="37" t="s">
        <v>31</v>
      </c>
      <c r="B68" s="19">
        <v>6741055</v>
      </c>
      <c r="C68" s="19"/>
      <c r="D68" s="20">
        <v>12390549</v>
      </c>
      <c r="E68" s="21">
        <v>11800000</v>
      </c>
      <c r="F68" s="21">
        <v>7466009</v>
      </c>
      <c r="G68" s="21"/>
      <c r="H68" s="21"/>
      <c r="I68" s="21">
        <v>7466009</v>
      </c>
      <c r="J68" s="21"/>
      <c r="K68" s="21"/>
      <c r="L68" s="21"/>
      <c r="M68" s="21"/>
      <c r="N68" s="21"/>
      <c r="O68" s="21">
        <v>2000</v>
      </c>
      <c r="P68" s="21">
        <v>728</v>
      </c>
      <c r="Q68" s="21">
        <v>2728</v>
      </c>
      <c r="R68" s="21"/>
      <c r="S68" s="21"/>
      <c r="T68" s="21">
        <v>172957</v>
      </c>
      <c r="U68" s="21">
        <v>172957</v>
      </c>
      <c r="V68" s="21">
        <v>7641694</v>
      </c>
      <c r="W68" s="21">
        <v>12390545</v>
      </c>
      <c r="X68" s="21"/>
      <c r="Y68" s="20"/>
      <c r="Z68" s="23">
        <v>11800000</v>
      </c>
    </row>
    <row r="69" spans="1:26" ht="12.75" hidden="1">
      <c r="A69" s="38" t="s">
        <v>32</v>
      </c>
      <c r="B69" s="19">
        <v>755693</v>
      </c>
      <c r="C69" s="19"/>
      <c r="D69" s="20">
        <v>2000000</v>
      </c>
      <c r="E69" s="21">
        <v>500000</v>
      </c>
      <c r="F69" s="21">
        <v>67028</v>
      </c>
      <c r="G69" s="21">
        <v>67028</v>
      </c>
      <c r="H69" s="21">
        <v>63319</v>
      </c>
      <c r="I69" s="21">
        <v>197375</v>
      </c>
      <c r="J69" s="21">
        <v>67028</v>
      </c>
      <c r="K69" s="21">
        <v>67028</v>
      </c>
      <c r="L69" s="21">
        <v>67028</v>
      </c>
      <c r="M69" s="21">
        <v>201084</v>
      </c>
      <c r="N69" s="21">
        <v>67028</v>
      </c>
      <c r="O69" s="21">
        <v>67028</v>
      </c>
      <c r="P69" s="21">
        <v>67028</v>
      </c>
      <c r="Q69" s="21">
        <v>201084</v>
      </c>
      <c r="R69" s="21">
        <v>67028</v>
      </c>
      <c r="S69" s="21"/>
      <c r="T69" s="21">
        <v>107033</v>
      </c>
      <c r="U69" s="21">
        <v>174061</v>
      </c>
      <c r="V69" s="21">
        <v>773604</v>
      </c>
      <c r="W69" s="21">
        <v>1999996</v>
      </c>
      <c r="X69" s="21"/>
      <c r="Y69" s="20"/>
      <c r="Z69" s="23">
        <v>500000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755693</v>
      </c>
      <c r="C73" s="19"/>
      <c r="D73" s="20">
        <v>2000000</v>
      </c>
      <c r="E73" s="21">
        <v>500000</v>
      </c>
      <c r="F73" s="21">
        <v>67028</v>
      </c>
      <c r="G73" s="21">
        <v>67028</v>
      </c>
      <c r="H73" s="21">
        <v>63319</v>
      </c>
      <c r="I73" s="21">
        <v>197375</v>
      </c>
      <c r="J73" s="21">
        <v>67028</v>
      </c>
      <c r="K73" s="21">
        <v>67028</v>
      </c>
      <c r="L73" s="21">
        <v>67028</v>
      </c>
      <c r="M73" s="21">
        <v>201084</v>
      </c>
      <c r="N73" s="21">
        <v>67028</v>
      </c>
      <c r="O73" s="21">
        <v>67028</v>
      </c>
      <c r="P73" s="21">
        <v>67028</v>
      </c>
      <c r="Q73" s="21">
        <v>201084</v>
      </c>
      <c r="R73" s="21">
        <v>67028</v>
      </c>
      <c r="S73" s="21"/>
      <c r="T73" s="21">
        <v>107033</v>
      </c>
      <c r="U73" s="21">
        <v>174061</v>
      </c>
      <c r="V73" s="21">
        <v>773604</v>
      </c>
      <c r="W73" s="21">
        <v>1999996</v>
      </c>
      <c r="X73" s="21"/>
      <c r="Y73" s="20"/>
      <c r="Z73" s="23">
        <v>500000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2946910</v>
      </c>
      <c r="C75" s="28"/>
      <c r="D75" s="29"/>
      <c r="E75" s="30">
        <v>3000000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</v>
      </c>
      <c r="X75" s="30"/>
      <c r="Y75" s="29"/>
      <c r="Z75" s="31">
        <v>3000000</v>
      </c>
    </row>
    <row r="76" spans="1:26" ht="12.75" hidden="1">
      <c r="A76" s="42" t="s">
        <v>287</v>
      </c>
      <c r="B76" s="32">
        <v>5870048</v>
      </c>
      <c r="C76" s="32"/>
      <c r="D76" s="33">
        <v>14390556</v>
      </c>
      <c r="E76" s="34">
        <v>15300000</v>
      </c>
      <c r="F76" s="34">
        <v>94437</v>
      </c>
      <c r="G76" s="34">
        <v>208921</v>
      </c>
      <c r="H76" s="34">
        <v>221344</v>
      </c>
      <c r="I76" s="34">
        <v>524702</v>
      </c>
      <c r="J76" s="34">
        <v>581168</v>
      </c>
      <c r="K76" s="34">
        <v>4638558</v>
      </c>
      <c r="L76" s="34">
        <v>171058</v>
      </c>
      <c r="M76" s="34">
        <v>5390784</v>
      </c>
      <c r="N76" s="34">
        <v>262219</v>
      </c>
      <c r="O76" s="34">
        <v>192026</v>
      </c>
      <c r="P76" s="34">
        <v>154529</v>
      </c>
      <c r="Q76" s="34">
        <v>608774</v>
      </c>
      <c r="R76" s="34">
        <v>180927</v>
      </c>
      <c r="S76" s="34">
        <v>166435</v>
      </c>
      <c r="T76" s="34">
        <v>279990</v>
      </c>
      <c r="U76" s="34">
        <v>627352</v>
      </c>
      <c r="V76" s="34">
        <v>7151612</v>
      </c>
      <c r="W76" s="34">
        <v>15300000</v>
      </c>
      <c r="X76" s="34"/>
      <c r="Y76" s="33"/>
      <c r="Z76" s="35">
        <v>15300000</v>
      </c>
    </row>
    <row r="77" spans="1:26" ht="12.75" hidden="1">
      <c r="A77" s="37" t="s">
        <v>31</v>
      </c>
      <c r="B77" s="19">
        <v>5112527</v>
      </c>
      <c r="C77" s="19"/>
      <c r="D77" s="20">
        <v>12390552</v>
      </c>
      <c r="E77" s="21">
        <v>11800000</v>
      </c>
      <c r="F77" s="21">
        <v>68400</v>
      </c>
      <c r="G77" s="21">
        <v>159649</v>
      </c>
      <c r="H77" s="21">
        <v>197804</v>
      </c>
      <c r="I77" s="21">
        <v>425853</v>
      </c>
      <c r="J77" s="21">
        <v>530458</v>
      </c>
      <c r="K77" s="21">
        <v>4571986</v>
      </c>
      <c r="L77" s="21">
        <v>147794</v>
      </c>
      <c r="M77" s="21">
        <v>5250238</v>
      </c>
      <c r="N77" s="21">
        <v>181260</v>
      </c>
      <c r="O77" s="21">
        <v>176688</v>
      </c>
      <c r="P77" s="21">
        <v>133711</v>
      </c>
      <c r="Q77" s="21">
        <v>491659</v>
      </c>
      <c r="R77" s="21">
        <v>95455</v>
      </c>
      <c r="S77" s="21">
        <v>134200</v>
      </c>
      <c r="T77" s="21">
        <v>172957</v>
      </c>
      <c r="U77" s="21">
        <v>402612</v>
      </c>
      <c r="V77" s="21">
        <v>6570362</v>
      </c>
      <c r="W77" s="21">
        <v>11800000</v>
      </c>
      <c r="X77" s="21"/>
      <c r="Y77" s="20"/>
      <c r="Z77" s="23">
        <v>11800000</v>
      </c>
    </row>
    <row r="78" spans="1:26" ht="12.75" hidden="1">
      <c r="A78" s="38" t="s">
        <v>32</v>
      </c>
      <c r="B78" s="19">
        <v>260231</v>
      </c>
      <c r="C78" s="19"/>
      <c r="D78" s="20">
        <v>2000004</v>
      </c>
      <c r="E78" s="21">
        <v>500000</v>
      </c>
      <c r="F78" s="21">
        <v>26037</v>
      </c>
      <c r="G78" s="21">
        <v>49272</v>
      </c>
      <c r="H78" s="21">
        <v>23540</v>
      </c>
      <c r="I78" s="21">
        <v>98849</v>
      </c>
      <c r="J78" s="21">
        <v>50710</v>
      </c>
      <c r="K78" s="21">
        <v>66572</v>
      </c>
      <c r="L78" s="21">
        <v>23264</v>
      </c>
      <c r="M78" s="21">
        <v>140546</v>
      </c>
      <c r="N78" s="21">
        <v>80959</v>
      </c>
      <c r="O78" s="21">
        <v>15338</v>
      </c>
      <c r="P78" s="21">
        <v>20818</v>
      </c>
      <c r="Q78" s="21">
        <v>117115</v>
      </c>
      <c r="R78" s="21">
        <v>85472</v>
      </c>
      <c r="S78" s="21">
        <v>32235</v>
      </c>
      <c r="T78" s="21">
        <v>107033</v>
      </c>
      <c r="U78" s="21">
        <v>224740</v>
      </c>
      <c r="V78" s="21">
        <v>581250</v>
      </c>
      <c r="W78" s="21">
        <v>500000</v>
      </c>
      <c r="X78" s="21"/>
      <c r="Y78" s="20"/>
      <c r="Z78" s="23">
        <v>500000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>
        <v>1400</v>
      </c>
      <c r="H79" s="21"/>
      <c r="I79" s="21">
        <v>1400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1400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2000004</v>
      </c>
      <c r="E82" s="21">
        <v>500000</v>
      </c>
      <c r="F82" s="21">
        <v>26037</v>
      </c>
      <c r="G82" s="21">
        <v>44122</v>
      </c>
      <c r="H82" s="21">
        <v>23540</v>
      </c>
      <c r="I82" s="21">
        <v>93699</v>
      </c>
      <c r="J82" s="21">
        <v>50710</v>
      </c>
      <c r="K82" s="21">
        <v>66572</v>
      </c>
      <c r="L82" s="21">
        <v>23264</v>
      </c>
      <c r="M82" s="21">
        <v>140546</v>
      </c>
      <c r="N82" s="21">
        <v>80959</v>
      </c>
      <c r="O82" s="21">
        <v>15338</v>
      </c>
      <c r="P82" s="21">
        <v>20818</v>
      </c>
      <c r="Q82" s="21">
        <v>117115</v>
      </c>
      <c r="R82" s="21">
        <v>85472</v>
      </c>
      <c r="S82" s="21">
        <v>32235</v>
      </c>
      <c r="T82" s="21">
        <v>107033</v>
      </c>
      <c r="U82" s="21">
        <v>224740</v>
      </c>
      <c r="V82" s="21">
        <v>576100</v>
      </c>
      <c r="W82" s="21">
        <v>500000</v>
      </c>
      <c r="X82" s="21"/>
      <c r="Y82" s="20"/>
      <c r="Z82" s="23">
        <v>500000</v>
      </c>
    </row>
    <row r="83" spans="1:26" ht="12.75" hidden="1">
      <c r="A83" s="39" t="s">
        <v>107</v>
      </c>
      <c r="B83" s="19">
        <v>260231</v>
      </c>
      <c r="C83" s="19"/>
      <c r="D83" s="20"/>
      <c r="E83" s="21"/>
      <c r="F83" s="21"/>
      <c r="G83" s="21">
        <v>3750</v>
      </c>
      <c r="H83" s="21"/>
      <c r="I83" s="21">
        <v>3750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3750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497290</v>
      </c>
      <c r="C84" s="28"/>
      <c r="D84" s="29"/>
      <c r="E84" s="30">
        <v>3000000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3000000</v>
      </c>
      <c r="X84" s="30"/>
      <c r="Y84" s="29"/>
      <c r="Z84" s="31">
        <v>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22180630</v>
      </c>
      <c r="F5" s="358">
        <f t="shared" si="0"/>
        <v>4396848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4396848</v>
      </c>
      <c r="Y5" s="358">
        <f t="shared" si="0"/>
        <v>-4396848</v>
      </c>
      <c r="Z5" s="359">
        <f>+IF(X5&lt;&gt;0,+(Y5/X5)*100,0)</f>
        <v>-100</v>
      </c>
      <c r="AA5" s="360">
        <f>+AA6+AA8+AA11+AA13+AA15</f>
        <v>4396848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22180630</v>
      </c>
      <c r="F6" s="59">
        <f t="shared" si="1"/>
        <v>4396848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4396848</v>
      </c>
      <c r="Y6" s="59">
        <f t="shared" si="1"/>
        <v>-4396848</v>
      </c>
      <c r="Z6" s="61">
        <f>+IF(X6&lt;&gt;0,+(Y6/X6)*100,0)</f>
        <v>-100</v>
      </c>
      <c r="AA6" s="62">
        <f t="shared" si="1"/>
        <v>4396848</v>
      </c>
    </row>
    <row r="7" spans="1:27" ht="12.75">
      <c r="A7" s="291" t="s">
        <v>229</v>
      </c>
      <c r="B7" s="142"/>
      <c r="C7" s="60"/>
      <c r="D7" s="340"/>
      <c r="E7" s="60">
        <v>22180630</v>
      </c>
      <c r="F7" s="59">
        <v>4396848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4396848</v>
      </c>
      <c r="Y7" s="59">
        <v>-4396848</v>
      </c>
      <c r="Z7" s="61">
        <v>-100</v>
      </c>
      <c r="AA7" s="62">
        <v>4396848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2159876</v>
      </c>
      <c r="D40" s="344">
        <f t="shared" si="9"/>
        <v>0</v>
      </c>
      <c r="E40" s="343">
        <f t="shared" si="9"/>
        <v>1457450</v>
      </c>
      <c r="F40" s="345">
        <f t="shared" si="9"/>
        <v>1539470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1539470</v>
      </c>
      <c r="Y40" s="345">
        <f t="shared" si="9"/>
        <v>-1539470</v>
      </c>
      <c r="Z40" s="336">
        <f>+IF(X40&lt;&gt;0,+(Y40/X40)*100,0)</f>
        <v>-100</v>
      </c>
      <c r="AA40" s="350">
        <f>SUM(AA41:AA49)</f>
        <v>1539470</v>
      </c>
    </row>
    <row r="41" spans="1:27" ht="12.75">
      <c r="A41" s="361" t="s">
        <v>248</v>
      </c>
      <c r="B41" s="142"/>
      <c r="C41" s="362"/>
      <c r="D41" s="363"/>
      <c r="E41" s="362"/>
      <c r="F41" s="364">
        <v>1539470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1539470</v>
      </c>
      <c r="Y41" s="364">
        <v>-1539470</v>
      </c>
      <c r="Z41" s="365">
        <v>-100</v>
      </c>
      <c r="AA41" s="366">
        <v>1539470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6582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2153294</v>
      </c>
      <c r="D49" s="368"/>
      <c r="E49" s="54">
        <v>1457450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2159876</v>
      </c>
      <c r="D60" s="346">
        <f t="shared" si="14"/>
        <v>0</v>
      </c>
      <c r="E60" s="219">
        <f t="shared" si="14"/>
        <v>23638080</v>
      </c>
      <c r="F60" s="264">
        <f t="shared" si="14"/>
        <v>5936318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5936318</v>
      </c>
      <c r="Y60" s="264">
        <f t="shared" si="14"/>
        <v>-5936318</v>
      </c>
      <c r="Z60" s="337">
        <f>+IF(X60&lt;&gt;0,+(Y60/X60)*100,0)</f>
        <v>-100</v>
      </c>
      <c r="AA60" s="232">
        <f>+AA57+AA54+AA51+AA40+AA37+AA34+AA22+AA5</f>
        <v>5936318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136005458</v>
      </c>
      <c r="D5" s="153">
        <f>SUM(D6:D8)</f>
        <v>0</v>
      </c>
      <c r="E5" s="154">
        <f t="shared" si="0"/>
        <v>146667949</v>
      </c>
      <c r="F5" s="100">
        <f t="shared" si="0"/>
        <v>170134274</v>
      </c>
      <c r="G5" s="100">
        <f t="shared" si="0"/>
        <v>58725299</v>
      </c>
      <c r="H5" s="100">
        <f t="shared" si="0"/>
        <v>541794</v>
      </c>
      <c r="I5" s="100">
        <f t="shared" si="0"/>
        <v>27705402</v>
      </c>
      <c r="J5" s="100">
        <f t="shared" si="0"/>
        <v>86972495</v>
      </c>
      <c r="K5" s="100">
        <f t="shared" si="0"/>
        <v>232064</v>
      </c>
      <c r="L5" s="100">
        <f t="shared" si="0"/>
        <v>259789</v>
      </c>
      <c r="M5" s="100">
        <f t="shared" si="0"/>
        <v>39105775</v>
      </c>
      <c r="N5" s="100">
        <f t="shared" si="0"/>
        <v>39597628</v>
      </c>
      <c r="O5" s="100">
        <f t="shared" si="0"/>
        <v>242941</v>
      </c>
      <c r="P5" s="100">
        <f t="shared" si="0"/>
        <v>1686899</v>
      </c>
      <c r="Q5" s="100">
        <f t="shared" si="0"/>
        <v>29653844</v>
      </c>
      <c r="R5" s="100">
        <f t="shared" si="0"/>
        <v>31583684</v>
      </c>
      <c r="S5" s="100">
        <f t="shared" si="0"/>
        <v>268607</v>
      </c>
      <c r="T5" s="100">
        <f t="shared" si="0"/>
        <v>8984</v>
      </c>
      <c r="U5" s="100">
        <f t="shared" si="0"/>
        <v>516553</v>
      </c>
      <c r="V5" s="100">
        <f t="shared" si="0"/>
        <v>794144</v>
      </c>
      <c r="W5" s="100">
        <f t="shared" si="0"/>
        <v>158947951</v>
      </c>
      <c r="X5" s="100">
        <f t="shared" si="0"/>
        <v>146667952</v>
      </c>
      <c r="Y5" s="100">
        <f t="shared" si="0"/>
        <v>12279999</v>
      </c>
      <c r="Z5" s="137">
        <f>+IF(X5&lt;&gt;0,+(Y5/X5)*100,0)</f>
        <v>8.372653216020908</v>
      </c>
      <c r="AA5" s="153">
        <f>SUM(AA6:AA8)</f>
        <v>170134274</v>
      </c>
    </row>
    <row r="6" spans="1:27" ht="12.75">
      <c r="A6" s="138" t="s">
        <v>75</v>
      </c>
      <c r="B6" s="136"/>
      <c r="C6" s="155"/>
      <c r="D6" s="155"/>
      <c r="E6" s="156">
        <v>117662000</v>
      </c>
      <c r="F6" s="60">
        <v>117662000</v>
      </c>
      <c r="G6" s="60"/>
      <c r="H6" s="60"/>
      <c r="I6" s="60">
        <v>3750</v>
      </c>
      <c r="J6" s="60">
        <v>3750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3750</v>
      </c>
      <c r="X6" s="60">
        <v>117662004</v>
      </c>
      <c r="Y6" s="60">
        <v>-117658254</v>
      </c>
      <c r="Z6" s="140">
        <v>-100</v>
      </c>
      <c r="AA6" s="155">
        <v>117662000</v>
      </c>
    </row>
    <row r="7" spans="1:27" ht="12.75">
      <c r="A7" s="138" t="s">
        <v>76</v>
      </c>
      <c r="B7" s="136"/>
      <c r="C7" s="157">
        <v>134803578</v>
      </c>
      <c r="D7" s="157"/>
      <c r="E7" s="158">
        <v>29005949</v>
      </c>
      <c r="F7" s="159">
        <v>52472274</v>
      </c>
      <c r="G7" s="159">
        <v>58725441</v>
      </c>
      <c r="H7" s="159">
        <v>541936</v>
      </c>
      <c r="I7" s="159">
        <v>27722837</v>
      </c>
      <c r="J7" s="159">
        <v>86990214</v>
      </c>
      <c r="K7" s="159">
        <v>232064</v>
      </c>
      <c r="L7" s="159">
        <v>266993</v>
      </c>
      <c r="M7" s="159">
        <v>39105921</v>
      </c>
      <c r="N7" s="159">
        <v>39604978</v>
      </c>
      <c r="O7" s="159">
        <v>243087</v>
      </c>
      <c r="P7" s="159">
        <v>268285</v>
      </c>
      <c r="Q7" s="159">
        <v>29694590</v>
      </c>
      <c r="R7" s="159">
        <v>30205962</v>
      </c>
      <c r="S7" s="159">
        <v>261727</v>
      </c>
      <c r="T7" s="159">
        <v>9130</v>
      </c>
      <c r="U7" s="159">
        <v>516553</v>
      </c>
      <c r="V7" s="159">
        <v>787410</v>
      </c>
      <c r="W7" s="159">
        <v>157588564</v>
      </c>
      <c r="X7" s="159">
        <v>29005948</v>
      </c>
      <c r="Y7" s="159">
        <v>128582616</v>
      </c>
      <c r="Z7" s="141">
        <v>443.3</v>
      </c>
      <c r="AA7" s="157">
        <v>52472274</v>
      </c>
    </row>
    <row r="8" spans="1:27" ht="12.75">
      <c r="A8" s="138" t="s">
        <v>77</v>
      </c>
      <c r="B8" s="136"/>
      <c r="C8" s="155">
        <v>1201880</v>
      </c>
      <c r="D8" s="155"/>
      <c r="E8" s="156"/>
      <c r="F8" s="60"/>
      <c r="G8" s="60">
        <v>-142</v>
      </c>
      <c r="H8" s="60">
        <v>-142</v>
      </c>
      <c r="I8" s="60">
        <v>-21185</v>
      </c>
      <c r="J8" s="60">
        <v>-21469</v>
      </c>
      <c r="K8" s="60"/>
      <c r="L8" s="60">
        <v>-7204</v>
      </c>
      <c r="M8" s="60">
        <v>-146</v>
      </c>
      <c r="N8" s="60">
        <v>-7350</v>
      </c>
      <c r="O8" s="60">
        <v>-146</v>
      </c>
      <c r="P8" s="60">
        <v>1418614</v>
      </c>
      <c r="Q8" s="60">
        <v>-40746</v>
      </c>
      <c r="R8" s="60">
        <v>1377722</v>
      </c>
      <c r="S8" s="60">
        <v>6880</v>
      </c>
      <c r="T8" s="60">
        <v>-146</v>
      </c>
      <c r="U8" s="60"/>
      <c r="V8" s="60">
        <v>6734</v>
      </c>
      <c r="W8" s="60">
        <v>1355637</v>
      </c>
      <c r="X8" s="60"/>
      <c r="Y8" s="60">
        <v>1355637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109833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2354</v>
      </c>
      <c r="I9" s="100">
        <f t="shared" si="1"/>
        <v>48621</v>
      </c>
      <c r="J9" s="100">
        <f t="shared" si="1"/>
        <v>50975</v>
      </c>
      <c r="K9" s="100">
        <f t="shared" si="1"/>
        <v>2354</v>
      </c>
      <c r="L9" s="100">
        <f t="shared" si="1"/>
        <v>0</v>
      </c>
      <c r="M9" s="100">
        <f t="shared" si="1"/>
        <v>4709</v>
      </c>
      <c r="N9" s="100">
        <f t="shared" si="1"/>
        <v>7063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2354</v>
      </c>
      <c r="T9" s="100">
        <f t="shared" si="1"/>
        <v>4709</v>
      </c>
      <c r="U9" s="100">
        <f t="shared" si="1"/>
        <v>0</v>
      </c>
      <c r="V9" s="100">
        <f t="shared" si="1"/>
        <v>7063</v>
      </c>
      <c r="W9" s="100">
        <f t="shared" si="1"/>
        <v>65101</v>
      </c>
      <c r="X9" s="100">
        <f t="shared" si="1"/>
        <v>300004</v>
      </c>
      <c r="Y9" s="100">
        <f t="shared" si="1"/>
        <v>-234903</v>
      </c>
      <c r="Z9" s="137">
        <f>+IF(X9&lt;&gt;0,+(Y9/X9)*100,0)</f>
        <v>-78.29995600058666</v>
      </c>
      <c r="AA9" s="153">
        <f>SUM(AA10:AA14)</f>
        <v>300000</v>
      </c>
    </row>
    <row r="10" spans="1:27" ht="12.75">
      <c r="A10" s="138" t="s">
        <v>79</v>
      </c>
      <c r="B10" s="136"/>
      <c r="C10" s="155">
        <v>109833</v>
      </c>
      <c r="D10" s="155"/>
      <c r="E10" s="156">
        <v>300000</v>
      </c>
      <c r="F10" s="60">
        <v>300000</v>
      </c>
      <c r="G10" s="60"/>
      <c r="H10" s="60">
        <v>2354</v>
      </c>
      <c r="I10" s="60">
        <v>48621</v>
      </c>
      <c r="J10" s="60">
        <v>50975</v>
      </c>
      <c r="K10" s="60">
        <v>2354</v>
      </c>
      <c r="L10" s="60"/>
      <c r="M10" s="60">
        <v>4709</v>
      </c>
      <c r="N10" s="60">
        <v>7063</v>
      </c>
      <c r="O10" s="60"/>
      <c r="P10" s="60"/>
      <c r="Q10" s="60"/>
      <c r="R10" s="60"/>
      <c r="S10" s="60">
        <v>2354</v>
      </c>
      <c r="T10" s="60">
        <v>4709</v>
      </c>
      <c r="U10" s="60"/>
      <c r="V10" s="60">
        <v>7063</v>
      </c>
      <c r="W10" s="60">
        <v>65101</v>
      </c>
      <c r="X10" s="60">
        <v>300004</v>
      </c>
      <c r="Y10" s="60">
        <v>-234903</v>
      </c>
      <c r="Z10" s="140">
        <v>-78.3</v>
      </c>
      <c r="AA10" s="155">
        <v>300000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25427001</v>
      </c>
      <c r="D15" s="153">
        <f>SUM(D16:D18)</f>
        <v>0</v>
      </c>
      <c r="E15" s="154">
        <f t="shared" si="2"/>
        <v>74081000</v>
      </c>
      <c r="F15" s="100">
        <f t="shared" si="2"/>
        <v>50781000</v>
      </c>
      <c r="G15" s="100">
        <f t="shared" si="2"/>
        <v>0</v>
      </c>
      <c r="H15" s="100">
        <f t="shared" si="2"/>
        <v>0</v>
      </c>
      <c r="I15" s="100">
        <f t="shared" si="2"/>
        <v>-3426115</v>
      </c>
      <c r="J15" s="100">
        <f t="shared" si="2"/>
        <v>-3426115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2058844</v>
      </c>
      <c r="Q15" s="100">
        <f t="shared" si="2"/>
        <v>5480276</v>
      </c>
      <c r="R15" s="100">
        <f t="shared" si="2"/>
        <v>7539120</v>
      </c>
      <c r="S15" s="100">
        <f t="shared" si="2"/>
        <v>1753548</v>
      </c>
      <c r="T15" s="100">
        <f t="shared" si="2"/>
        <v>0</v>
      </c>
      <c r="U15" s="100">
        <f t="shared" si="2"/>
        <v>0</v>
      </c>
      <c r="V15" s="100">
        <f t="shared" si="2"/>
        <v>1753548</v>
      </c>
      <c r="W15" s="100">
        <f t="shared" si="2"/>
        <v>5866553</v>
      </c>
      <c r="X15" s="100">
        <f t="shared" si="2"/>
        <v>74081004</v>
      </c>
      <c r="Y15" s="100">
        <f t="shared" si="2"/>
        <v>-68214451</v>
      </c>
      <c r="Z15" s="137">
        <f>+IF(X15&lt;&gt;0,+(Y15/X15)*100,0)</f>
        <v>-92.08089431401335</v>
      </c>
      <c r="AA15" s="153">
        <f>SUM(AA16:AA18)</f>
        <v>50781000</v>
      </c>
    </row>
    <row r="16" spans="1:27" ht="12.75">
      <c r="A16" s="138" t="s">
        <v>85</v>
      </c>
      <c r="B16" s="136"/>
      <c r="C16" s="155"/>
      <c r="D16" s="155"/>
      <c r="E16" s="156">
        <v>300000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</v>
      </c>
      <c r="Y16" s="60">
        <v>-300000</v>
      </c>
      <c r="Z16" s="140">
        <v>-100</v>
      </c>
      <c r="AA16" s="155"/>
    </row>
    <row r="17" spans="1:27" ht="12.75">
      <c r="A17" s="138" t="s">
        <v>86</v>
      </c>
      <c r="B17" s="136"/>
      <c r="C17" s="155">
        <v>25427001</v>
      </c>
      <c r="D17" s="155"/>
      <c r="E17" s="156">
        <v>73781000</v>
      </c>
      <c r="F17" s="60">
        <v>50781000</v>
      </c>
      <c r="G17" s="60"/>
      <c r="H17" s="60"/>
      <c r="I17" s="60">
        <v>-3426115</v>
      </c>
      <c r="J17" s="60">
        <v>-3426115</v>
      </c>
      <c r="K17" s="60"/>
      <c r="L17" s="60"/>
      <c r="M17" s="60"/>
      <c r="N17" s="60"/>
      <c r="O17" s="60"/>
      <c r="P17" s="60">
        <v>2058844</v>
      </c>
      <c r="Q17" s="60">
        <v>5480276</v>
      </c>
      <c r="R17" s="60">
        <v>7539120</v>
      </c>
      <c r="S17" s="60">
        <v>1753548</v>
      </c>
      <c r="T17" s="60"/>
      <c r="U17" s="60"/>
      <c r="V17" s="60">
        <v>1753548</v>
      </c>
      <c r="W17" s="60">
        <v>5866553</v>
      </c>
      <c r="X17" s="60">
        <v>73781004</v>
      </c>
      <c r="Y17" s="60">
        <v>-67914451</v>
      </c>
      <c r="Z17" s="140">
        <v>-92.05</v>
      </c>
      <c r="AA17" s="155">
        <v>50781000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755693</v>
      </c>
      <c r="D19" s="153">
        <f>SUM(D20:D23)</f>
        <v>0</v>
      </c>
      <c r="E19" s="154">
        <f t="shared" si="3"/>
        <v>2000000</v>
      </c>
      <c r="F19" s="100">
        <f t="shared" si="3"/>
        <v>500000</v>
      </c>
      <c r="G19" s="100">
        <f t="shared" si="3"/>
        <v>67028</v>
      </c>
      <c r="H19" s="100">
        <f t="shared" si="3"/>
        <v>67028</v>
      </c>
      <c r="I19" s="100">
        <f t="shared" si="3"/>
        <v>63319</v>
      </c>
      <c r="J19" s="100">
        <f t="shared" si="3"/>
        <v>197375</v>
      </c>
      <c r="K19" s="100">
        <f t="shared" si="3"/>
        <v>67028</v>
      </c>
      <c r="L19" s="100">
        <f t="shared" si="3"/>
        <v>67028</v>
      </c>
      <c r="M19" s="100">
        <f t="shared" si="3"/>
        <v>67028</v>
      </c>
      <c r="N19" s="100">
        <f t="shared" si="3"/>
        <v>201084</v>
      </c>
      <c r="O19" s="100">
        <f t="shared" si="3"/>
        <v>67028</v>
      </c>
      <c r="P19" s="100">
        <f t="shared" si="3"/>
        <v>67028</v>
      </c>
      <c r="Q19" s="100">
        <f t="shared" si="3"/>
        <v>67028</v>
      </c>
      <c r="R19" s="100">
        <f t="shared" si="3"/>
        <v>201084</v>
      </c>
      <c r="S19" s="100">
        <f t="shared" si="3"/>
        <v>67028</v>
      </c>
      <c r="T19" s="100">
        <f t="shared" si="3"/>
        <v>0</v>
      </c>
      <c r="U19" s="100">
        <f t="shared" si="3"/>
        <v>107033</v>
      </c>
      <c r="V19" s="100">
        <f t="shared" si="3"/>
        <v>174061</v>
      </c>
      <c r="W19" s="100">
        <f t="shared" si="3"/>
        <v>773604</v>
      </c>
      <c r="X19" s="100">
        <f t="shared" si="3"/>
        <v>2000000</v>
      </c>
      <c r="Y19" s="100">
        <f t="shared" si="3"/>
        <v>-1226396</v>
      </c>
      <c r="Z19" s="137">
        <f>+IF(X19&lt;&gt;0,+(Y19/X19)*100,0)</f>
        <v>-61.3198</v>
      </c>
      <c r="AA19" s="153">
        <f>SUM(AA20:AA23)</f>
        <v>500000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755693</v>
      </c>
      <c r="D23" s="155"/>
      <c r="E23" s="156">
        <v>2000000</v>
      </c>
      <c r="F23" s="60">
        <v>500000</v>
      </c>
      <c r="G23" s="60">
        <v>67028</v>
      </c>
      <c r="H23" s="60">
        <v>67028</v>
      </c>
      <c r="I23" s="60">
        <v>63319</v>
      </c>
      <c r="J23" s="60">
        <v>197375</v>
      </c>
      <c r="K23" s="60">
        <v>67028</v>
      </c>
      <c r="L23" s="60">
        <v>67028</v>
      </c>
      <c r="M23" s="60">
        <v>67028</v>
      </c>
      <c r="N23" s="60">
        <v>201084</v>
      </c>
      <c r="O23" s="60">
        <v>67028</v>
      </c>
      <c r="P23" s="60">
        <v>67028</v>
      </c>
      <c r="Q23" s="60">
        <v>67028</v>
      </c>
      <c r="R23" s="60">
        <v>201084</v>
      </c>
      <c r="S23" s="60">
        <v>67028</v>
      </c>
      <c r="T23" s="60"/>
      <c r="U23" s="60">
        <v>107033</v>
      </c>
      <c r="V23" s="60">
        <v>174061</v>
      </c>
      <c r="W23" s="60">
        <v>773604</v>
      </c>
      <c r="X23" s="60">
        <v>2000000</v>
      </c>
      <c r="Y23" s="60">
        <v>-1226396</v>
      </c>
      <c r="Z23" s="140">
        <v>-61.32</v>
      </c>
      <c r="AA23" s="155">
        <v>500000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162297985</v>
      </c>
      <c r="D25" s="168">
        <f>+D5+D9+D15+D19+D24</f>
        <v>0</v>
      </c>
      <c r="E25" s="169">
        <f t="shared" si="4"/>
        <v>223048949</v>
      </c>
      <c r="F25" s="73">
        <f t="shared" si="4"/>
        <v>221715274</v>
      </c>
      <c r="G25" s="73">
        <f t="shared" si="4"/>
        <v>58792327</v>
      </c>
      <c r="H25" s="73">
        <f t="shared" si="4"/>
        <v>611176</v>
      </c>
      <c r="I25" s="73">
        <f t="shared" si="4"/>
        <v>24391227</v>
      </c>
      <c r="J25" s="73">
        <f t="shared" si="4"/>
        <v>83794730</v>
      </c>
      <c r="K25" s="73">
        <f t="shared" si="4"/>
        <v>301446</v>
      </c>
      <c r="L25" s="73">
        <f t="shared" si="4"/>
        <v>326817</v>
      </c>
      <c r="M25" s="73">
        <f t="shared" si="4"/>
        <v>39177512</v>
      </c>
      <c r="N25" s="73">
        <f t="shared" si="4"/>
        <v>39805775</v>
      </c>
      <c r="O25" s="73">
        <f t="shared" si="4"/>
        <v>309969</v>
      </c>
      <c r="P25" s="73">
        <f t="shared" si="4"/>
        <v>3812771</v>
      </c>
      <c r="Q25" s="73">
        <f t="shared" si="4"/>
        <v>35201148</v>
      </c>
      <c r="R25" s="73">
        <f t="shared" si="4"/>
        <v>39323888</v>
      </c>
      <c r="S25" s="73">
        <f t="shared" si="4"/>
        <v>2091537</v>
      </c>
      <c r="T25" s="73">
        <f t="shared" si="4"/>
        <v>13693</v>
      </c>
      <c r="U25" s="73">
        <f t="shared" si="4"/>
        <v>623586</v>
      </c>
      <c r="V25" s="73">
        <f t="shared" si="4"/>
        <v>2728816</v>
      </c>
      <c r="W25" s="73">
        <f t="shared" si="4"/>
        <v>165653209</v>
      </c>
      <c r="X25" s="73">
        <f t="shared" si="4"/>
        <v>223048960</v>
      </c>
      <c r="Y25" s="73">
        <f t="shared" si="4"/>
        <v>-57395751</v>
      </c>
      <c r="Z25" s="170">
        <f>+IF(X25&lt;&gt;0,+(Y25/X25)*100,0)</f>
        <v>-25.73235535373041</v>
      </c>
      <c r="AA25" s="168">
        <f>+AA5+AA9+AA15+AA19+AA24</f>
        <v>221715274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96965050</v>
      </c>
      <c r="D28" s="153">
        <f>SUM(D29:D31)</f>
        <v>0</v>
      </c>
      <c r="E28" s="154">
        <f t="shared" si="5"/>
        <v>85296943</v>
      </c>
      <c r="F28" s="100">
        <f t="shared" si="5"/>
        <v>109359508</v>
      </c>
      <c r="G28" s="100">
        <f t="shared" si="5"/>
        <v>3162101</v>
      </c>
      <c r="H28" s="100">
        <f t="shared" si="5"/>
        <v>4015212</v>
      </c>
      <c r="I28" s="100">
        <f t="shared" si="5"/>
        <v>5302859</v>
      </c>
      <c r="J28" s="100">
        <f t="shared" si="5"/>
        <v>12480172</v>
      </c>
      <c r="K28" s="100">
        <f t="shared" si="5"/>
        <v>4396152</v>
      </c>
      <c r="L28" s="100">
        <f t="shared" si="5"/>
        <v>3028872</v>
      </c>
      <c r="M28" s="100">
        <f t="shared" si="5"/>
        <v>3434787</v>
      </c>
      <c r="N28" s="100">
        <f t="shared" si="5"/>
        <v>10859811</v>
      </c>
      <c r="O28" s="100">
        <f t="shared" si="5"/>
        <v>3290549</v>
      </c>
      <c r="P28" s="100">
        <f t="shared" si="5"/>
        <v>3335892</v>
      </c>
      <c r="Q28" s="100">
        <f t="shared" si="5"/>
        <v>4024447</v>
      </c>
      <c r="R28" s="100">
        <f t="shared" si="5"/>
        <v>10650888</v>
      </c>
      <c r="S28" s="100">
        <f t="shared" si="5"/>
        <v>2896991</v>
      </c>
      <c r="T28" s="100">
        <f t="shared" si="5"/>
        <v>3745068</v>
      </c>
      <c r="U28" s="100">
        <f t="shared" si="5"/>
        <v>5227255</v>
      </c>
      <c r="V28" s="100">
        <f t="shared" si="5"/>
        <v>11869314</v>
      </c>
      <c r="W28" s="100">
        <f t="shared" si="5"/>
        <v>45860185</v>
      </c>
      <c r="X28" s="100">
        <f t="shared" si="5"/>
        <v>85297420</v>
      </c>
      <c r="Y28" s="100">
        <f t="shared" si="5"/>
        <v>-39437235</v>
      </c>
      <c r="Z28" s="137">
        <f>+IF(X28&lt;&gt;0,+(Y28/X28)*100,0)</f>
        <v>-46.23496818543867</v>
      </c>
      <c r="AA28" s="153">
        <f>SUM(AA29:AA31)</f>
        <v>109359508</v>
      </c>
    </row>
    <row r="29" spans="1:27" ht="12.75">
      <c r="A29" s="138" t="s">
        <v>75</v>
      </c>
      <c r="B29" s="136"/>
      <c r="C29" s="155">
        <v>29352479</v>
      </c>
      <c r="D29" s="155"/>
      <c r="E29" s="156">
        <v>52329973</v>
      </c>
      <c r="F29" s="60">
        <v>55883619</v>
      </c>
      <c r="G29" s="60">
        <v>1697179</v>
      </c>
      <c r="H29" s="60">
        <v>1570670</v>
      </c>
      <c r="I29" s="60">
        <v>1012684</v>
      </c>
      <c r="J29" s="60">
        <v>4280533</v>
      </c>
      <c r="K29" s="60">
        <v>2124369</v>
      </c>
      <c r="L29" s="60">
        <v>1060057</v>
      </c>
      <c r="M29" s="60">
        <v>2086382</v>
      </c>
      <c r="N29" s="60">
        <v>5270808</v>
      </c>
      <c r="O29" s="60">
        <v>1278253</v>
      </c>
      <c r="P29" s="60">
        <v>2198683</v>
      </c>
      <c r="Q29" s="60">
        <v>2034518</v>
      </c>
      <c r="R29" s="60">
        <v>5511454</v>
      </c>
      <c r="S29" s="60">
        <v>1411743</v>
      </c>
      <c r="T29" s="60">
        <v>1763900</v>
      </c>
      <c r="U29" s="60">
        <v>1052480</v>
      </c>
      <c r="V29" s="60">
        <v>4228123</v>
      </c>
      <c r="W29" s="60">
        <v>19290918</v>
      </c>
      <c r="X29" s="60">
        <v>52329976</v>
      </c>
      <c r="Y29" s="60">
        <v>-33039058</v>
      </c>
      <c r="Z29" s="140">
        <v>-63.14</v>
      </c>
      <c r="AA29" s="155">
        <v>55883619</v>
      </c>
    </row>
    <row r="30" spans="1:27" ht="12.75">
      <c r="A30" s="138" t="s">
        <v>76</v>
      </c>
      <c r="B30" s="136"/>
      <c r="C30" s="157">
        <v>51720729</v>
      </c>
      <c r="D30" s="157"/>
      <c r="E30" s="158">
        <v>12159532</v>
      </c>
      <c r="F30" s="159">
        <v>33472084</v>
      </c>
      <c r="G30" s="159">
        <v>613519</v>
      </c>
      <c r="H30" s="159">
        <v>1402366</v>
      </c>
      <c r="I30" s="159">
        <v>2805692</v>
      </c>
      <c r="J30" s="159">
        <v>4821577</v>
      </c>
      <c r="K30" s="159">
        <v>1351992</v>
      </c>
      <c r="L30" s="159">
        <v>1125320</v>
      </c>
      <c r="M30" s="159">
        <v>529348</v>
      </c>
      <c r="N30" s="159">
        <v>3006660</v>
      </c>
      <c r="O30" s="159">
        <v>729702</v>
      </c>
      <c r="P30" s="159">
        <v>588253</v>
      </c>
      <c r="Q30" s="159">
        <v>929553</v>
      </c>
      <c r="R30" s="159">
        <v>2247508</v>
      </c>
      <c r="S30" s="159">
        <v>852532</v>
      </c>
      <c r="T30" s="159">
        <v>1284244</v>
      </c>
      <c r="U30" s="159">
        <v>3807861</v>
      </c>
      <c r="V30" s="159">
        <v>5944637</v>
      </c>
      <c r="W30" s="159">
        <v>16020382</v>
      </c>
      <c r="X30" s="159">
        <v>12160008</v>
      </c>
      <c r="Y30" s="159">
        <v>3860374</v>
      </c>
      <c r="Z30" s="141">
        <v>31.75</v>
      </c>
      <c r="AA30" s="157">
        <v>33472084</v>
      </c>
    </row>
    <row r="31" spans="1:27" ht="12.75">
      <c r="A31" s="138" t="s">
        <v>77</v>
      </c>
      <c r="B31" s="136"/>
      <c r="C31" s="155">
        <v>15891842</v>
      </c>
      <c r="D31" s="155"/>
      <c r="E31" s="156">
        <v>20807438</v>
      </c>
      <c r="F31" s="60">
        <v>20003805</v>
      </c>
      <c r="G31" s="60">
        <v>851403</v>
      </c>
      <c r="H31" s="60">
        <v>1042176</v>
      </c>
      <c r="I31" s="60">
        <v>1484483</v>
      </c>
      <c r="J31" s="60">
        <v>3378062</v>
      </c>
      <c r="K31" s="60">
        <v>919791</v>
      </c>
      <c r="L31" s="60">
        <v>843495</v>
      </c>
      <c r="M31" s="60">
        <v>819057</v>
      </c>
      <c r="N31" s="60">
        <v>2582343</v>
      </c>
      <c r="O31" s="60">
        <v>1282594</v>
      </c>
      <c r="P31" s="60">
        <v>548956</v>
      </c>
      <c r="Q31" s="60">
        <v>1060376</v>
      </c>
      <c r="R31" s="60">
        <v>2891926</v>
      </c>
      <c r="S31" s="60">
        <v>632716</v>
      </c>
      <c r="T31" s="60">
        <v>696924</v>
      </c>
      <c r="U31" s="60">
        <v>366914</v>
      </c>
      <c r="V31" s="60">
        <v>1696554</v>
      </c>
      <c r="W31" s="60">
        <v>10548885</v>
      </c>
      <c r="X31" s="60">
        <v>20807436</v>
      </c>
      <c r="Y31" s="60">
        <v>-10258551</v>
      </c>
      <c r="Z31" s="140">
        <v>-49.3</v>
      </c>
      <c r="AA31" s="155">
        <v>20003805</v>
      </c>
    </row>
    <row r="32" spans="1:27" ht="12.75">
      <c r="A32" s="135" t="s">
        <v>78</v>
      </c>
      <c r="B32" s="136"/>
      <c r="C32" s="153">
        <f aca="true" t="shared" si="6" ref="C32:Y32">SUM(C33:C37)</f>
        <v>11162442</v>
      </c>
      <c r="D32" s="153">
        <f>SUM(D33:D37)</f>
        <v>0</v>
      </c>
      <c r="E32" s="154">
        <f t="shared" si="6"/>
        <v>33781480</v>
      </c>
      <c r="F32" s="100">
        <f t="shared" si="6"/>
        <v>26258387</v>
      </c>
      <c r="G32" s="100">
        <f t="shared" si="6"/>
        <v>956744</v>
      </c>
      <c r="H32" s="100">
        <f t="shared" si="6"/>
        <v>1502307</v>
      </c>
      <c r="I32" s="100">
        <f t="shared" si="6"/>
        <v>1157365</v>
      </c>
      <c r="J32" s="100">
        <f t="shared" si="6"/>
        <v>3616416</v>
      </c>
      <c r="K32" s="100">
        <f t="shared" si="6"/>
        <v>1524567</v>
      </c>
      <c r="L32" s="100">
        <f t="shared" si="6"/>
        <v>708538</v>
      </c>
      <c r="M32" s="100">
        <f t="shared" si="6"/>
        <v>958157</v>
      </c>
      <c r="N32" s="100">
        <f t="shared" si="6"/>
        <v>3191262</v>
      </c>
      <c r="O32" s="100">
        <f t="shared" si="6"/>
        <v>1516418</v>
      </c>
      <c r="P32" s="100">
        <f t="shared" si="6"/>
        <v>836126</v>
      </c>
      <c r="Q32" s="100">
        <f t="shared" si="6"/>
        <v>1283628</v>
      </c>
      <c r="R32" s="100">
        <f t="shared" si="6"/>
        <v>3636172</v>
      </c>
      <c r="S32" s="100">
        <f t="shared" si="6"/>
        <v>1034135</v>
      </c>
      <c r="T32" s="100">
        <f t="shared" si="6"/>
        <v>1346058</v>
      </c>
      <c r="U32" s="100">
        <f t="shared" si="6"/>
        <v>0</v>
      </c>
      <c r="V32" s="100">
        <f t="shared" si="6"/>
        <v>2380193</v>
      </c>
      <c r="W32" s="100">
        <f t="shared" si="6"/>
        <v>12824043</v>
      </c>
      <c r="X32" s="100">
        <f t="shared" si="6"/>
        <v>33781476</v>
      </c>
      <c r="Y32" s="100">
        <f t="shared" si="6"/>
        <v>-20957433</v>
      </c>
      <c r="Z32" s="137">
        <f>+IF(X32&lt;&gt;0,+(Y32/X32)*100,0)</f>
        <v>-62.03823953695806</v>
      </c>
      <c r="AA32" s="153">
        <f>SUM(AA33:AA37)</f>
        <v>26258387</v>
      </c>
    </row>
    <row r="33" spans="1:27" ht="12.75">
      <c r="A33" s="138" t="s">
        <v>79</v>
      </c>
      <c r="B33" s="136"/>
      <c r="C33" s="155">
        <v>11162442</v>
      </c>
      <c r="D33" s="155"/>
      <c r="E33" s="156">
        <v>33781480</v>
      </c>
      <c r="F33" s="60">
        <v>26258387</v>
      </c>
      <c r="G33" s="60">
        <v>956744</v>
      </c>
      <c r="H33" s="60">
        <v>1502307</v>
      </c>
      <c r="I33" s="60">
        <v>1157365</v>
      </c>
      <c r="J33" s="60">
        <v>3616416</v>
      </c>
      <c r="K33" s="60">
        <v>1523340</v>
      </c>
      <c r="L33" s="60">
        <v>708538</v>
      </c>
      <c r="M33" s="60">
        <v>940041</v>
      </c>
      <c r="N33" s="60">
        <v>3171919</v>
      </c>
      <c r="O33" s="60">
        <v>1515131</v>
      </c>
      <c r="P33" s="60">
        <v>836126</v>
      </c>
      <c r="Q33" s="60">
        <v>1229705</v>
      </c>
      <c r="R33" s="60">
        <v>3580962</v>
      </c>
      <c r="S33" s="60">
        <v>1034135</v>
      </c>
      <c r="T33" s="60">
        <v>1346058</v>
      </c>
      <c r="U33" s="60"/>
      <c r="V33" s="60">
        <v>2380193</v>
      </c>
      <c r="W33" s="60">
        <v>12749490</v>
      </c>
      <c r="X33" s="60">
        <v>33781476</v>
      </c>
      <c r="Y33" s="60">
        <v>-21031986</v>
      </c>
      <c r="Z33" s="140">
        <v>-62.26</v>
      </c>
      <c r="AA33" s="155">
        <v>26258387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1227</v>
      </c>
      <c r="L35" s="60"/>
      <c r="M35" s="60">
        <v>18116</v>
      </c>
      <c r="N35" s="60">
        <v>19343</v>
      </c>
      <c r="O35" s="60">
        <v>1287</v>
      </c>
      <c r="P35" s="60"/>
      <c r="Q35" s="60">
        <v>53923</v>
      </c>
      <c r="R35" s="60">
        <v>55210</v>
      </c>
      <c r="S35" s="60"/>
      <c r="T35" s="60"/>
      <c r="U35" s="60"/>
      <c r="V35" s="60"/>
      <c r="W35" s="60">
        <v>74553</v>
      </c>
      <c r="X35" s="60"/>
      <c r="Y35" s="60">
        <v>74553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31219717</v>
      </c>
      <c r="D38" s="153">
        <f>SUM(D39:D41)</f>
        <v>0</v>
      </c>
      <c r="E38" s="154">
        <f t="shared" si="7"/>
        <v>103970048</v>
      </c>
      <c r="F38" s="100">
        <f t="shared" si="7"/>
        <v>125832621</v>
      </c>
      <c r="G38" s="100">
        <f t="shared" si="7"/>
        <v>1049430</v>
      </c>
      <c r="H38" s="100">
        <f t="shared" si="7"/>
        <v>6159131</v>
      </c>
      <c r="I38" s="100">
        <f t="shared" si="7"/>
        <v>4070174</v>
      </c>
      <c r="J38" s="100">
        <f t="shared" si="7"/>
        <v>11278735</v>
      </c>
      <c r="K38" s="100">
        <f t="shared" si="7"/>
        <v>1945673</v>
      </c>
      <c r="L38" s="100">
        <f t="shared" si="7"/>
        <v>6351610</v>
      </c>
      <c r="M38" s="100">
        <f t="shared" si="7"/>
        <v>8572953</v>
      </c>
      <c r="N38" s="100">
        <f t="shared" si="7"/>
        <v>16870236</v>
      </c>
      <c r="O38" s="100">
        <f t="shared" si="7"/>
        <v>1249521</v>
      </c>
      <c r="P38" s="100">
        <f t="shared" si="7"/>
        <v>4503708</v>
      </c>
      <c r="Q38" s="100">
        <f t="shared" si="7"/>
        <v>1444119</v>
      </c>
      <c r="R38" s="100">
        <f t="shared" si="7"/>
        <v>7197348</v>
      </c>
      <c r="S38" s="100">
        <f t="shared" si="7"/>
        <v>772299</v>
      </c>
      <c r="T38" s="100">
        <f t="shared" si="7"/>
        <v>1188959</v>
      </c>
      <c r="U38" s="100">
        <f t="shared" si="7"/>
        <v>560733</v>
      </c>
      <c r="V38" s="100">
        <f t="shared" si="7"/>
        <v>2521991</v>
      </c>
      <c r="W38" s="100">
        <f t="shared" si="7"/>
        <v>37868310</v>
      </c>
      <c r="X38" s="100">
        <f t="shared" si="7"/>
        <v>103970048</v>
      </c>
      <c r="Y38" s="100">
        <f t="shared" si="7"/>
        <v>-66101738</v>
      </c>
      <c r="Z38" s="137">
        <f>+IF(X38&lt;&gt;0,+(Y38/X38)*100,0)</f>
        <v>-63.57767383160196</v>
      </c>
      <c r="AA38" s="153">
        <f>SUM(AA39:AA41)</f>
        <v>125832621</v>
      </c>
    </row>
    <row r="39" spans="1:27" ht="12.75">
      <c r="A39" s="138" t="s">
        <v>85</v>
      </c>
      <c r="B39" s="136"/>
      <c r="C39" s="155">
        <v>19193906</v>
      </c>
      <c r="D39" s="155"/>
      <c r="E39" s="156">
        <v>14549432</v>
      </c>
      <c r="F39" s="60">
        <v>17238968</v>
      </c>
      <c r="G39" s="60">
        <v>254210</v>
      </c>
      <c r="H39" s="60">
        <v>380138</v>
      </c>
      <c r="I39" s="60">
        <v>419420</v>
      </c>
      <c r="J39" s="60">
        <v>1053768</v>
      </c>
      <c r="K39" s="60">
        <v>282637</v>
      </c>
      <c r="L39" s="60">
        <v>5494956</v>
      </c>
      <c r="M39" s="60">
        <v>197500</v>
      </c>
      <c r="N39" s="60">
        <v>5975093</v>
      </c>
      <c r="O39" s="60">
        <v>245133</v>
      </c>
      <c r="P39" s="60">
        <v>1985902</v>
      </c>
      <c r="Q39" s="60">
        <v>303361</v>
      </c>
      <c r="R39" s="60">
        <v>2534396</v>
      </c>
      <c r="S39" s="60">
        <v>197550</v>
      </c>
      <c r="T39" s="60">
        <v>192807</v>
      </c>
      <c r="U39" s="60"/>
      <c r="V39" s="60">
        <v>390357</v>
      </c>
      <c r="W39" s="60">
        <v>9953614</v>
      </c>
      <c r="X39" s="60">
        <v>14549432</v>
      </c>
      <c r="Y39" s="60">
        <v>-4595818</v>
      </c>
      <c r="Z39" s="140">
        <v>-31.59</v>
      </c>
      <c r="AA39" s="155">
        <v>17238968</v>
      </c>
    </row>
    <row r="40" spans="1:27" ht="12.75">
      <c r="A40" s="138" t="s">
        <v>86</v>
      </c>
      <c r="B40" s="136"/>
      <c r="C40" s="155">
        <v>12025811</v>
      </c>
      <c r="D40" s="155"/>
      <c r="E40" s="156">
        <v>89420616</v>
      </c>
      <c r="F40" s="60">
        <v>108593653</v>
      </c>
      <c r="G40" s="60">
        <v>795220</v>
      </c>
      <c r="H40" s="60">
        <v>5778993</v>
      </c>
      <c r="I40" s="60">
        <v>3650754</v>
      </c>
      <c r="J40" s="60">
        <v>10224967</v>
      </c>
      <c r="K40" s="60">
        <v>1663036</v>
      </c>
      <c r="L40" s="60">
        <v>856654</v>
      </c>
      <c r="M40" s="60">
        <v>8375453</v>
      </c>
      <c r="N40" s="60">
        <v>10895143</v>
      </c>
      <c r="O40" s="60">
        <v>1004388</v>
      </c>
      <c r="P40" s="60">
        <v>2517806</v>
      </c>
      <c r="Q40" s="60">
        <v>1140758</v>
      </c>
      <c r="R40" s="60">
        <v>4662952</v>
      </c>
      <c r="S40" s="60">
        <v>574749</v>
      </c>
      <c r="T40" s="60">
        <v>996152</v>
      </c>
      <c r="U40" s="60">
        <v>560733</v>
      </c>
      <c r="V40" s="60">
        <v>2131634</v>
      </c>
      <c r="W40" s="60">
        <v>27914696</v>
      </c>
      <c r="X40" s="60">
        <v>89420616</v>
      </c>
      <c r="Y40" s="60">
        <v>-61505920</v>
      </c>
      <c r="Z40" s="140">
        <v>-68.78</v>
      </c>
      <c r="AA40" s="155">
        <v>108593653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215710</v>
      </c>
      <c r="H42" s="100">
        <f t="shared" si="8"/>
        <v>246030</v>
      </c>
      <c r="I42" s="100">
        <f t="shared" si="8"/>
        <v>394235</v>
      </c>
      <c r="J42" s="100">
        <f t="shared" si="8"/>
        <v>855975</v>
      </c>
      <c r="K42" s="100">
        <f t="shared" si="8"/>
        <v>37110</v>
      </c>
      <c r="L42" s="100">
        <f t="shared" si="8"/>
        <v>249100</v>
      </c>
      <c r="M42" s="100">
        <f t="shared" si="8"/>
        <v>800</v>
      </c>
      <c r="N42" s="100">
        <f t="shared" si="8"/>
        <v>287010</v>
      </c>
      <c r="O42" s="100">
        <f t="shared" si="8"/>
        <v>0</v>
      </c>
      <c r="P42" s="100">
        <f t="shared" si="8"/>
        <v>234750</v>
      </c>
      <c r="Q42" s="100">
        <f t="shared" si="8"/>
        <v>124470</v>
      </c>
      <c r="R42" s="100">
        <f t="shared" si="8"/>
        <v>359220</v>
      </c>
      <c r="S42" s="100">
        <f t="shared" si="8"/>
        <v>3260</v>
      </c>
      <c r="T42" s="100">
        <f t="shared" si="8"/>
        <v>0</v>
      </c>
      <c r="U42" s="100">
        <f t="shared" si="8"/>
        <v>0</v>
      </c>
      <c r="V42" s="100">
        <f t="shared" si="8"/>
        <v>3260</v>
      </c>
      <c r="W42" s="100">
        <f t="shared" si="8"/>
        <v>1505465</v>
      </c>
      <c r="X42" s="100">
        <f t="shared" si="8"/>
        <v>0</v>
      </c>
      <c r="Y42" s="100">
        <f t="shared" si="8"/>
        <v>1505465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215710</v>
      </c>
      <c r="H45" s="159">
        <v>246030</v>
      </c>
      <c r="I45" s="159">
        <v>394235</v>
      </c>
      <c r="J45" s="159">
        <v>855975</v>
      </c>
      <c r="K45" s="159">
        <v>37110</v>
      </c>
      <c r="L45" s="159">
        <v>249100</v>
      </c>
      <c r="M45" s="159">
        <v>800</v>
      </c>
      <c r="N45" s="159">
        <v>287010</v>
      </c>
      <c r="O45" s="159"/>
      <c r="P45" s="159">
        <v>234750</v>
      </c>
      <c r="Q45" s="159">
        <v>124470</v>
      </c>
      <c r="R45" s="159">
        <v>359220</v>
      </c>
      <c r="S45" s="159"/>
      <c r="T45" s="159"/>
      <c r="U45" s="159"/>
      <c r="V45" s="159"/>
      <c r="W45" s="159">
        <v>1502205</v>
      </c>
      <c r="X45" s="159"/>
      <c r="Y45" s="159">
        <v>1502205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3260</v>
      </c>
      <c r="T46" s="60"/>
      <c r="U46" s="60"/>
      <c r="V46" s="60">
        <v>3260</v>
      </c>
      <c r="W46" s="60">
        <v>3260</v>
      </c>
      <c r="X46" s="60"/>
      <c r="Y46" s="60">
        <v>3260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139347209</v>
      </c>
      <c r="D48" s="168">
        <f>+D28+D32+D38+D42+D47</f>
        <v>0</v>
      </c>
      <c r="E48" s="169">
        <f t="shared" si="9"/>
        <v>223048471</v>
      </c>
      <c r="F48" s="73">
        <f t="shared" si="9"/>
        <v>261450516</v>
      </c>
      <c r="G48" s="73">
        <f t="shared" si="9"/>
        <v>5383985</v>
      </c>
      <c r="H48" s="73">
        <f t="shared" si="9"/>
        <v>11922680</v>
      </c>
      <c r="I48" s="73">
        <f t="shared" si="9"/>
        <v>10924633</v>
      </c>
      <c r="J48" s="73">
        <f t="shared" si="9"/>
        <v>28231298</v>
      </c>
      <c r="K48" s="73">
        <f t="shared" si="9"/>
        <v>7903502</v>
      </c>
      <c r="L48" s="73">
        <f t="shared" si="9"/>
        <v>10338120</v>
      </c>
      <c r="M48" s="73">
        <f t="shared" si="9"/>
        <v>12966697</v>
      </c>
      <c r="N48" s="73">
        <f t="shared" si="9"/>
        <v>31208319</v>
      </c>
      <c r="O48" s="73">
        <f t="shared" si="9"/>
        <v>6056488</v>
      </c>
      <c r="P48" s="73">
        <f t="shared" si="9"/>
        <v>8910476</v>
      </c>
      <c r="Q48" s="73">
        <f t="shared" si="9"/>
        <v>6876664</v>
      </c>
      <c r="R48" s="73">
        <f t="shared" si="9"/>
        <v>21843628</v>
      </c>
      <c r="S48" s="73">
        <f t="shared" si="9"/>
        <v>4706685</v>
      </c>
      <c r="T48" s="73">
        <f t="shared" si="9"/>
        <v>6280085</v>
      </c>
      <c r="U48" s="73">
        <f t="shared" si="9"/>
        <v>5787988</v>
      </c>
      <c r="V48" s="73">
        <f t="shared" si="9"/>
        <v>16774758</v>
      </c>
      <c r="W48" s="73">
        <f t="shared" si="9"/>
        <v>98058003</v>
      </c>
      <c r="X48" s="73">
        <f t="shared" si="9"/>
        <v>223048944</v>
      </c>
      <c r="Y48" s="73">
        <f t="shared" si="9"/>
        <v>-124990941</v>
      </c>
      <c r="Z48" s="170">
        <f>+IF(X48&lt;&gt;0,+(Y48/X48)*100,0)</f>
        <v>-56.03745023782763</v>
      </c>
      <c r="AA48" s="168">
        <f>+AA28+AA32+AA38+AA42+AA47</f>
        <v>261450516</v>
      </c>
    </row>
    <row r="49" spans="1:27" ht="12.75">
      <c r="A49" s="148" t="s">
        <v>49</v>
      </c>
      <c r="B49" s="149"/>
      <c r="C49" s="171">
        <f aca="true" t="shared" si="10" ref="C49:Y49">+C25-C48</f>
        <v>22950776</v>
      </c>
      <c r="D49" s="171">
        <f>+D25-D48</f>
        <v>0</v>
      </c>
      <c r="E49" s="172">
        <f t="shared" si="10"/>
        <v>478</v>
      </c>
      <c r="F49" s="173">
        <f t="shared" si="10"/>
        <v>-39735242</v>
      </c>
      <c r="G49" s="173">
        <f t="shared" si="10"/>
        <v>53408342</v>
      </c>
      <c r="H49" s="173">
        <f t="shared" si="10"/>
        <v>-11311504</v>
      </c>
      <c r="I49" s="173">
        <f t="shared" si="10"/>
        <v>13466594</v>
      </c>
      <c r="J49" s="173">
        <f t="shared" si="10"/>
        <v>55563432</v>
      </c>
      <c r="K49" s="173">
        <f t="shared" si="10"/>
        <v>-7602056</v>
      </c>
      <c r="L49" s="173">
        <f t="shared" si="10"/>
        <v>-10011303</v>
      </c>
      <c r="M49" s="173">
        <f t="shared" si="10"/>
        <v>26210815</v>
      </c>
      <c r="N49" s="173">
        <f t="shared" si="10"/>
        <v>8597456</v>
      </c>
      <c r="O49" s="173">
        <f t="shared" si="10"/>
        <v>-5746519</v>
      </c>
      <c r="P49" s="173">
        <f t="shared" si="10"/>
        <v>-5097705</v>
      </c>
      <c r="Q49" s="173">
        <f t="shared" si="10"/>
        <v>28324484</v>
      </c>
      <c r="R49" s="173">
        <f t="shared" si="10"/>
        <v>17480260</v>
      </c>
      <c r="S49" s="173">
        <f t="shared" si="10"/>
        <v>-2615148</v>
      </c>
      <c r="T49" s="173">
        <f t="shared" si="10"/>
        <v>-6266392</v>
      </c>
      <c r="U49" s="173">
        <f t="shared" si="10"/>
        <v>-5164402</v>
      </c>
      <c r="V49" s="173">
        <f t="shared" si="10"/>
        <v>-14045942</v>
      </c>
      <c r="W49" s="173">
        <f t="shared" si="10"/>
        <v>67595206</v>
      </c>
      <c r="X49" s="173">
        <f>IF(F25=F48,0,X25-X48)</f>
        <v>16</v>
      </c>
      <c r="Y49" s="173">
        <f t="shared" si="10"/>
        <v>67595190</v>
      </c>
      <c r="Z49" s="174">
        <f>+IF(X49&lt;&gt;0,+(Y49/X49)*100,0)</f>
        <v>422469937.5</v>
      </c>
      <c r="AA49" s="171">
        <f>+AA25-AA48</f>
        <v>-39735242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6741055</v>
      </c>
      <c r="D5" s="155">
        <v>0</v>
      </c>
      <c r="E5" s="156">
        <v>12390549</v>
      </c>
      <c r="F5" s="60">
        <v>11800000</v>
      </c>
      <c r="G5" s="60">
        <v>7466009</v>
      </c>
      <c r="H5" s="60">
        <v>0</v>
      </c>
      <c r="I5" s="60">
        <v>0</v>
      </c>
      <c r="J5" s="60">
        <v>7466009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2000</v>
      </c>
      <c r="Q5" s="60">
        <v>728</v>
      </c>
      <c r="R5" s="60">
        <v>2728</v>
      </c>
      <c r="S5" s="60">
        <v>0</v>
      </c>
      <c r="T5" s="60">
        <v>0</v>
      </c>
      <c r="U5" s="60">
        <v>172957</v>
      </c>
      <c r="V5" s="60">
        <v>172957</v>
      </c>
      <c r="W5" s="60">
        <v>7641694</v>
      </c>
      <c r="X5" s="60">
        <v>12390545</v>
      </c>
      <c r="Y5" s="60">
        <v>-4748851</v>
      </c>
      <c r="Z5" s="140">
        <v>-38.33</v>
      </c>
      <c r="AA5" s="155">
        <v>11800000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755693</v>
      </c>
      <c r="D10" s="155">
        <v>0</v>
      </c>
      <c r="E10" s="156">
        <v>2000000</v>
      </c>
      <c r="F10" s="54">
        <v>500000</v>
      </c>
      <c r="G10" s="54">
        <v>67028</v>
      </c>
      <c r="H10" s="54">
        <v>67028</v>
      </c>
      <c r="I10" s="54">
        <v>63319</v>
      </c>
      <c r="J10" s="54">
        <v>197375</v>
      </c>
      <c r="K10" s="54">
        <v>67028</v>
      </c>
      <c r="L10" s="54">
        <v>67028</v>
      </c>
      <c r="M10" s="54">
        <v>67028</v>
      </c>
      <c r="N10" s="54">
        <v>201084</v>
      </c>
      <c r="O10" s="54">
        <v>67028</v>
      </c>
      <c r="P10" s="54">
        <v>67028</v>
      </c>
      <c r="Q10" s="54">
        <v>67028</v>
      </c>
      <c r="R10" s="54">
        <v>201084</v>
      </c>
      <c r="S10" s="54">
        <v>67028</v>
      </c>
      <c r="T10" s="54">
        <v>0</v>
      </c>
      <c r="U10" s="54">
        <v>107033</v>
      </c>
      <c r="V10" s="54">
        <v>174061</v>
      </c>
      <c r="W10" s="54">
        <v>773604</v>
      </c>
      <c r="X10" s="54">
        <v>1999996</v>
      </c>
      <c r="Y10" s="54">
        <v>-1226392</v>
      </c>
      <c r="Z10" s="184">
        <v>-61.32</v>
      </c>
      <c r="AA10" s="130">
        <v>500000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34025</v>
      </c>
      <c r="D12" s="155">
        <v>0</v>
      </c>
      <c r="E12" s="156">
        <v>0</v>
      </c>
      <c r="F12" s="60">
        <v>110000</v>
      </c>
      <c r="G12" s="60">
        <v>2991</v>
      </c>
      <c r="H12" s="60">
        <v>13394</v>
      </c>
      <c r="I12" s="60">
        <v>-18825</v>
      </c>
      <c r="J12" s="60">
        <v>-2440</v>
      </c>
      <c r="K12" s="60">
        <v>3693</v>
      </c>
      <c r="L12" s="60">
        <v>-3640</v>
      </c>
      <c r="M12" s="60">
        <v>1851</v>
      </c>
      <c r="N12" s="60">
        <v>1904</v>
      </c>
      <c r="O12" s="60">
        <v>11438</v>
      </c>
      <c r="P12" s="60">
        <v>2264</v>
      </c>
      <c r="Q12" s="60">
        <v>3223</v>
      </c>
      <c r="R12" s="60">
        <v>16925</v>
      </c>
      <c r="S12" s="60">
        <v>5542</v>
      </c>
      <c r="T12" s="60">
        <v>1848</v>
      </c>
      <c r="U12" s="60">
        <v>0</v>
      </c>
      <c r="V12" s="60">
        <v>7390</v>
      </c>
      <c r="W12" s="60">
        <v>23779</v>
      </c>
      <c r="X12" s="60">
        <v>5</v>
      </c>
      <c r="Y12" s="60">
        <v>23774</v>
      </c>
      <c r="Z12" s="140">
        <v>475480</v>
      </c>
      <c r="AA12" s="155">
        <v>110000</v>
      </c>
    </row>
    <row r="13" spans="1:27" ht="12.75">
      <c r="A13" s="181" t="s">
        <v>109</v>
      </c>
      <c r="B13" s="185"/>
      <c r="C13" s="155">
        <v>1650441</v>
      </c>
      <c r="D13" s="155">
        <v>0</v>
      </c>
      <c r="E13" s="156">
        <v>0</v>
      </c>
      <c r="F13" s="60">
        <v>3000000</v>
      </c>
      <c r="G13" s="60">
        <v>25</v>
      </c>
      <c r="H13" s="60">
        <v>255773</v>
      </c>
      <c r="I13" s="60">
        <v>110588</v>
      </c>
      <c r="J13" s="60">
        <v>366386</v>
      </c>
      <c r="K13" s="60">
        <v>46</v>
      </c>
      <c r="L13" s="60">
        <v>31</v>
      </c>
      <c r="M13" s="60">
        <v>14</v>
      </c>
      <c r="N13" s="60">
        <v>91</v>
      </c>
      <c r="O13" s="60">
        <v>18</v>
      </c>
      <c r="P13" s="60">
        <v>2</v>
      </c>
      <c r="Q13" s="60">
        <v>15</v>
      </c>
      <c r="R13" s="60">
        <v>35</v>
      </c>
      <c r="S13" s="60">
        <v>81</v>
      </c>
      <c r="T13" s="60">
        <v>31</v>
      </c>
      <c r="U13" s="60">
        <v>215130</v>
      </c>
      <c r="V13" s="60">
        <v>215242</v>
      </c>
      <c r="W13" s="60">
        <v>581754</v>
      </c>
      <c r="X13" s="60"/>
      <c r="Y13" s="60">
        <v>581754</v>
      </c>
      <c r="Z13" s="140">
        <v>0</v>
      </c>
      <c r="AA13" s="155">
        <v>3000000</v>
      </c>
    </row>
    <row r="14" spans="1:27" ht="12.75">
      <c r="A14" s="181" t="s">
        <v>110</v>
      </c>
      <c r="B14" s="185"/>
      <c r="C14" s="155">
        <v>2946910</v>
      </c>
      <c r="D14" s="155">
        <v>0</v>
      </c>
      <c r="E14" s="156">
        <v>0</v>
      </c>
      <c r="F14" s="60">
        <v>3000000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</v>
      </c>
      <c r="Y14" s="60">
        <v>-4</v>
      </c>
      <c r="Z14" s="140">
        <v>-100</v>
      </c>
      <c r="AA14" s="155">
        <v>3000000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290100</v>
      </c>
      <c r="D16" s="155">
        <v>0</v>
      </c>
      <c r="E16" s="156">
        <v>0</v>
      </c>
      <c r="F16" s="60">
        <v>300000</v>
      </c>
      <c r="G16" s="60">
        <v>0</v>
      </c>
      <c r="H16" s="60">
        <v>0</v>
      </c>
      <c r="I16" s="60">
        <v>46400</v>
      </c>
      <c r="J16" s="60">
        <v>46400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14850</v>
      </c>
      <c r="V16" s="60">
        <v>14850</v>
      </c>
      <c r="W16" s="60">
        <v>61250</v>
      </c>
      <c r="X16" s="60">
        <v>-5</v>
      </c>
      <c r="Y16" s="60">
        <v>61255</v>
      </c>
      <c r="Z16" s="140">
        <v>-1225100</v>
      </c>
      <c r="AA16" s="155">
        <v>300000</v>
      </c>
    </row>
    <row r="17" spans="1:27" ht="12.75">
      <c r="A17" s="181" t="s">
        <v>113</v>
      </c>
      <c r="B17" s="185"/>
      <c r="C17" s="155">
        <v>45444</v>
      </c>
      <c r="D17" s="155">
        <v>0</v>
      </c>
      <c r="E17" s="156">
        <v>0</v>
      </c>
      <c r="F17" s="60">
        <v>300000</v>
      </c>
      <c r="G17" s="60">
        <v>208679</v>
      </c>
      <c r="H17" s="60">
        <v>227698</v>
      </c>
      <c r="I17" s="60">
        <v>-205796</v>
      </c>
      <c r="J17" s="60">
        <v>230581</v>
      </c>
      <c r="K17" s="60">
        <v>194370</v>
      </c>
      <c r="L17" s="60">
        <v>246914</v>
      </c>
      <c r="M17" s="60">
        <v>300403</v>
      </c>
      <c r="N17" s="60">
        <v>741687</v>
      </c>
      <c r="O17" s="60">
        <v>230825</v>
      </c>
      <c r="P17" s="60">
        <v>231046</v>
      </c>
      <c r="Q17" s="60">
        <v>230311</v>
      </c>
      <c r="R17" s="60">
        <v>692182</v>
      </c>
      <c r="S17" s="60">
        <v>225905</v>
      </c>
      <c r="T17" s="60">
        <v>111</v>
      </c>
      <c r="U17" s="60">
        <v>0</v>
      </c>
      <c r="V17" s="60">
        <v>226016</v>
      </c>
      <c r="W17" s="60">
        <v>1890466</v>
      </c>
      <c r="X17" s="60">
        <v>-4</v>
      </c>
      <c r="Y17" s="60">
        <v>1890470</v>
      </c>
      <c r="Z17" s="140">
        <v>-47261750</v>
      </c>
      <c r="AA17" s="155">
        <v>300000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124994297</v>
      </c>
      <c r="D19" s="155">
        <v>0</v>
      </c>
      <c r="E19" s="156">
        <v>133877400</v>
      </c>
      <c r="F19" s="60">
        <v>122924152</v>
      </c>
      <c r="G19" s="60">
        <v>51025000</v>
      </c>
      <c r="H19" s="60">
        <v>43382</v>
      </c>
      <c r="I19" s="60">
        <v>27997265</v>
      </c>
      <c r="J19" s="60">
        <v>79065647</v>
      </c>
      <c r="K19" s="60">
        <v>0</v>
      </c>
      <c r="L19" s="60">
        <v>0</v>
      </c>
      <c r="M19" s="60">
        <v>38801000</v>
      </c>
      <c r="N19" s="60">
        <v>38801000</v>
      </c>
      <c r="O19" s="60">
        <v>0</v>
      </c>
      <c r="P19" s="60">
        <v>32691</v>
      </c>
      <c r="Q19" s="60">
        <v>29405187</v>
      </c>
      <c r="R19" s="60">
        <v>29437878</v>
      </c>
      <c r="S19" s="60">
        <v>18791</v>
      </c>
      <c r="T19" s="60">
        <v>0</v>
      </c>
      <c r="U19" s="60">
        <v>0</v>
      </c>
      <c r="V19" s="60">
        <v>18791</v>
      </c>
      <c r="W19" s="60">
        <v>147323316</v>
      </c>
      <c r="X19" s="60">
        <v>133877396</v>
      </c>
      <c r="Y19" s="60">
        <v>13445920</v>
      </c>
      <c r="Z19" s="140">
        <v>10.04</v>
      </c>
      <c r="AA19" s="155">
        <v>122924152</v>
      </c>
    </row>
    <row r="20" spans="1:27" ht="12.75">
      <c r="A20" s="181" t="s">
        <v>35</v>
      </c>
      <c r="B20" s="185"/>
      <c r="C20" s="155">
        <v>562020</v>
      </c>
      <c r="D20" s="155">
        <v>0</v>
      </c>
      <c r="E20" s="156">
        <v>21000000</v>
      </c>
      <c r="F20" s="54">
        <v>29000122</v>
      </c>
      <c r="G20" s="54">
        <v>22595</v>
      </c>
      <c r="H20" s="54">
        <v>3901</v>
      </c>
      <c r="I20" s="54">
        <v>2221</v>
      </c>
      <c r="J20" s="54">
        <v>28717</v>
      </c>
      <c r="K20" s="54">
        <v>36309</v>
      </c>
      <c r="L20" s="54">
        <v>16484</v>
      </c>
      <c r="M20" s="54">
        <v>7216</v>
      </c>
      <c r="N20" s="54">
        <v>60009</v>
      </c>
      <c r="O20" s="54">
        <v>660</v>
      </c>
      <c r="P20" s="54">
        <v>1418896</v>
      </c>
      <c r="Q20" s="54">
        <v>14380</v>
      </c>
      <c r="R20" s="54">
        <v>1433936</v>
      </c>
      <c r="S20" s="54">
        <v>20642</v>
      </c>
      <c r="T20" s="54">
        <v>11703</v>
      </c>
      <c r="U20" s="54">
        <v>113616</v>
      </c>
      <c r="V20" s="54">
        <v>145961</v>
      </c>
      <c r="W20" s="54">
        <v>1668623</v>
      </c>
      <c r="X20" s="54">
        <v>20999996</v>
      </c>
      <c r="Y20" s="54">
        <v>-19331373</v>
      </c>
      <c r="Z20" s="184">
        <v>-92.05</v>
      </c>
      <c r="AA20" s="130">
        <v>29000122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138019985</v>
      </c>
      <c r="D22" s="188">
        <f>SUM(D5:D21)</f>
        <v>0</v>
      </c>
      <c r="E22" s="189">
        <f t="shared" si="0"/>
        <v>169267949</v>
      </c>
      <c r="F22" s="190">
        <f t="shared" si="0"/>
        <v>170934274</v>
      </c>
      <c r="G22" s="190">
        <f t="shared" si="0"/>
        <v>58792327</v>
      </c>
      <c r="H22" s="190">
        <f t="shared" si="0"/>
        <v>611176</v>
      </c>
      <c r="I22" s="190">
        <f t="shared" si="0"/>
        <v>27995172</v>
      </c>
      <c r="J22" s="190">
        <f t="shared" si="0"/>
        <v>87398675</v>
      </c>
      <c r="K22" s="190">
        <f t="shared" si="0"/>
        <v>301446</v>
      </c>
      <c r="L22" s="190">
        <f t="shared" si="0"/>
        <v>326817</v>
      </c>
      <c r="M22" s="190">
        <f t="shared" si="0"/>
        <v>39177512</v>
      </c>
      <c r="N22" s="190">
        <f t="shared" si="0"/>
        <v>39805775</v>
      </c>
      <c r="O22" s="190">
        <f t="shared" si="0"/>
        <v>309969</v>
      </c>
      <c r="P22" s="190">
        <f t="shared" si="0"/>
        <v>1753927</v>
      </c>
      <c r="Q22" s="190">
        <f t="shared" si="0"/>
        <v>29720872</v>
      </c>
      <c r="R22" s="190">
        <f t="shared" si="0"/>
        <v>31784768</v>
      </c>
      <c r="S22" s="190">
        <f t="shared" si="0"/>
        <v>337989</v>
      </c>
      <c r="T22" s="190">
        <f t="shared" si="0"/>
        <v>13693</v>
      </c>
      <c r="U22" s="190">
        <f t="shared" si="0"/>
        <v>623586</v>
      </c>
      <c r="V22" s="190">
        <f t="shared" si="0"/>
        <v>975268</v>
      </c>
      <c r="W22" s="190">
        <f t="shared" si="0"/>
        <v>159964486</v>
      </c>
      <c r="X22" s="190">
        <f t="shared" si="0"/>
        <v>169267933</v>
      </c>
      <c r="Y22" s="190">
        <f t="shared" si="0"/>
        <v>-9303447</v>
      </c>
      <c r="Z22" s="191">
        <f>+IF(X22&lt;&gt;0,+(Y22/X22)*100,0)</f>
        <v>-5.496284402551309</v>
      </c>
      <c r="AA22" s="188">
        <f>SUM(AA5:AA21)</f>
        <v>170934274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50266254</v>
      </c>
      <c r="D25" s="155">
        <v>0</v>
      </c>
      <c r="E25" s="156">
        <v>62908535</v>
      </c>
      <c r="F25" s="60">
        <v>68913417</v>
      </c>
      <c r="G25" s="60">
        <v>3361792</v>
      </c>
      <c r="H25" s="60">
        <v>4312991</v>
      </c>
      <c r="I25" s="60">
        <v>4513053</v>
      </c>
      <c r="J25" s="60">
        <v>12187836</v>
      </c>
      <c r="K25" s="60">
        <v>4450035</v>
      </c>
      <c r="L25" s="60">
        <v>2077233</v>
      </c>
      <c r="M25" s="60">
        <v>2883569</v>
      </c>
      <c r="N25" s="60">
        <v>9410837</v>
      </c>
      <c r="O25" s="60">
        <v>3711024</v>
      </c>
      <c r="P25" s="60">
        <v>3150804</v>
      </c>
      <c r="Q25" s="60">
        <v>4093028</v>
      </c>
      <c r="R25" s="60">
        <v>10954856</v>
      </c>
      <c r="S25" s="60">
        <v>2808933</v>
      </c>
      <c r="T25" s="60">
        <v>3406552</v>
      </c>
      <c r="U25" s="60">
        <v>1659078</v>
      </c>
      <c r="V25" s="60">
        <v>7874563</v>
      </c>
      <c r="W25" s="60">
        <v>40428092</v>
      </c>
      <c r="X25" s="60">
        <v>62908537</v>
      </c>
      <c r="Y25" s="60">
        <v>-22480445</v>
      </c>
      <c r="Z25" s="140">
        <v>-35.74</v>
      </c>
      <c r="AA25" s="155">
        <v>68913417</v>
      </c>
    </row>
    <row r="26" spans="1:27" ht="12.75">
      <c r="A26" s="183" t="s">
        <v>38</v>
      </c>
      <c r="B26" s="182"/>
      <c r="C26" s="155">
        <v>11345863</v>
      </c>
      <c r="D26" s="155">
        <v>0</v>
      </c>
      <c r="E26" s="156">
        <v>14700000</v>
      </c>
      <c r="F26" s="60">
        <v>12000000</v>
      </c>
      <c r="G26" s="60">
        <v>723137</v>
      </c>
      <c r="H26" s="60">
        <v>796819</v>
      </c>
      <c r="I26" s="60">
        <v>1172123</v>
      </c>
      <c r="J26" s="60">
        <v>2692079</v>
      </c>
      <c r="K26" s="60">
        <v>937784</v>
      </c>
      <c r="L26" s="60">
        <v>441060</v>
      </c>
      <c r="M26" s="60">
        <v>654134</v>
      </c>
      <c r="N26" s="60">
        <v>2032978</v>
      </c>
      <c r="O26" s="60">
        <v>812751</v>
      </c>
      <c r="P26" s="60">
        <v>626413</v>
      </c>
      <c r="Q26" s="60">
        <v>697717</v>
      </c>
      <c r="R26" s="60">
        <v>2136881</v>
      </c>
      <c r="S26" s="60">
        <v>806257</v>
      </c>
      <c r="T26" s="60">
        <v>731659</v>
      </c>
      <c r="U26" s="60">
        <v>645979</v>
      </c>
      <c r="V26" s="60">
        <v>2183895</v>
      </c>
      <c r="W26" s="60">
        <v>9045833</v>
      </c>
      <c r="X26" s="60">
        <v>14700000</v>
      </c>
      <c r="Y26" s="60">
        <v>-5654167</v>
      </c>
      <c r="Z26" s="140">
        <v>-38.46</v>
      </c>
      <c r="AA26" s="155">
        <v>12000000</v>
      </c>
    </row>
    <row r="27" spans="1:27" ht="12.75">
      <c r="A27" s="183" t="s">
        <v>118</v>
      </c>
      <c r="B27" s="182"/>
      <c r="C27" s="155">
        <v>1920263</v>
      </c>
      <c r="D27" s="155">
        <v>0</v>
      </c>
      <c r="E27" s="156">
        <v>0</v>
      </c>
      <c r="F27" s="60">
        <v>7270242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7270242</v>
      </c>
    </row>
    <row r="28" spans="1:27" ht="12.75">
      <c r="A28" s="183" t="s">
        <v>39</v>
      </c>
      <c r="B28" s="182"/>
      <c r="C28" s="155">
        <v>27676690</v>
      </c>
      <c r="D28" s="155">
        <v>0</v>
      </c>
      <c r="E28" s="156">
        <v>5514736</v>
      </c>
      <c r="F28" s="60">
        <v>32465000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5514732</v>
      </c>
      <c r="Y28" s="60">
        <v>-5514732</v>
      </c>
      <c r="Z28" s="140">
        <v>-100</v>
      </c>
      <c r="AA28" s="155">
        <v>32465000</v>
      </c>
    </row>
    <row r="29" spans="1:27" ht="12.75">
      <c r="A29" s="183" t="s">
        <v>40</v>
      </c>
      <c r="B29" s="182"/>
      <c r="C29" s="155">
        <v>1704344</v>
      </c>
      <c r="D29" s="155">
        <v>0</v>
      </c>
      <c r="E29" s="156">
        <v>100600</v>
      </c>
      <c r="F29" s="60">
        <v>0</v>
      </c>
      <c r="G29" s="60">
        <v>0</v>
      </c>
      <c r="H29" s="60">
        <v>0</v>
      </c>
      <c r="I29" s="60">
        <v>15160</v>
      </c>
      <c r="J29" s="60">
        <v>15160</v>
      </c>
      <c r="K29" s="60">
        <v>0</v>
      </c>
      <c r="L29" s="60">
        <v>0</v>
      </c>
      <c r="M29" s="60">
        <v>0</v>
      </c>
      <c r="N29" s="60">
        <v>0</v>
      </c>
      <c r="O29" s="60">
        <v>587</v>
      </c>
      <c r="P29" s="60">
        <v>0</v>
      </c>
      <c r="Q29" s="60">
        <v>0</v>
      </c>
      <c r="R29" s="60">
        <v>587</v>
      </c>
      <c r="S29" s="60">
        <v>0</v>
      </c>
      <c r="T29" s="60">
        <v>0</v>
      </c>
      <c r="U29" s="60">
        <v>0</v>
      </c>
      <c r="V29" s="60">
        <v>0</v>
      </c>
      <c r="W29" s="60">
        <v>15747</v>
      </c>
      <c r="X29" s="60">
        <v>100596</v>
      </c>
      <c r="Y29" s="60">
        <v>-84849</v>
      </c>
      <c r="Z29" s="140">
        <v>-84.35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14024353</v>
      </c>
      <c r="D32" s="155">
        <v>0</v>
      </c>
      <c r="E32" s="156">
        <v>0</v>
      </c>
      <c r="F32" s="60">
        <v>0</v>
      </c>
      <c r="G32" s="60">
        <v>108897</v>
      </c>
      <c r="H32" s="60">
        <v>108897</v>
      </c>
      <c r="I32" s="60">
        <v>0</v>
      </c>
      <c r="J32" s="60">
        <v>217794</v>
      </c>
      <c r="K32" s="60">
        <v>177875</v>
      </c>
      <c r="L32" s="60">
        <v>259248</v>
      </c>
      <c r="M32" s="60">
        <v>146064</v>
      </c>
      <c r="N32" s="60">
        <v>583187</v>
      </c>
      <c r="O32" s="60">
        <v>146064</v>
      </c>
      <c r="P32" s="60">
        <v>0</v>
      </c>
      <c r="Q32" s="60">
        <v>219864</v>
      </c>
      <c r="R32" s="60">
        <v>365928</v>
      </c>
      <c r="S32" s="60">
        <v>0</v>
      </c>
      <c r="T32" s="60">
        <v>0</v>
      </c>
      <c r="U32" s="60">
        <v>0</v>
      </c>
      <c r="V32" s="60">
        <v>0</v>
      </c>
      <c r="W32" s="60">
        <v>1166909</v>
      </c>
      <c r="X32" s="60"/>
      <c r="Y32" s="60">
        <v>1166909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7000000</v>
      </c>
      <c r="F33" s="60">
        <v>8620000</v>
      </c>
      <c r="G33" s="60">
        <v>0</v>
      </c>
      <c r="H33" s="60">
        <v>2498221</v>
      </c>
      <c r="I33" s="60">
        <v>0</v>
      </c>
      <c r="J33" s="60">
        <v>2498221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2498221</v>
      </c>
      <c r="X33" s="60">
        <v>6999996</v>
      </c>
      <c r="Y33" s="60">
        <v>-4501775</v>
      </c>
      <c r="Z33" s="140">
        <v>-64.31</v>
      </c>
      <c r="AA33" s="155">
        <v>8620000</v>
      </c>
    </row>
    <row r="34" spans="1:27" ht="12.75">
      <c r="A34" s="183" t="s">
        <v>43</v>
      </c>
      <c r="B34" s="182"/>
      <c r="C34" s="155">
        <v>32392287</v>
      </c>
      <c r="D34" s="155">
        <v>0</v>
      </c>
      <c r="E34" s="156">
        <v>132824600</v>
      </c>
      <c r="F34" s="60">
        <v>132181857</v>
      </c>
      <c r="G34" s="60">
        <v>1190159</v>
      </c>
      <c r="H34" s="60">
        <v>4205752</v>
      </c>
      <c r="I34" s="60">
        <v>5224297</v>
      </c>
      <c r="J34" s="60">
        <v>10620208</v>
      </c>
      <c r="K34" s="60">
        <v>2337808</v>
      </c>
      <c r="L34" s="60">
        <v>7560579</v>
      </c>
      <c r="M34" s="60">
        <v>9282930</v>
      </c>
      <c r="N34" s="60">
        <v>19181317</v>
      </c>
      <c r="O34" s="60">
        <v>1386062</v>
      </c>
      <c r="P34" s="60">
        <v>5133259</v>
      </c>
      <c r="Q34" s="60">
        <v>1866055</v>
      </c>
      <c r="R34" s="60">
        <v>8385376</v>
      </c>
      <c r="S34" s="60">
        <v>1091495</v>
      </c>
      <c r="T34" s="60">
        <v>2141874</v>
      </c>
      <c r="U34" s="60">
        <v>3482931</v>
      </c>
      <c r="V34" s="60">
        <v>6716300</v>
      </c>
      <c r="W34" s="60">
        <v>44903201</v>
      </c>
      <c r="X34" s="60">
        <v>132825078</v>
      </c>
      <c r="Y34" s="60">
        <v>-87921877</v>
      </c>
      <c r="Z34" s="140">
        <v>-66.19</v>
      </c>
      <c r="AA34" s="155">
        <v>132181857</v>
      </c>
    </row>
    <row r="35" spans="1:27" ht="12.75">
      <c r="A35" s="181" t="s">
        <v>122</v>
      </c>
      <c r="B35" s="185"/>
      <c r="C35" s="155">
        <v>17155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139347209</v>
      </c>
      <c r="D36" s="188">
        <f>SUM(D25:D35)</f>
        <v>0</v>
      </c>
      <c r="E36" s="189">
        <f t="shared" si="1"/>
        <v>223048471</v>
      </c>
      <c r="F36" s="190">
        <f t="shared" si="1"/>
        <v>261450516</v>
      </c>
      <c r="G36" s="190">
        <f t="shared" si="1"/>
        <v>5383985</v>
      </c>
      <c r="H36" s="190">
        <f t="shared" si="1"/>
        <v>11922680</v>
      </c>
      <c r="I36" s="190">
        <f t="shared" si="1"/>
        <v>10924633</v>
      </c>
      <c r="J36" s="190">
        <f t="shared" si="1"/>
        <v>28231298</v>
      </c>
      <c r="K36" s="190">
        <f t="shared" si="1"/>
        <v>7903502</v>
      </c>
      <c r="L36" s="190">
        <f t="shared" si="1"/>
        <v>10338120</v>
      </c>
      <c r="M36" s="190">
        <f t="shared" si="1"/>
        <v>12966697</v>
      </c>
      <c r="N36" s="190">
        <f t="shared" si="1"/>
        <v>31208319</v>
      </c>
      <c r="O36" s="190">
        <f t="shared" si="1"/>
        <v>6056488</v>
      </c>
      <c r="P36" s="190">
        <f t="shared" si="1"/>
        <v>8910476</v>
      </c>
      <c r="Q36" s="190">
        <f t="shared" si="1"/>
        <v>6876664</v>
      </c>
      <c r="R36" s="190">
        <f t="shared" si="1"/>
        <v>21843628</v>
      </c>
      <c r="S36" s="190">
        <f t="shared" si="1"/>
        <v>4706685</v>
      </c>
      <c r="T36" s="190">
        <f t="shared" si="1"/>
        <v>6280085</v>
      </c>
      <c r="U36" s="190">
        <f t="shared" si="1"/>
        <v>5787988</v>
      </c>
      <c r="V36" s="190">
        <f t="shared" si="1"/>
        <v>16774758</v>
      </c>
      <c r="W36" s="190">
        <f t="shared" si="1"/>
        <v>98058003</v>
      </c>
      <c r="X36" s="190">
        <f t="shared" si="1"/>
        <v>223048939</v>
      </c>
      <c r="Y36" s="190">
        <f t="shared" si="1"/>
        <v>-124990936</v>
      </c>
      <c r="Z36" s="191">
        <f>+IF(X36&lt;&gt;0,+(Y36/X36)*100,0)</f>
        <v>-56.0374492523365</v>
      </c>
      <c r="AA36" s="188">
        <f>SUM(AA25:AA35)</f>
        <v>261450516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-1327224</v>
      </c>
      <c r="D38" s="199">
        <f>+D22-D36</f>
        <v>0</v>
      </c>
      <c r="E38" s="200">
        <f t="shared" si="2"/>
        <v>-53780522</v>
      </c>
      <c r="F38" s="106">
        <f t="shared" si="2"/>
        <v>-90516242</v>
      </c>
      <c r="G38" s="106">
        <f t="shared" si="2"/>
        <v>53408342</v>
      </c>
      <c r="H38" s="106">
        <f t="shared" si="2"/>
        <v>-11311504</v>
      </c>
      <c r="I38" s="106">
        <f t="shared" si="2"/>
        <v>17070539</v>
      </c>
      <c r="J38" s="106">
        <f t="shared" si="2"/>
        <v>59167377</v>
      </c>
      <c r="K38" s="106">
        <f t="shared" si="2"/>
        <v>-7602056</v>
      </c>
      <c r="L38" s="106">
        <f t="shared" si="2"/>
        <v>-10011303</v>
      </c>
      <c r="M38" s="106">
        <f t="shared" si="2"/>
        <v>26210815</v>
      </c>
      <c r="N38" s="106">
        <f t="shared" si="2"/>
        <v>8597456</v>
      </c>
      <c r="O38" s="106">
        <f t="shared" si="2"/>
        <v>-5746519</v>
      </c>
      <c r="P38" s="106">
        <f t="shared" si="2"/>
        <v>-7156549</v>
      </c>
      <c r="Q38" s="106">
        <f t="shared" si="2"/>
        <v>22844208</v>
      </c>
      <c r="R38" s="106">
        <f t="shared" si="2"/>
        <v>9941140</v>
      </c>
      <c r="S38" s="106">
        <f t="shared" si="2"/>
        <v>-4368696</v>
      </c>
      <c r="T38" s="106">
        <f t="shared" si="2"/>
        <v>-6266392</v>
      </c>
      <c r="U38" s="106">
        <f t="shared" si="2"/>
        <v>-5164402</v>
      </c>
      <c r="V38" s="106">
        <f t="shared" si="2"/>
        <v>-15799490</v>
      </c>
      <c r="W38" s="106">
        <f t="shared" si="2"/>
        <v>61906483</v>
      </c>
      <c r="X38" s="106">
        <f>IF(F22=F36,0,X22-X36)</f>
        <v>-53781006</v>
      </c>
      <c r="Y38" s="106">
        <f t="shared" si="2"/>
        <v>115687489</v>
      </c>
      <c r="Z38" s="201">
        <f>+IF(X38&lt;&gt;0,+(Y38/X38)*100,0)</f>
        <v>-215.1084511137631</v>
      </c>
      <c r="AA38" s="199">
        <f>+AA22-AA36</f>
        <v>-90516242</v>
      </c>
    </row>
    <row r="39" spans="1:27" ht="12.75">
      <c r="A39" s="181" t="s">
        <v>46</v>
      </c>
      <c r="B39" s="185"/>
      <c r="C39" s="155">
        <v>24278000</v>
      </c>
      <c r="D39" s="155">
        <v>0</v>
      </c>
      <c r="E39" s="156">
        <v>53781000</v>
      </c>
      <c r="F39" s="60">
        <v>50781000</v>
      </c>
      <c r="G39" s="60">
        <v>0</v>
      </c>
      <c r="H39" s="60">
        <v>0</v>
      </c>
      <c r="I39" s="60">
        <v>-3603945</v>
      </c>
      <c r="J39" s="60">
        <v>-3603945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2058844</v>
      </c>
      <c r="Q39" s="60">
        <v>5480276</v>
      </c>
      <c r="R39" s="60">
        <v>7539120</v>
      </c>
      <c r="S39" s="60">
        <v>1753548</v>
      </c>
      <c r="T39" s="60">
        <v>0</v>
      </c>
      <c r="U39" s="60">
        <v>0</v>
      </c>
      <c r="V39" s="60">
        <v>1753548</v>
      </c>
      <c r="W39" s="60">
        <v>5688723</v>
      </c>
      <c r="X39" s="60">
        <v>53781000</v>
      </c>
      <c r="Y39" s="60">
        <v>-48092277</v>
      </c>
      <c r="Z39" s="140">
        <v>-89.42</v>
      </c>
      <c r="AA39" s="155">
        <v>50781000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22950776</v>
      </c>
      <c r="D42" s="206">
        <f>SUM(D38:D41)</f>
        <v>0</v>
      </c>
      <c r="E42" s="207">
        <f t="shared" si="3"/>
        <v>478</v>
      </c>
      <c r="F42" s="88">
        <f t="shared" si="3"/>
        <v>-39735242</v>
      </c>
      <c r="G42" s="88">
        <f t="shared" si="3"/>
        <v>53408342</v>
      </c>
      <c r="H42" s="88">
        <f t="shared" si="3"/>
        <v>-11311504</v>
      </c>
      <c r="I42" s="88">
        <f t="shared" si="3"/>
        <v>13466594</v>
      </c>
      <c r="J42" s="88">
        <f t="shared" si="3"/>
        <v>55563432</v>
      </c>
      <c r="K42" s="88">
        <f t="shared" si="3"/>
        <v>-7602056</v>
      </c>
      <c r="L42" s="88">
        <f t="shared" si="3"/>
        <v>-10011303</v>
      </c>
      <c r="M42" s="88">
        <f t="shared" si="3"/>
        <v>26210815</v>
      </c>
      <c r="N42" s="88">
        <f t="shared" si="3"/>
        <v>8597456</v>
      </c>
      <c r="O42" s="88">
        <f t="shared" si="3"/>
        <v>-5746519</v>
      </c>
      <c r="P42" s="88">
        <f t="shared" si="3"/>
        <v>-5097705</v>
      </c>
      <c r="Q42" s="88">
        <f t="shared" si="3"/>
        <v>28324484</v>
      </c>
      <c r="R42" s="88">
        <f t="shared" si="3"/>
        <v>17480260</v>
      </c>
      <c r="S42" s="88">
        <f t="shared" si="3"/>
        <v>-2615148</v>
      </c>
      <c r="T42" s="88">
        <f t="shared" si="3"/>
        <v>-6266392</v>
      </c>
      <c r="U42" s="88">
        <f t="shared" si="3"/>
        <v>-5164402</v>
      </c>
      <c r="V42" s="88">
        <f t="shared" si="3"/>
        <v>-14045942</v>
      </c>
      <c r="W42" s="88">
        <f t="shared" si="3"/>
        <v>67595206</v>
      </c>
      <c r="X42" s="88">
        <f t="shared" si="3"/>
        <v>-6</v>
      </c>
      <c r="Y42" s="88">
        <f t="shared" si="3"/>
        <v>67595212</v>
      </c>
      <c r="Z42" s="208">
        <f>+IF(X42&lt;&gt;0,+(Y42/X42)*100,0)</f>
        <v>-1126586866.6666665</v>
      </c>
      <c r="AA42" s="206">
        <f>SUM(AA38:AA41)</f>
        <v>-39735242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22950776</v>
      </c>
      <c r="D44" s="210">
        <f>+D42-D43</f>
        <v>0</v>
      </c>
      <c r="E44" s="211">
        <f t="shared" si="4"/>
        <v>478</v>
      </c>
      <c r="F44" s="77">
        <f t="shared" si="4"/>
        <v>-39735242</v>
      </c>
      <c r="G44" s="77">
        <f t="shared" si="4"/>
        <v>53408342</v>
      </c>
      <c r="H44" s="77">
        <f t="shared" si="4"/>
        <v>-11311504</v>
      </c>
      <c r="I44" s="77">
        <f t="shared" si="4"/>
        <v>13466594</v>
      </c>
      <c r="J44" s="77">
        <f t="shared" si="4"/>
        <v>55563432</v>
      </c>
      <c r="K44" s="77">
        <f t="shared" si="4"/>
        <v>-7602056</v>
      </c>
      <c r="L44" s="77">
        <f t="shared" si="4"/>
        <v>-10011303</v>
      </c>
      <c r="M44" s="77">
        <f t="shared" si="4"/>
        <v>26210815</v>
      </c>
      <c r="N44" s="77">
        <f t="shared" si="4"/>
        <v>8597456</v>
      </c>
      <c r="O44" s="77">
        <f t="shared" si="4"/>
        <v>-5746519</v>
      </c>
      <c r="P44" s="77">
        <f t="shared" si="4"/>
        <v>-5097705</v>
      </c>
      <c r="Q44" s="77">
        <f t="shared" si="4"/>
        <v>28324484</v>
      </c>
      <c r="R44" s="77">
        <f t="shared" si="4"/>
        <v>17480260</v>
      </c>
      <c r="S44" s="77">
        <f t="shared" si="4"/>
        <v>-2615148</v>
      </c>
      <c r="T44" s="77">
        <f t="shared" si="4"/>
        <v>-6266392</v>
      </c>
      <c r="U44" s="77">
        <f t="shared" si="4"/>
        <v>-5164402</v>
      </c>
      <c r="V44" s="77">
        <f t="shared" si="4"/>
        <v>-14045942</v>
      </c>
      <c r="W44" s="77">
        <f t="shared" si="4"/>
        <v>67595206</v>
      </c>
      <c r="X44" s="77">
        <f t="shared" si="4"/>
        <v>-6</v>
      </c>
      <c r="Y44" s="77">
        <f t="shared" si="4"/>
        <v>67595212</v>
      </c>
      <c r="Z44" s="212">
        <f>+IF(X44&lt;&gt;0,+(Y44/X44)*100,0)</f>
        <v>-1126586866.6666665</v>
      </c>
      <c r="AA44" s="210">
        <f>+AA42-AA43</f>
        <v>-39735242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22950776</v>
      </c>
      <c r="D46" s="206">
        <f>SUM(D44:D45)</f>
        <v>0</v>
      </c>
      <c r="E46" s="207">
        <f t="shared" si="5"/>
        <v>478</v>
      </c>
      <c r="F46" s="88">
        <f t="shared" si="5"/>
        <v>-39735242</v>
      </c>
      <c r="G46" s="88">
        <f t="shared" si="5"/>
        <v>53408342</v>
      </c>
      <c r="H46" s="88">
        <f t="shared" si="5"/>
        <v>-11311504</v>
      </c>
      <c r="I46" s="88">
        <f t="shared" si="5"/>
        <v>13466594</v>
      </c>
      <c r="J46" s="88">
        <f t="shared" si="5"/>
        <v>55563432</v>
      </c>
      <c r="K46" s="88">
        <f t="shared" si="5"/>
        <v>-7602056</v>
      </c>
      <c r="L46" s="88">
        <f t="shared" si="5"/>
        <v>-10011303</v>
      </c>
      <c r="M46" s="88">
        <f t="shared" si="5"/>
        <v>26210815</v>
      </c>
      <c r="N46" s="88">
        <f t="shared" si="5"/>
        <v>8597456</v>
      </c>
      <c r="O46" s="88">
        <f t="shared" si="5"/>
        <v>-5746519</v>
      </c>
      <c r="P46" s="88">
        <f t="shared" si="5"/>
        <v>-5097705</v>
      </c>
      <c r="Q46" s="88">
        <f t="shared" si="5"/>
        <v>28324484</v>
      </c>
      <c r="R46" s="88">
        <f t="shared" si="5"/>
        <v>17480260</v>
      </c>
      <c r="S46" s="88">
        <f t="shared" si="5"/>
        <v>-2615148</v>
      </c>
      <c r="T46" s="88">
        <f t="shared" si="5"/>
        <v>-6266392</v>
      </c>
      <c r="U46" s="88">
        <f t="shared" si="5"/>
        <v>-5164402</v>
      </c>
      <c r="V46" s="88">
        <f t="shared" si="5"/>
        <v>-14045942</v>
      </c>
      <c r="W46" s="88">
        <f t="shared" si="5"/>
        <v>67595206</v>
      </c>
      <c r="X46" s="88">
        <f t="shared" si="5"/>
        <v>-6</v>
      </c>
      <c r="Y46" s="88">
        <f t="shared" si="5"/>
        <v>67595212</v>
      </c>
      <c r="Z46" s="208">
        <f>+IF(X46&lt;&gt;0,+(Y46/X46)*100,0)</f>
        <v>-1126586866.6666665</v>
      </c>
      <c r="AA46" s="206">
        <f>SUM(AA44:AA45)</f>
        <v>-39735242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22950776</v>
      </c>
      <c r="D48" s="217">
        <f>SUM(D46:D47)</f>
        <v>0</v>
      </c>
      <c r="E48" s="218">
        <f t="shared" si="6"/>
        <v>478</v>
      </c>
      <c r="F48" s="219">
        <f t="shared" si="6"/>
        <v>-39735242</v>
      </c>
      <c r="G48" s="219">
        <f t="shared" si="6"/>
        <v>53408342</v>
      </c>
      <c r="H48" s="220">
        <f t="shared" si="6"/>
        <v>-11311504</v>
      </c>
      <c r="I48" s="220">
        <f t="shared" si="6"/>
        <v>13466594</v>
      </c>
      <c r="J48" s="220">
        <f t="shared" si="6"/>
        <v>55563432</v>
      </c>
      <c r="K48" s="220">
        <f t="shared" si="6"/>
        <v>-7602056</v>
      </c>
      <c r="L48" s="220">
        <f t="shared" si="6"/>
        <v>-10011303</v>
      </c>
      <c r="M48" s="219">
        <f t="shared" si="6"/>
        <v>26210815</v>
      </c>
      <c r="N48" s="219">
        <f t="shared" si="6"/>
        <v>8597456</v>
      </c>
      <c r="O48" s="220">
        <f t="shared" si="6"/>
        <v>-5746519</v>
      </c>
      <c r="P48" s="220">
        <f t="shared" si="6"/>
        <v>-5097705</v>
      </c>
      <c r="Q48" s="220">
        <f t="shared" si="6"/>
        <v>28324484</v>
      </c>
      <c r="R48" s="220">
        <f t="shared" si="6"/>
        <v>17480260</v>
      </c>
      <c r="S48" s="220">
        <f t="shared" si="6"/>
        <v>-2615148</v>
      </c>
      <c r="T48" s="219">
        <f t="shared" si="6"/>
        <v>-6266392</v>
      </c>
      <c r="U48" s="219">
        <f t="shared" si="6"/>
        <v>-5164402</v>
      </c>
      <c r="V48" s="220">
        <f t="shared" si="6"/>
        <v>-14045942</v>
      </c>
      <c r="W48" s="220">
        <f t="shared" si="6"/>
        <v>67595206</v>
      </c>
      <c r="X48" s="220">
        <f t="shared" si="6"/>
        <v>-6</v>
      </c>
      <c r="Y48" s="220">
        <f t="shared" si="6"/>
        <v>67595212</v>
      </c>
      <c r="Z48" s="221">
        <f>+IF(X48&lt;&gt;0,+(Y48/X48)*100,0)</f>
        <v>-1126586866.6666665</v>
      </c>
      <c r="AA48" s="222">
        <f>SUM(AA46:AA47)</f>
        <v>-39735242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1882716</v>
      </c>
      <c r="D5" s="153">
        <f>SUM(D6:D8)</f>
        <v>0</v>
      </c>
      <c r="E5" s="154">
        <f t="shared" si="0"/>
        <v>1000600</v>
      </c>
      <c r="F5" s="100">
        <f t="shared" si="0"/>
        <v>2825600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1000596</v>
      </c>
      <c r="Y5" s="100">
        <f t="shared" si="0"/>
        <v>-1000596</v>
      </c>
      <c r="Z5" s="137">
        <f>+IF(X5&lt;&gt;0,+(Y5/X5)*100,0)</f>
        <v>-100</v>
      </c>
      <c r="AA5" s="153">
        <f>SUM(AA6:AA8)</f>
        <v>2825600</v>
      </c>
    </row>
    <row r="6" spans="1:27" ht="12.75">
      <c r="A6" s="138" t="s">
        <v>75</v>
      </c>
      <c r="B6" s="136"/>
      <c r="C6" s="155">
        <v>1252030</v>
      </c>
      <c r="D6" s="155"/>
      <c r="E6" s="156">
        <v>900000</v>
      </c>
      <c r="F6" s="60">
        <v>1660000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62">
        <v>1660000</v>
      </c>
    </row>
    <row r="7" spans="1:27" ht="12.75">
      <c r="A7" s="138" t="s">
        <v>76</v>
      </c>
      <c r="B7" s="136"/>
      <c r="C7" s="157">
        <v>36388</v>
      </c>
      <c r="D7" s="157"/>
      <c r="E7" s="158">
        <v>100600</v>
      </c>
      <c r="F7" s="159">
        <v>640600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100596</v>
      </c>
      <c r="Y7" s="159">
        <v>-100596</v>
      </c>
      <c r="Z7" s="141">
        <v>-100</v>
      </c>
      <c r="AA7" s="225">
        <v>640600</v>
      </c>
    </row>
    <row r="8" spans="1:27" ht="12.75">
      <c r="A8" s="138" t="s">
        <v>77</v>
      </c>
      <c r="B8" s="136"/>
      <c r="C8" s="155">
        <v>594298</v>
      </c>
      <c r="D8" s="155"/>
      <c r="E8" s="156"/>
      <c r="F8" s="60">
        <v>525000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525000</v>
      </c>
    </row>
    <row r="9" spans="1:27" ht="12.75">
      <c r="A9" s="135" t="s">
        <v>78</v>
      </c>
      <c r="B9" s="136"/>
      <c r="C9" s="153">
        <f aca="true" t="shared" si="1" ref="C9:Y9">SUM(C10:C14)</f>
        <v>217851</v>
      </c>
      <c r="D9" s="153">
        <f>SUM(D10:D14)</f>
        <v>0</v>
      </c>
      <c r="E9" s="154">
        <f t="shared" si="1"/>
        <v>4550000</v>
      </c>
      <c r="F9" s="100">
        <f t="shared" si="1"/>
        <v>2800300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4550004</v>
      </c>
      <c r="Y9" s="100">
        <f t="shared" si="1"/>
        <v>-4550004</v>
      </c>
      <c r="Z9" s="137">
        <f>+IF(X9&lt;&gt;0,+(Y9/X9)*100,0)</f>
        <v>-100</v>
      </c>
      <c r="AA9" s="102">
        <f>SUM(AA10:AA14)</f>
        <v>2800300</v>
      </c>
    </row>
    <row r="10" spans="1:27" ht="12.75">
      <c r="A10" s="138" t="s">
        <v>79</v>
      </c>
      <c r="B10" s="136"/>
      <c r="C10" s="155">
        <v>217851</v>
      </c>
      <c r="D10" s="155"/>
      <c r="E10" s="156">
        <v>4550000</v>
      </c>
      <c r="F10" s="60">
        <v>2800300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4550004</v>
      </c>
      <c r="Y10" s="60">
        <v>-4550004</v>
      </c>
      <c r="Z10" s="140">
        <v>-100</v>
      </c>
      <c r="AA10" s="62">
        <v>2800300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29599316</v>
      </c>
      <c r="D15" s="153">
        <f>SUM(D16:D18)</f>
        <v>0</v>
      </c>
      <c r="E15" s="154">
        <f t="shared" si="2"/>
        <v>73781000</v>
      </c>
      <c r="F15" s="100">
        <f t="shared" si="2"/>
        <v>59981000</v>
      </c>
      <c r="G15" s="100">
        <f t="shared" si="2"/>
        <v>121303</v>
      </c>
      <c r="H15" s="100">
        <f t="shared" si="2"/>
        <v>2498221</v>
      </c>
      <c r="I15" s="100">
        <f t="shared" si="2"/>
        <v>1782208</v>
      </c>
      <c r="J15" s="100">
        <f t="shared" si="2"/>
        <v>4401732</v>
      </c>
      <c r="K15" s="100">
        <f t="shared" si="2"/>
        <v>532196</v>
      </c>
      <c r="L15" s="100">
        <f t="shared" si="2"/>
        <v>100534</v>
      </c>
      <c r="M15" s="100">
        <f t="shared" si="2"/>
        <v>10184230</v>
      </c>
      <c r="N15" s="100">
        <f t="shared" si="2"/>
        <v>10816960</v>
      </c>
      <c r="O15" s="100">
        <f t="shared" si="2"/>
        <v>336462</v>
      </c>
      <c r="P15" s="100">
        <f t="shared" si="2"/>
        <v>2058844</v>
      </c>
      <c r="Q15" s="100">
        <f t="shared" si="2"/>
        <v>5480276</v>
      </c>
      <c r="R15" s="100">
        <f t="shared" si="2"/>
        <v>7875582</v>
      </c>
      <c r="S15" s="100">
        <f t="shared" si="2"/>
        <v>1753548</v>
      </c>
      <c r="T15" s="100">
        <f t="shared" si="2"/>
        <v>4457174</v>
      </c>
      <c r="U15" s="100">
        <f t="shared" si="2"/>
        <v>7471639</v>
      </c>
      <c r="V15" s="100">
        <f t="shared" si="2"/>
        <v>13682361</v>
      </c>
      <c r="W15" s="100">
        <f t="shared" si="2"/>
        <v>36776635</v>
      </c>
      <c r="X15" s="100">
        <f t="shared" si="2"/>
        <v>73781004</v>
      </c>
      <c r="Y15" s="100">
        <f t="shared" si="2"/>
        <v>-37004369</v>
      </c>
      <c r="Z15" s="137">
        <f>+IF(X15&lt;&gt;0,+(Y15/X15)*100,0)</f>
        <v>-50.15433105247524</v>
      </c>
      <c r="AA15" s="102">
        <f>SUM(AA16:AA18)</f>
        <v>59981000</v>
      </c>
    </row>
    <row r="16" spans="1:27" ht="12.75">
      <c r="A16" s="138" t="s">
        <v>85</v>
      </c>
      <c r="B16" s="136"/>
      <c r="C16" s="155">
        <v>39151</v>
      </c>
      <c r="D16" s="155"/>
      <c r="E16" s="156"/>
      <c r="F16" s="60">
        <v>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700000</v>
      </c>
    </row>
    <row r="17" spans="1:27" ht="12.75">
      <c r="A17" s="138" t="s">
        <v>86</v>
      </c>
      <c r="B17" s="136"/>
      <c r="C17" s="155">
        <v>29560165</v>
      </c>
      <c r="D17" s="155"/>
      <c r="E17" s="156">
        <v>73781000</v>
      </c>
      <c r="F17" s="60">
        <v>59281000</v>
      </c>
      <c r="G17" s="60">
        <v>121303</v>
      </c>
      <c r="H17" s="60">
        <v>2498221</v>
      </c>
      <c r="I17" s="60">
        <v>1782208</v>
      </c>
      <c r="J17" s="60">
        <v>4401732</v>
      </c>
      <c r="K17" s="60">
        <v>532196</v>
      </c>
      <c r="L17" s="60">
        <v>100534</v>
      </c>
      <c r="M17" s="60">
        <v>10184230</v>
      </c>
      <c r="N17" s="60">
        <v>10816960</v>
      </c>
      <c r="O17" s="60">
        <v>336462</v>
      </c>
      <c r="P17" s="60">
        <v>2058844</v>
      </c>
      <c r="Q17" s="60">
        <v>5480276</v>
      </c>
      <c r="R17" s="60">
        <v>7875582</v>
      </c>
      <c r="S17" s="60">
        <v>1753548</v>
      </c>
      <c r="T17" s="60">
        <v>4457174</v>
      </c>
      <c r="U17" s="60">
        <v>7471639</v>
      </c>
      <c r="V17" s="60">
        <v>13682361</v>
      </c>
      <c r="W17" s="60">
        <v>36776635</v>
      </c>
      <c r="X17" s="60">
        <v>73781004</v>
      </c>
      <c r="Y17" s="60">
        <v>-37004369</v>
      </c>
      <c r="Z17" s="140">
        <v>-50.15</v>
      </c>
      <c r="AA17" s="62">
        <v>59281000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31699883</v>
      </c>
      <c r="D25" s="217">
        <f>+D5+D9+D15+D19+D24</f>
        <v>0</v>
      </c>
      <c r="E25" s="230">
        <f t="shared" si="4"/>
        <v>79331600</v>
      </c>
      <c r="F25" s="219">
        <f t="shared" si="4"/>
        <v>65606900</v>
      </c>
      <c r="G25" s="219">
        <f t="shared" si="4"/>
        <v>121303</v>
      </c>
      <c r="H25" s="219">
        <f t="shared" si="4"/>
        <v>2498221</v>
      </c>
      <c r="I25" s="219">
        <f t="shared" si="4"/>
        <v>1782208</v>
      </c>
      <c r="J25" s="219">
        <f t="shared" si="4"/>
        <v>4401732</v>
      </c>
      <c r="K25" s="219">
        <f t="shared" si="4"/>
        <v>532196</v>
      </c>
      <c r="L25" s="219">
        <f t="shared" si="4"/>
        <v>100534</v>
      </c>
      <c r="M25" s="219">
        <f t="shared" si="4"/>
        <v>10184230</v>
      </c>
      <c r="N25" s="219">
        <f t="shared" si="4"/>
        <v>10816960</v>
      </c>
      <c r="O25" s="219">
        <f t="shared" si="4"/>
        <v>336462</v>
      </c>
      <c r="P25" s="219">
        <f t="shared" si="4"/>
        <v>2058844</v>
      </c>
      <c r="Q25" s="219">
        <f t="shared" si="4"/>
        <v>5480276</v>
      </c>
      <c r="R25" s="219">
        <f t="shared" si="4"/>
        <v>7875582</v>
      </c>
      <c r="S25" s="219">
        <f t="shared" si="4"/>
        <v>1753548</v>
      </c>
      <c r="T25" s="219">
        <f t="shared" si="4"/>
        <v>4457174</v>
      </c>
      <c r="U25" s="219">
        <f t="shared" si="4"/>
        <v>7471639</v>
      </c>
      <c r="V25" s="219">
        <f t="shared" si="4"/>
        <v>13682361</v>
      </c>
      <c r="W25" s="219">
        <f t="shared" si="4"/>
        <v>36776635</v>
      </c>
      <c r="X25" s="219">
        <f t="shared" si="4"/>
        <v>79331604</v>
      </c>
      <c r="Y25" s="219">
        <f t="shared" si="4"/>
        <v>-42554969</v>
      </c>
      <c r="Z25" s="231">
        <f>+IF(X25&lt;&gt;0,+(Y25/X25)*100,0)</f>
        <v>-53.64188652986268</v>
      </c>
      <c r="AA25" s="232">
        <f>+AA5+AA9+AA15+AA19+AA24</f>
        <v>65606900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29166117</v>
      </c>
      <c r="D28" s="155"/>
      <c r="E28" s="156">
        <v>53781000</v>
      </c>
      <c r="F28" s="60">
        <v>53781000</v>
      </c>
      <c r="G28" s="60">
        <v>121303</v>
      </c>
      <c r="H28" s="60">
        <v>2498221</v>
      </c>
      <c r="I28" s="60">
        <v>1782208</v>
      </c>
      <c r="J28" s="60">
        <v>4401732</v>
      </c>
      <c r="K28" s="60">
        <v>532196</v>
      </c>
      <c r="L28" s="60">
        <v>100534</v>
      </c>
      <c r="M28" s="60">
        <v>10184230</v>
      </c>
      <c r="N28" s="60">
        <v>10816960</v>
      </c>
      <c r="O28" s="60">
        <v>336462</v>
      </c>
      <c r="P28" s="60">
        <v>2058844</v>
      </c>
      <c r="Q28" s="60">
        <v>5480276</v>
      </c>
      <c r="R28" s="60">
        <v>7875582</v>
      </c>
      <c r="S28" s="60">
        <v>1753548</v>
      </c>
      <c r="T28" s="60">
        <v>4457174</v>
      </c>
      <c r="U28" s="60">
        <v>7471639</v>
      </c>
      <c r="V28" s="60">
        <v>13682361</v>
      </c>
      <c r="W28" s="60">
        <v>36776635</v>
      </c>
      <c r="X28" s="60">
        <v>53781003</v>
      </c>
      <c r="Y28" s="60">
        <v>-17004368</v>
      </c>
      <c r="Z28" s="140">
        <v>-31.62</v>
      </c>
      <c r="AA28" s="155">
        <v>53781000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29166117</v>
      </c>
      <c r="D32" s="210">
        <f>SUM(D28:D31)</f>
        <v>0</v>
      </c>
      <c r="E32" s="211">
        <f t="shared" si="5"/>
        <v>53781000</v>
      </c>
      <c r="F32" s="77">
        <f t="shared" si="5"/>
        <v>53781000</v>
      </c>
      <c r="G32" s="77">
        <f t="shared" si="5"/>
        <v>121303</v>
      </c>
      <c r="H32" s="77">
        <f t="shared" si="5"/>
        <v>2498221</v>
      </c>
      <c r="I32" s="77">
        <f t="shared" si="5"/>
        <v>1782208</v>
      </c>
      <c r="J32" s="77">
        <f t="shared" si="5"/>
        <v>4401732</v>
      </c>
      <c r="K32" s="77">
        <f t="shared" si="5"/>
        <v>532196</v>
      </c>
      <c r="L32" s="77">
        <f t="shared" si="5"/>
        <v>100534</v>
      </c>
      <c r="M32" s="77">
        <f t="shared" si="5"/>
        <v>10184230</v>
      </c>
      <c r="N32" s="77">
        <f t="shared" si="5"/>
        <v>10816960</v>
      </c>
      <c r="O32" s="77">
        <f t="shared" si="5"/>
        <v>336462</v>
      </c>
      <c r="P32" s="77">
        <f t="shared" si="5"/>
        <v>2058844</v>
      </c>
      <c r="Q32" s="77">
        <f t="shared" si="5"/>
        <v>5480276</v>
      </c>
      <c r="R32" s="77">
        <f t="shared" si="5"/>
        <v>7875582</v>
      </c>
      <c r="S32" s="77">
        <f t="shared" si="5"/>
        <v>1753548</v>
      </c>
      <c r="T32" s="77">
        <f t="shared" si="5"/>
        <v>4457174</v>
      </c>
      <c r="U32" s="77">
        <f t="shared" si="5"/>
        <v>7471639</v>
      </c>
      <c r="V32" s="77">
        <f t="shared" si="5"/>
        <v>13682361</v>
      </c>
      <c r="W32" s="77">
        <f t="shared" si="5"/>
        <v>36776635</v>
      </c>
      <c r="X32" s="77">
        <f t="shared" si="5"/>
        <v>53781003</v>
      </c>
      <c r="Y32" s="77">
        <f t="shared" si="5"/>
        <v>-17004368</v>
      </c>
      <c r="Z32" s="212">
        <f>+IF(X32&lt;&gt;0,+(Y32/X32)*100,0)</f>
        <v>-31.617796343441196</v>
      </c>
      <c r="AA32" s="79">
        <f>SUM(AA28:AA31)</f>
        <v>53781000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2533766</v>
      </c>
      <c r="D35" s="155"/>
      <c r="E35" s="156">
        <v>25550600</v>
      </c>
      <c r="F35" s="60">
        <v>11825900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25550604</v>
      </c>
      <c r="Y35" s="60">
        <v>-25550604</v>
      </c>
      <c r="Z35" s="140">
        <v>-100</v>
      </c>
      <c r="AA35" s="62">
        <v>11825900</v>
      </c>
    </row>
    <row r="36" spans="1:27" ht="12.75">
      <c r="A36" s="238" t="s">
        <v>139</v>
      </c>
      <c r="B36" s="149"/>
      <c r="C36" s="222">
        <f aca="true" t="shared" si="6" ref="C36:Y36">SUM(C32:C35)</f>
        <v>31699883</v>
      </c>
      <c r="D36" s="222">
        <f>SUM(D32:D35)</f>
        <v>0</v>
      </c>
      <c r="E36" s="218">
        <f t="shared" si="6"/>
        <v>79331600</v>
      </c>
      <c r="F36" s="220">
        <f t="shared" si="6"/>
        <v>65606900</v>
      </c>
      <c r="G36" s="220">
        <f t="shared" si="6"/>
        <v>121303</v>
      </c>
      <c r="H36" s="220">
        <f t="shared" si="6"/>
        <v>2498221</v>
      </c>
      <c r="I36" s="220">
        <f t="shared" si="6"/>
        <v>1782208</v>
      </c>
      <c r="J36" s="220">
        <f t="shared" si="6"/>
        <v>4401732</v>
      </c>
      <c r="K36" s="220">
        <f t="shared" si="6"/>
        <v>532196</v>
      </c>
      <c r="L36" s="220">
        <f t="shared" si="6"/>
        <v>100534</v>
      </c>
      <c r="M36" s="220">
        <f t="shared" si="6"/>
        <v>10184230</v>
      </c>
      <c r="N36" s="220">
        <f t="shared" si="6"/>
        <v>10816960</v>
      </c>
      <c r="O36" s="220">
        <f t="shared" si="6"/>
        <v>336462</v>
      </c>
      <c r="P36" s="220">
        <f t="shared" si="6"/>
        <v>2058844</v>
      </c>
      <c r="Q36" s="220">
        <f t="shared" si="6"/>
        <v>5480276</v>
      </c>
      <c r="R36" s="220">
        <f t="shared" si="6"/>
        <v>7875582</v>
      </c>
      <c r="S36" s="220">
        <f t="shared" si="6"/>
        <v>1753548</v>
      </c>
      <c r="T36" s="220">
        <f t="shared" si="6"/>
        <v>4457174</v>
      </c>
      <c r="U36" s="220">
        <f t="shared" si="6"/>
        <v>7471639</v>
      </c>
      <c r="V36" s="220">
        <f t="shared" si="6"/>
        <v>13682361</v>
      </c>
      <c r="W36" s="220">
        <f t="shared" si="6"/>
        <v>36776635</v>
      </c>
      <c r="X36" s="220">
        <f t="shared" si="6"/>
        <v>79331607</v>
      </c>
      <c r="Y36" s="220">
        <f t="shared" si="6"/>
        <v>-42554972</v>
      </c>
      <c r="Z36" s="221">
        <f>+IF(X36&lt;&gt;0,+(Y36/X36)*100,0)</f>
        <v>-53.64188828293873</v>
      </c>
      <c r="AA36" s="239">
        <f>SUM(AA32:AA35)</f>
        <v>65606900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2957715</v>
      </c>
      <c r="D6" s="155"/>
      <c r="E6" s="59">
        <v>4946842</v>
      </c>
      <c r="F6" s="60">
        <v>4946843</v>
      </c>
      <c r="G6" s="60">
        <v>45625180</v>
      </c>
      <c r="H6" s="60">
        <v>9729334</v>
      </c>
      <c r="I6" s="60">
        <v>8959569</v>
      </c>
      <c r="J6" s="60">
        <v>8959569</v>
      </c>
      <c r="K6" s="60">
        <v>2063150</v>
      </c>
      <c r="L6" s="60">
        <v>13628962</v>
      </c>
      <c r="M6" s="60">
        <v>31803530</v>
      </c>
      <c r="N6" s="60">
        <v>31803530</v>
      </c>
      <c r="O6" s="60"/>
      <c r="P6" s="60">
        <v>1569934</v>
      </c>
      <c r="Q6" s="60">
        <v>28091719</v>
      </c>
      <c r="R6" s="60">
        <v>28091719</v>
      </c>
      <c r="S6" s="60">
        <v>4357981</v>
      </c>
      <c r="T6" s="60"/>
      <c r="U6" s="60">
        <v>1654401</v>
      </c>
      <c r="V6" s="60">
        <v>1654401</v>
      </c>
      <c r="W6" s="60">
        <v>1654401</v>
      </c>
      <c r="X6" s="60">
        <v>4946843</v>
      </c>
      <c r="Y6" s="60">
        <v>-3292442</v>
      </c>
      <c r="Z6" s="140">
        <v>-66.56</v>
      </c>
      <c r="AA6" s="62">
        <v>4946843</v>
      </c>
    </row>
    <row r="7" spans="1:27" ht="12.75">
      <c r="A7" s="249" t="s">
        <v>144</v>
      </c>
      <c r="B7" s="182"/>
      <c r="C7" s="155">
        <v>34323475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743062</v>
      </c>
      <c r="D8" s="155"/>
      <c r="E8" s="59">
        <v>3152570</v>
      </c>
      <c r="F8" s="60">
        <v>3152570</v>
      </c>
      <c r="G8" s="60">
        <v>7653062</v>
      </c>
      <c r="H8" s="60">
        <v>75472</v>
      </c>
      <c r="I8" s="60">
        <v>139530</v>
      </c>
      <c r="J8" s="60">
        <v>139530</v>
      </c>
      <c r="K8" s="60">
        <v>1411589</v>
      </c>
      <c r="L8" s="60">
        <v>4335398</v>
      </c>
      <c r="M8" s="60">
        <v>117156</v>
      </c>
      <c r="N8" s="60">
        <v>117156</v>
      </c>
      <c r="O8" s="60"/>
      <c r="P8" s="60">
        <v>92525</v>
      </c>
      <c r="Q8" s="60">
        <v>152509</v>
      </c>
      <c r="R8" s="60">
        <v>152509</v>
      </c>
      <c r="S8" s="60">
        <v>115778</v>
      </c>
      <c r="T8" s="60"/>
      <c r="U8" s="60">
        <v>92407</v>
      </c>
      <c r="V8" s="60">
        <v>92407</v>
      </c>
      <c r="W8" s="60">
        <v>92407</v>
      </c>
      <c r="X8" s="60">
        <v>3152570</v>
      </c>
      <c r="Y8" s="60">
        <v>-3060163</v>
      </c>
      <c r="Z8" s="140">
        <v>-97.07</v>
      </c>
      <c r="AA8" s="62">
        <v>3152570</v>
      </c>
    </row>
    <row r="9" spans="1:27" ht="12.75">
      <c r="A9" s="249" t="s">
        <v>146</v>
      </c>
      <c r="B9" s="182"/>
      <c r="C9" s="155">
        <v>4735349</v>
      </c>
      <c r="D9" s="155"/>
      <c r="E9" s="59">
        <v>2709497</v>
      </c>
      <c r="F9" s="60">
        <v>2709498</v>
      </c>
      <c r="G9" s="60">
        <v>816078</v>
      </c>
      <c r="H9" s="60">
        <v>18566</v>
      </c>
      <c r="I9" s="60">
        <v>11619</v>
      </c>
      <c r="J9" s="60">
        <v>11619</v>
      </c>
      <c r="K9" s="60">
        <v>15309</v>
      </c>
      <c r="L9" s="60">
        <v>16484</v>
      </c>
      <c r="M9" s="60">
        <v>20359</v>
      </c>
      <c r="N9" s="60">
        <v>20359</v>
      </c>
      <c r="O9" s="60"/>
      <c r="P9" s="60">
        <v>8185272</v>
      </c>
      <c r="Q9" s="60">
        <v>12598</v>
      </c>
      <c r="R9" s="60">
        <v>12598</v>
      </c>
      <c r="S9" s="60">
        <v>11694</v>
      </c>
      <c r="T9" s="60"/>
      <c r="U9" s="60">
        <v>431213</v>
      </c>
      <c r="V9" s="60">
        <v>431213</v>
      </c>
      <c r="W9" s="60">
        <v>431213</v>
      </c>
      <c r="X9" s="60">
        <v>2709498</v>
      </c>
      <c r="Y9" s="60">
        <v>-2278285</v>
      </c>
      <c r="Z9" s="140">
        <v>-84.09</v>
      </c>
      <c r="AA9" s="62">
        <v>2709498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1457645</v>
      </c>
      <c r="D11" s="155"/>
      <c r="E11" s="59">
        <v>631097</v>
      </c>
      <c r="F11" s="60">
        <v>631098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631098</v>
      </c>
      <c r="Y11" s="60">
        <v>-631098</v>
      </c>
      <c r="Z11" s="140">
        <v>-100</v>
      </c>
      <c r="AA11" s="62">
        <v>631098</v>
      </c>
    </row>
    <row r="12" spans="1:27" ht="12.75">
      <c r="A12" s="250" t="s">
        <v>56</v>
      </c>
      <c r="B12" s="251"/>
      <c r="C12" s="168">
        <f aca="true" t="shared" si="0" ref="C12:Y12">SUM(C6:C11)</f>
        <v>44217246</v>
      </c>
      <c r="D12" s="168">
        <f>SUM(D6:D11)</f>
        <v>0</v>
      </c>
      <c r="E12" s="72">
        <f t="shared" si="0"/>
        <v>11440006</v>
      </c>
      <c r="F12" s="73">
        <f t="shared" si="0"/>
        <v>11440009</v>
      </c>
      <c r="G12" s="73">
        <f t="shared" si="0"/>
        <v>54094320</v>
      </c>
      <c r="H12" s="73">
        <f t="shared" si="0"/>
        <v>9823372</v>
      </c>
      <c r="I12" s="73">
        <f t="shared" si="0"/>
        <v>9110718</v>
      </c>
      <c r="J12" s="73">
        <f t="shared" si="0"/>
        <v>9110718</v>
      </c>
      <c r="K12" s="73">
        <f t="shared" si="0"/>
        <v>3490048</v>
      </c>
      <c r="L12" s="73">
        <f t="shared" si="0"/>
        <v>17980844</v>
      </c>
      <c r="M12" s="73">
        <f t="shared" si="0"/>
        <v>31941045</v>
      </c>
      <c r="N12" s="73">
        <f t="shared" si="0"/>
        <v>31941045</v>
      </c>
      <c r="O12" s="73">
        <f t="shared" si="0"/>
        <v>0</v>
      </c>
      <c r="P12" s="73">
        <f t="shared" si="0"/>
        <v>9847731</v>
      </c>
      <c r="Q12" s="73">
        <f t="shared" si="0"/>
        <v>28256826</v>
      </c>
      <c r="R12" s="73">
        <f t="shared" si="0"/>
        <v>28256826</v>
      </c>
      <c r="S12" s="73">
        <f t="shared" si="0"/>
        <v>4485453</v>
      </c>
      <c r="T12" s="73">
        <f t="shared" si="0"/>
        <v>0</v>
      </c>
      <c r="U12" s="73">
        <f t="shared" si="0"/>
        <v>2178021</v>
      </c>
      <c r="V12" s="73">
        <f t="shared" si="0"/>
        <v>2178021</v>
      </c>
      <c r="W12" s="73">
        <f t="shared" si="0"/>
        <v>2178021</v>
      </c>
      <c r="X12" s="73">
        <f t="shared" si="0"/>
        <v>11440009</v>
      </c>
      <c r="Y12" s="73">
        <f t="shared" si="0"/>
        <v>-9261988</v>
      </c>
      <c r="Z12" s="170">
        <f>+IF(X12&lt;&gt;0,+(Y12/X12)*100,0)</f>
        <v>-80.96136987304817</v>
      </c>
      <c r="AA12" s="74">
        <f>SUM(AA6:AA11)</f>
        <v>11440009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11461003</v>
      </c>
      <c r="D17" s="155"/>
      <c r="E17" s="59">
        <v>12148665</v>
      </c>
      <c r="F17" s="60">
        <v>12148663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12148663</v>
      </c>
      <c r="Y17" s="60">
        <v>-12148663</v>
      </c>
      <c r="Z17" s="140">
        <v>-100</v>
      </c>
      <c r="AA17" s="62">
        <v>12148663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359951953</v>
      </c>
      <c r="D19" s="155"/>
      <c r="E19" s="59">
        <v>416012016</v>
      </c>
      <c r="F19" s="60">
        <v>416012016</v>
      </c>
      <c r="G19" s="60">
        <v>11323599</v>
      </c>
      <c r="H19" s="60">
        <v>158774</v>
      </c>
      <c r="I19" s="60">
        <v>5979988</v>
      </c>
      <c r="J19" s="60">
        <v>5979988</v>
      </c>
      <c r="K19" s="60">
        <v>5407999</v>
      </c>
      <c r="L19" s="60">
        <v>922785</v>
      </c>
      <c r="M19" s="60">
        <v>7829285</v>
      </c>
      <c r="N19" s="60">
        <v>7829285</v>
      </c>
      <c r="O19" s="60"/>
      <c r="P19" s="60"/>
      <c r="Q19" s="60">
        <v>21470398</v>
      </c>
      <c r="R19" s="60">
        <v>21470398</v>
      </c>
      <c r="S19" s="60">
        <v>1982075</v>
      </c>
      <c r="T19" s="60"/>
      <c r="U19" s="60">
        <v>115844</v>
      </c>
      <c r="V19" s="60">
        <v>115844</v>
      </c>
      <c r="W19" s="60">
        <v>115844</v>
      </c>
      <c r="X19" s="60">
        <v>416012016</v>
      </c>
      <c r="Y19" s="60">
        <v>-415896172</v>
      </c>
      <c r="Z19" s="140">
        <v>-99.97</v>
      </c>
      <c r="AA19" s="62">
        <v>416012016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371412956</v>
      </c>
      <c r="D24" s="168">
        <f>SUM(D15:D23)</f>
        <v>0</v>
      </c>
      <c r="E24" s="76">
        <f t="shared" si="1"/>
        <v>428160681</v>
      </c>
      <c r="F24" s="77">
        <f t="shared" si="1"/>
        <v>428160679</v>
      </c>
      <c r="G24" s="77">
        <f t="shared" si="1"/>
        <v>11323599</v>
      </c>
      <c r="H24" s="77">
        <f t="shared" si="1"/>
        <v>158774</v>
      </c>
      <c r="I24" s="77">
        <f t="shared" si="1"/>
        <v>5979988</v>
      </c>
      <c r="J24" s="77">
        <f t="shared" si="1"/>
        <v>5979988</v>
      </c>
      <c r="K24" s="77">
        <f t="shared" si="1"/>
        <v>5407999</v>
      </c>
      <c r="L24" s="77">
        <f t="shared" si="1"/>
        <v>922785</v>
      </c>
      <c r="M24" s="77">
        <f t="shared" si="1"/>
        <v>7829285</v>
      </c>
      <c r="N24" s="77">
        <f t="shared" si="1"/>
        <v>7829285</v>
      </c>
      <c r="O24" s="77">
        <f t="shared" si="1"/>
        <v>0</v>
      </c>
      <c r="P24" s="77">
        <f t="shared" si="1"/>
        <v>0</v>
      </c>
      <c r="Q24" s="77">
        <f t="shared" si="1"/>
        <v>21470398</v>
      </c>
      <c r="R24" s="77">
        <f t="shared" si="1"/>
        <v>21470398</v>
      </c>
      <c r="S24" s="77">
        <f t="shared" si="1"/>
        <v>1982075</v>
      </c>
      <c r="T24" s="77">
        <f t="shared" si="1"/>
        <v>0</v>
      </c>
      <c r="U24" s="77">
        <f t="shared" si="1"/>
        <v>115844</v>
      </c>
      <c r="V24" s="77">
        <f t="shared" si="1"/>
        <v>115844</v>
      </c>
      <c r="W24" s="77">
        <f t="shared" si="1"/>
        <v>115844</v>
      </c>
      <c r="X24" s="77">
        <f t="shared" si="1"/>
        <v>428160679</v>
      </c>
      <c r="Y24" s="77">
        <f t="shared" si="1"/>
        <v>-428044835</v>
      </c>
      <c r="Z24" s="212">
        <f>+IF(X24&lt;&gt;0,+(Y24/X24)*100,0)</f>
        <v>-99.97294380224953</v>
      </c>
      <c r="AA24" s="79">
        <f>SUM(AA15:AA23)</f>
        <v>428160679</v>
      </c>
    </row>
    <row r="25" spans="1:27" ht="12.75">
      <c r="A25" s="250" t="s">
        <v>159</v>
      </c>
      <c r="B25" s="251"/>
      <c r="C25" s="168">
        <f aca="true" t="shared" si="2" ref="C25:Y25">+C12+C24</f>
        <v>415630202</v>
      </c>
      <c r="D25" s="168">
        <f>+D12+D24</f>
        <v>0</v>
      </c>
      <c r="E25" s="72">
        <f t="shared" si="2"/>
        <v>439600687</v>
      </c>
      <c r="F25" s="73">
        <f t="shared" si="2"/>
        <v>439600688</v>
      </c>
      <c r="G25" s="73">
        <f t="shared" si="2"/>
        <v>65417919</v>
      </c>
      <c r="H25" s="73">
        <f t="shared" si="2"/>
        <v>9982146</v>
      </c>
      <c r="I25" s="73">
        <f t="shared" si="2"/>
        <v>15090706</v>
      </c>
      <c r="J25" s="73">
        <f t="shared" si="2"/>
        <v>15090706</v>
      </c>
      <c r="K25" s="73">
        <f t="shared" si="2"/>
        <v>8898047</v>
      </c>
      <c r="L25" s="73">
        <f t="shared" si="2"/>
        <v>18903629</v>
      </c>
      <c r="M25" s="73">
        <f t="shared" si="2"/>
        <v>39770330</v>
      </c>
      <c r="N25" s="73">
        <f t="shared" si="2"/>
        <v>39770330</v>
      </c>
      <c r="O25" s="73">
        <f t="shared" si="2"/>
        <v>0</v>
      </c>
      <c r="P25" s="73">
        <f t="shared" si="2"/>
        <v>9847731</v>
      </c>
      <c r="Q25" s="73">
        <f t="shared" si="2"/>
        <v>49727224</v>
      </c>
      <c r="R25" s="73">
        <f t="shared" si="2"/>
        <v>49727224</v>
      </c>
      <c r="S25" s="73">
        <f t="shared" si="2"/>
        <v>6467528</v>
      </c>
      <c r="T25" s="73">
        <f t="shared" si="2"/>
        <v>0</v>
      </c>
      <c r="U25" s="73">
        <f t="shared" si="2"/>
        <v>2293865</v>
      </c>
      <c r="V25" s="73">
        <f t="shared" si="2"/>
        <v>2293865</v>
      </c>
      <c r="W25" s="73">
        <f t="shared" si="2"/>
        <v>2293865</v>
      </c>
      <c r="X25" s="73">
        <f t="shared" si="2"/>
        <v>439600688</v>
      </c>
      <c r="Y25" s="73">
        <f t="shared" si="2"/>
        <v>-437306823</v>
      </c>
      <c r="Z25" s="170">
        <f>+IF(X25&lt;&gt;0,+(Y25/X25)*100,0)</f>
        <v>-99.47819349181728</v>
      </c>
      <c r="AA25" s="74">
        <f>+AA12+AA24</f>
        <v>439600688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10532048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137010</v>
      </c>
      <c r="D31" s="155"/>
      <c r="E31" s="59"/>
      <c r="F31" s="60"/>
      <c r="G31" s="60"/>
      <c r="H31" s="60"/>
      <c r="I31" s="60"/>
      <c r="J31" s="60"/>
      <c r="K31" s="60">
        <v>1099302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24799105</v>
      </c>
      <c r="D32" s="155"/>
      <c r="E32" s="59">
        <v>29883319</v>
      </c>
      <c r="F32" s="60">
        <v>29883320</v>
      </c>
      <c r="G32" s="60">
        <v>7849632</v>
      </c>
      <c r="H32" s="60">
        <v>1127300</v>
      </c>
      <c r="I32" s="60">
        <v>1071781</v>
      </c>
      <c r="J32" s="60">
        <v>1071781</v>
      </c>
      <c r="K32" s="60">
        <v>-696164</v>
      </c>
      <c r="L32" s="60">
        <v>4321479</v>
      </c>
      <c r="M32" s="60">
        <v>14714186</v>
      </c>
      <c r="N32" s="60">
        <v>14714186</v>
      </c>
      <c r="O32" s="60"/>
      <c r="P32" s="60">
        <v>4442448</v>
      </c>
      <c r="Q32" s="60">
        <v>19848189</v>
      </c>
      <c r="R32" s="60">
        <v>19848189</v>
      </c>
      <c r="S32" s="60">
        <v>3213296</v>
      </c>
      <c r="T32" s="60"/>
      <c r="U32" s="60">
        <v>417038</v>
      </c>
      <c r="V32" s="60">
        <v>417038</v>
      </c>
      <c r="W32" s="60">
        <v>417038</v>
      </c>
      <c r="X32" s="60">
        <v>29883320</v>
      </c>
      <c r="Y32" s="60">
        <v>-29466282</v>
      </c>
      <c r="Z32" s="140">
        <v>-98.6</v>
      </c>
      <c r="AA32" s="62">
        <v>29883320</v>
      </c>
    </row>
    <row r="33" spans="1:27" ht="12.75">
      <c r="A33" s="249" t="s">
        <v>165</v>
      </c>
      <c r="B33" s="182"/>
      <c r="C33" s="155">
        <v>4320033</v>
      </c>
      <c r="D33" s="155"/>
      <c r="E33" s="59"/>
      <c r="F33" s="60"/>
      <c r="G33" s="60">
        <v>6349769</v>
      </c>
      <c r="H33" s="60">
        <v>46636</v>
      </c>
      <c r="I33" s="60">
        <v>35593</v>
      </c>
      <c r="J33" s="60">
        <v>35593</v>
      </c>
      <c r="K33" s="60">
        <v>26768</v>
      </c>
      <c r="L33" s="60">
        <v>11393</v>
      </c>
      <c r="M33" s="60">
        <v>2815</v>
      </c>
      <c r="N33" s="60">
        <v>2815</v>
      </c>
      <c r="O33" s="60"/>
      <c r="P33" s="60">
        <v>451413</v>
      </c>
      <c r="Q33" s="60">
        <v>44078</v>
      </c>
      <c r="R33" s="60">
        <v>44078</v>
      </c>
      <c r="S33" s="60">
        <v>38535</v>
      </c>
      <c r="T33" s="60"/>
      <c r="U33" s="60">
        <v>85123</v>
      </c>
      <c r="V33" s="60">
        <v>85123</v>
      </c>
      <c r="W33" s="60">
        <v>85123</v>
      </c>
      <c r="X33" s="60"/>
      <c r="Y33" s="60">
        <v>85123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39788196</v>
      </c>
      <c r="D34" s="168">
        <f>SUM(D29:D33)</f>
        <v>0</v>
      </c>
      <c r="E34" s="72">
        <f t="shared" si="3"/>
        <v>29883319</v>
      </c>
      <c r="F34" s="73">
        <f t="shared" si="3"/>
        <v>29883320</v>
      </c>
      <c r="G34" s="73">
        <f t="shared" si="3"/>
        <v>14199401</v>
      </c>
      <c r="H34" s="73">
        <f t="shared" si="3"/>
        <v>1173936</v>
      </c>
      <c r="I34" s="73">
        <f t="shared" si="3"/>
        <v>1107374</v>
      </c>
      <c r="J34" s="73">
        <f t="shared" si="3"/>
        <v>1107374</v>
      </c>
      <c r="K34" s="73">
        <f t="shared" si="3"/>
        <v>429906</v>
      </c>
      <c r="L34" s="73">
        <f t="shared" si="3"/>
        <v>4332872</v>
      </c>
      <c r="M34" s="73">
        <f t="shared" si="3"/>
        <v>14717001</v>
      </c>
      <c r="N34" s="73">
        <f t="shared" si="3"/>
        <v>14717001</v>
      </c>
      <c r="O34" s="73">
        <f t="shared" si="3"/>
        <v>0</v>
      </c>
      <c r="P34" s="73">
        <f t="shared" si="3"/>
        <v>4893861</v>
      </c>
      <c r="Q34" s="73">
        <f t="shared" si="3"/>
        <v>19892267</v>
      </c>
      <c r="R34" s="73">
        <f t="shared" si="3"/>
        <v>19892267</v>
      </c>
      <c r="S34" s="73">
        <f t="shared" si="3"/>
        <v>3251831</v>
      </c>
      <c r="T34" s="73">
        <f t="shared" si="3"/>
        <v>0</v>
      </c>
      <c r="U34" s="73">
        <f t="shared" si="3"/>
        <v>502161</v>
      </c>
      <c r="V34" s="73">
        <f t="shared" si="3"/>
        <v>502161</v>
      </c>
      <c r="W34" s="73">
        <f t="shared" si="3"/>
        <v>502161</v>
      </c>
      <c r="X34" s="73">
        <f t="shared" si="3"/>
        <v>29883320</v>
      </c>
      <c r="Y34" s="73">
        <f t="shared" si="3"/>
        <v>-29381159</v>
      </c>
      <c r="Z34" s="170">
        <f>+IF(X34&lt;&gt;0,+(Y34/X34)*100,0)</f>
        <v>-98.31959434226184</v>
      </c>
      <c r="AA34" s="74">
        <f>SUM(AA29:AA33)</f>
        <v>29883320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1941588</v>
      </c>
      <c r="D37" s="155"/>
      <c r="E37" s="59">
        <v>9265637</v>
      </c>
      <c r="F37" s="60">
        <v>9265637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9265637</v>
      </c>
      <c r="Y37" s="60">
        <v>-9265637</v>
      </c>
      <c r="Z37" s="140">
        <v>-100</v>
      </c>
      <c r="AA37" s="62">
        <v>9265637</v>
      </c>
    </row>
    <row r="38" spans="1:27" ht="12.75">
      <c r="A38" s="249" t="s">
        <v>165</v>
      </c>
      <c r="B38" s="182"/>
      <c r="C38" s="155">
        <v>6992766</v>
      </c>
      <c r="D38" s="155"/>
      <c r="E38" s="59"/>
      <c r="F38" s="60"/>
      <c r="G38" s="60"/>
      <c r="H38" s="60">
        <v>317548</v>
      </c>
      <c r="I38" s="60"/>
      <c r="J38" s="60"/>
      <c r="K38" s="60"/>
      <c r="L38" s="60"/>
      <c r="M38" s="60"/>
      <c r="N38" s="60"/>
      <c r="O38" s="60"/>
      <c r="P38" s="60">
        <v>276502</v>
      </c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8934354</v>
      </c>
      <c r="D39" s="168">
        <f>SUM(D37:D38)</f>
        <v>0</v>
      </c>
      <c r="E39" s="76">
        <f t="shared" si="4"/>
        <v>9265637</v>
      </c>
      <c r="F39" s="77">
        <f t="shared" si="4"/>
        <v>9265637</v>
      </c>
      <c r="G39" s="77">
        <f t="shared" si="4"/>
        <v>0</v>
      </c>
      <c r="H39" s="77">
        <f t="shared" si="4"/>
        <v>317548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276502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9265637</v>
      </c>
      <c r="Y39" s="77">
        <f t="shared" si="4"/>
        <v>-9265637</v>
      </c>
      <c r="Z39" s="212">
        <f>+IF(X39&lt;&gt;0,+(Y39/X39)*100,0)</f>
        <v>-100</v>
      </c>
      <c r="AA39" s="79">
        <f>SUM(AA37:AA38)</f>
        <v>9265637</v>
      </c>
    </row>
    <row r="40" spans="1:27" ht="12.75">
      <c r="A40" s="250" t="s">
        <v>167</v>
      </c>
      <c r="B40" s="251"/>
      <c r="C40" s="168">
        <f aca="true" t="shared" si="5" ref="C40:Y40">+C34+C39</f>
        <v>48722550</v>
      </c>
      <c r="D40" s="168">
        <f>+D34+D39</f>
        <v>0</v>
      </c>
      <c r="E40" s="72">
        <f t="shared" si="5"/>
        <v>39148956</v>
      </c>
      <c r="F40" s="73">
        <f t="shared" si="5"/>
        <v>39148957</v>
      </c>
      <c r="G40" s="73">
        <f t="shared" si="5"/>
        <v>14199401</v>
      </c>
      <c r="H40" s="73">
        <f t="shared" si="5"/>
        <v>1491484</v>
      </c>
      <c r="I40" s="73">
        <f t="shared" si="5"/>
        <v>1107374</v>
      </c>
      <c r="J40" s="73">
        <f t="shared" si="5"/>
        <v>1107374</v>
      </c>
      <c r="K40" s="73">
        <f t="shared" si="5"/>
        <v>429906</v>
      </c>
      <c r="L40" s="73">
        <f t="shared" si="5"/>
        <v>4332872</v>
      </c>
      <c r="M40" s="73">
        <f t="shared" si="5"/>
        <v>14717001</v>
      </c>
      <c r="N40" s="73">
        <f t="shared" si="5"/>
        <v>14717001</v>
      </c>
      <c r="O40" s="73">
        <f t="shared" si="5"/>
        <v>0</v>
      </c>
      <c r="P40" s="73">
        <f t="shared" si="5"/>
        <v>5170363</v>
      </c>
      <c r="Q40" s="73">
        <f t="shared" si="5"/>
        <v>19892267</v>
      </c>
      <c r="R40" s="73">
        <f t="shared" si="5"/>
        <v>19892267</v>
      </c>
      <c r="S40" s="73">
        <f t="shared" si="5"/>
        <v>3251831</v>
      </c>
      <c r="T40" s="73">
        <f t="shared" si="5"/>
        <v>0</v>
      </c>
      <c r="U40" s="73">
        <f t="shared" si="5"/>
        <v>502161</v>
      </c>
      <c r="V40" s="73">
        <f t="shared" si="5"/>
        <v>502161</v>
      </c>
      <c r="W40" s="73">
        <f t="shared" si="5"/>
        <v>502161</v>
      </c>
      <c r="X40" s="73">
        <f t="shared" si="5"/>
        <v>39148957</v>
      </c>
      <c r="Y40" s="73">
        <f t="shared" si="5"/>
        <v>-38646796</v>
      </c>
      <c r="Z40" s="170">
        <f>+IF(X40&lt;&gt;0,+(Y40/X40)*100,0)</f>
        <v>-98.71730682378077</v>
      </c>
      <c r="AA40" s="74">
        <f>+AA34+AA39</f>
        <v>39148957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366907652</v>
      </c>
      <c r="D42" s="257">
        <f>+D25-D40</f>
        <v>0</v>
      </c>
      <c r="E42" s="258">
        <f t="shared" si="6"/>
        <v>400451731</v>
      </c>
      <c r="F42" s="259">
        <f t="shared" si="6"/>
        <v>400451731</v>
      </c>
      <c r="G42" s="259">
        <f t="shared" si="6"/>
        <v>51218518</v>
      </c>
      <c r="H42" s="259">
        <f t="shared" si="6"/>
        <v>8490662</v>
      </c>
      <c r="I42" s="259">
        <f t="shared" si="6"/>
        <v>13983332</v>
      </c>
      <c r="J42" s="259">
        <f t="shared" si="6"/>
        <v>13983332</v>
      </c>
      <c r="K42" s="259">
        <f t="shared" si="6"/>
        <v>8468141</v>
      </c>
      <c r="L42" s="259">
        <f t="shared" si="6"/>
        <v>14570757</v>
      </c>
      <c r="M42" s="259">
        <f t="shared" si="6"/>
        <v>25053329</v>
      </c>
      <c r="N42" s="259">
        <f t="shared" si="6"/>
        <v>25053329</v>
      </c>
      <c r="O42" s="259">
        <f t="shared" si="6"/>
        <v>0</v>
      </c>
      <c r="P42" s="259">
        <f t="shared" si="6"/>
        <v>4677368</v>
      </c>
      <c r="Q42" s="259">
        <f t="shared" si="6"/>
        <v>29834957</v>
      </c>
      <c r="R42" s="259">
        <f t="shared" si="6"/>
        <v>29834957</v>
      </c>
      <c r="S42" s="259">
        <f t="shared" si="6"/>
        <v>3215697</v>
      </c>
      <c r="T42" s="259">
        <f t="shared" si="6"/>
        <v>0</v>
      </c>
      <c r="U42" s="259">
        <f t="shared" si="6"/>
        <v>1791704</v>
      </c>
      <c r="V42" s="259">
        <f t="shared" si="6"/>
        <v>1791704</v>
      </c>
      <c r="W42" s="259">
        <f t="shared" si="6"/>
        <v>1791704</v>
      </c>
      <c r="X42" s="259">
        <f t="shared" si="6"/>
        <v>400451731</v>
      </c>
      <c r="Y42" s="259">
        <f t="shared" si="6"/>
        <v>-398660027</v>
      </c>
      <c r="Z42" s="260">
        <f>+IF(X42&lt;&gt;0,+(Y42/X42)*100,0)</f>
        <v>-99.55257928451806</v>
      </c>
      <c r="AA42" s="261">
        <f>+AA25-AA40</f>
        <v>400451731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366907652</v>
      </c>
      <c r="D45" s="155"/>
      <c r="E45" s="59">
        <v>400451731</v>
      </c>
      <c r="F45" s="60">
        <v>400451731</v>
      </c>
      <c r="G45" s="60">
        <v>51218518</v>
      </c>
      <c r="H45" s="60">
        <v>8490662</v>
      </c>
      <c r="I45" s="60">
        <v>13983332</v>
      </c>
      <c r="J45" s="60">
        <v>13983332</v>
      </c>
      <c r="K45" s="60">
        <v>8468141</v>
      </c>
      <c r="L45" s="60">
        <v>14570757</v>
      </c>
      <c r="M45" s="60">
        <v>25053329</v>
      </c>
      <c r="N45" s="60">
        <v>25053329</v>
      </c>
      <c r="O45" s="60"/>
      <c r="P45" s="60">
        <v>4677368</v>
      </c>
      <c r="Q45" s="60">
        <v>29834957</v>
      </c>
      <c r="R45" s="60">
        <v>29834957</v>
      </c>
      <c r="S45" s="60">
        <v>3215697</v>
      </c>
      <c r="T45" s="60"/>
      <c r="U45" s="60">
        <v>1791704</v>
      </c>
      <c r="V45" s="60">
        <v>1791704</v>
      </c>
      <c r="W45" s="60">
        <v>1791704</v>
      </c>
      <c r="X45" s="60">
        <v>400451731</v>
      </c>
      <c r="Y45" s="60">
        <v>-398660027</v>
      </c>
      <c r="Z45" s="139">
        <v>-99.55</v>
      </c>
      <c r="AA45" s="62">
        <v>400451731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366907652</v>
      </c>
      <c r="D48" s="217">
        <f>SUM(D45:D47)</f>
        <v>0</v>
      </c>
      <c r="E48" s="264">
        <f t="shared" si="7"/>
        <v>400451731</v>
      </c>
      <c r="F48" s="219">
        <f t="shared" si="7"/>
        <v>400451731</v>
      </c>
      <c r="G48" s="219">
        <f t="shared" si="7"/>
        <v>51218518</v>
      </c>
      <c r="H48" s="219">
        <f t="shared" si="7"/>
        <v>8490662</v>
      </c>
      <c r="I48" s="219">
        <f t="shared" si="7"/>
        <v>13983332</v>
      </c>
      <c r="J48" s="219">
        <f t="shared" si="7"/>
        <v>13983332</v>
      </c>
      <c r="K48" s="219">
        <f t="shared" si="7"/>
        <v>8468141</v>
      </c>
      <c r="L48" s="219">
        <f t="shared" si="7"/>
        <v>14570757</v>
      </c>
      <c r="M48" s="219">
        <f t="shared" si="7"/>
        <v>25053329</v>
      </c>
      <c r="N48" s="219">
        <f t="shared" si="7"/>
        <v>25053329</v>
      </c>
      <c r="O48" s="219">
        <f t="shared" si="7"/>
        <v>0</v>
      </c>
      <c r="P48" s="219">
        <f t="shared" si="7"/>
        <v>4677368</v>
      </c>
      <c r="Q48" s="219">
        <f t="shared" si="7"/>
        <v>29834957</v>
      </c>
      <c r="R48" s="219">
        <f t="shared" si="7"/>
        <v>29834957</v>
      </c>
      <c r="S48" s="219">
        <f t="shared" si="7"/>
        <v>3215697</v>
      </c>
      <c r="T48" s="219">
        <f t="shared" si="7"/>
        <v>0</v>
      </c>
      <c r="U48" s="219">
        <f t="shared" si="7"/>
        <v>1791704</v>
      </c>
      <c r="V48" s="219">
        <f t="shared" si="7"/>
        <v>1791704</v>
      </c>
      <c r="W48" s="219">
        <f t="shared" si="7"/>
        <v>1791704</v>
      </c>
      <c r="X48" s="219">
        <f t="shared" si="7"/>
        <v>400451731</v>
      </c>
      <c r="Y48" s="219">
        <f t="shared" si="7"/>
        <v>-398660027</v>
      </c>
      <c r="Z48" s="265">
        <f>+IF(X48&lt;&gt;0,+(Y48/X48)*100,0)</f>
        <v>-99.55257928451806</v>
      </c>
      <c r="AA48" s="232">
        <f>SUM(AA45:AA47)</f>
        <v>400451731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5112527</v>
      </c>
      <c r="D6" s="155"/>
      <c r="E6" s="59">
        <v>12390552</v>
      </c>
      <c r="F6" s="60">
        <v>11800000</v>
      </c>
      <c r="G6" s="60">
        <v>68400</v>
      </c>
      <c r="H6" s="60">
        <v>159649</v>
      </c>
      <c r="I6" s="60">
        <v>197804</v>
      </c>
      <c r="J6" s="60">
        <v>425853</v>
      </c>
      <c r="K6" s="60">
        <v>530458</v>
      </c>
      <c r="L6" s="60">
        <v>4571986</v>
      </c>
      <c r="M6" s="60">
        <v>147794</v>
      </c>
      <c r="N6" s="60">
        <v>5250238</v>
      </c>
      <c r="O6" s="60">
        <v>181260</v>
      </c>
      <c r="P6" s="60">
        <v>176688</v>
      </c>
      <c r="Q6" s="60">
        <v>133711</v>
      </c>
      <c r="R6" s="60">
        <v>491659</v>
      </c>
      <c r="S6" s="60">
        <v>95455</v>
      </c>
      <c r="T6" s="60">
        <v>134200</v>
      </c>
      <c r="U6" s="60">
        <v>172957</v>
      </c>
      <c r="V6" s="60">
        <v>402612</v>
      </c>
      <c r="W6" s="60">
        <v>6570362</v>
      </c>
      <c r="X6" s="60">
        <v>11800000</v>
      </c>
      <c r="Y6" s="60">
        <v>-5229638</v>
      </c>
      <c r="Z6" s="140">
        <v>-44.32</v>
      </c>
      <c r="AA6" s="62">
        <v>11800000</v>
      </c>
    </row>
    <row r="7" spans="1:27" ht="12.75">
      <c r="A7" s="249" t="s">
        <v>32</v>
      </c>
      <c r="B7" s="182"/>
      <c r="C7" s="155">
        <v>260231</v>
      </c>
      <c r="D7" s="155"/>
      <c r="E7" s="59">
        <v>2000004</v>
      </c>
      <c r="F7" s="60">
        <v>500000</v>
      </c>
      <c r="G7" s="60">
        <v>26037</v>
      </c>
      <c r="H7" s="60">
        <v>49272</v>
      </c>
      <c r="I7" s="60">
        <v>23540</v>
      </c>
      <c r="J7" s="60">
        <v>98849</v>
      </c>
      <c r="K7" s="60">
        <v>50710</v>
      </c>
      <c r="L7" s="60">
        <v>66572</v>
      </c>
      <c r="M7" s="60">
        <v>23264</v>
      </c>
      <c r="N7" s="60">
        <v>140546</v>
      </c>
      <c r="O7" s="60">
        <v>80959</v>
      </c>
      <c r="P7" s="60">
        <v>15338</v>
      </c>
      <c r="Q7" s="60">
        <v>20818</v>
      </c>
      <c r="R7" s="60">
        <v>117115</v>
      </c>
      <c r="S7" s="60">
        <v>85472</v>
      </c>
      <c r="T7" s="60">
        <v>32235</v>
      </c>
      <c r="U7" s="60">
        <v>107033</v>
      </c>
      <c r="V7" s="60">
        <v>224740</v>
      </c>
      <c r="W7" s="60">
        <v>581250</v>
      </c>
      <c r="X7" s="60">
        <v>500000</v>
      </c>
      <c r="Y7" s="60">
        <v>81250</v>
      </c>
      <c r="Z7" s="140">
        <v>16.25</v>
      </c>
      <c r="AA7" s="62">
        <v>500000</v>
      </c>
    </row>
    <row r="8" spans="1:27" ht="12.75">
      <c r="A8" s="249" t="s">
        <v>178</v>
      </c>
      <c r="B8" s="182"/>
      <c r="C8" s="155">
        <v>23367011</v>
      </c>
      <c r="D8" s="155"/>
      <c r="E8" s="59">
        <v>21000000</v>
      </c>
      <c r="F8" s="60">
        <v>28710128</v>
      </c>
      <c r="G8" s="60">
        <v>33714</v>
      </c>
      <c r="H8" s="60">
        <v>38286</v>
      </c>
      <c r="I8" s="60">
        <v>12224</v>
      </c>
      <c r="J8" s="60">
        <v>84224</v>
      </c>
      <c r="K8" s="60">
        <v>39887</v>
      </c>
      <c r="L8" s="60">
        <v>91610</v>
      </c>
      <c r="M8" s="60">
        <v>78412</v>
      </c>
      <c r="N8" s="60">
        <v>209909</v>
      </c>
      <c r="O8" s="60">
        <v>20077</v>
      </c>
      <c r="P8" s="60">
        <v>1441753</v>
      </c>
      <c r="Q8" s="60">
        <v>22929</v>
      </c>
      <c r="R8" s="60">
        <v>1484759</v>
      </c>
      <c r="S8" s="60">
        <v>26441</v>
      </c>
      <c r="T8" s="60">
        <v>13808</v>
      </c>
      <c r="U8" s="60">
        <v>319254</v>
      </c>
      <c r="V8" s="60">
        <v>359503</v>
      </c>
      <c r="W8" s="60">
        <v>2138395</v>
      </c>
      <c r="X8" s="60">
        <v>28710128</v>
      </c>
      <c r="Y8" s="60">
        <v>-26571733</v>
      </c>
      <c r="Z8" s="140">
        <v>-92.55</v>
      </c>
      <c r="AA8" s="62">
        <v>28710128</v>
      </c>
    </row>
    <row r="9" spans="1:27" ht="12.75">
      <c r="A9" s="249" t="s">
        <v>179</v>
      </c>
      <c r="B9" s="182"/>
      <c r="C9" s="155">
        <v>149933340</v>
      </c>
      <c r="D9" s="155"/>
      <c r="E9" s="59">
        <v>141315396</v>
      </c>
      <c r="F9" s="60">
        <v>122924152</v>
      </c>
      <c r="G9" s="60">
        <v>51025000</v>
      </c>
      <c r="H9" s="60"/>
      <c r="I9" s="60"/>
      <c r="J9" s="60">
        <v>51025000</v>
      </c>
      <c r="K9" s="60"/>
      <c r="L9" s="60"/>
      <c r="M9" s="60">
        <v>38801000</v>
      </c>
      <c r="N9" s="60">
        <v>38801000</v>
      </c>
      <c r="O9" s="60"/>
      <c r="P9" s="60"/>
      <c r="Q9" s="60">
        <v>29416000</v>
      </c>
      <c r="R9" s="60">
        <v>29416000</v>
      </c>
      <c r="S9" s="60"/>
      <c r="T9" s="60"/>
      <c r="U9" s="60"/>
      <c r="V9" s="60"/>
      <c r="W9" s="60">
        <v>119242000</v>
      </c>
      <c r="X9" s="60">
        <v>122924152</v>
      </c>
      <c r="Y9" s="60">
        <v>-3682152</v>
      </c>
      <c r="Z9" s="140">
        <v>-3</v>
      </c>
      <c r="AA9" s="62">
        <v>122924152</v>
      </c>
    </row>
    <row r="10" spans="1:27" ht="12.75">
      <c r="A10" s="249" t="s">
        <v>180</v>
      </c>
      <c r="B10" s="182"/>
      <c r="C10" s="155"/>
      <c r="D10" s="155"/>
      <c r="E10" s="59">
        <v>53781000</v>
      </c>
      <c r="F10" s="60">
        <v>51780996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51780996</v>
      </c>
      <c r="Y10" s="60">
        <v>-51780996</v>
      </c>
      <c r="Z10" s="140">
        <v>-100</v>
      </c>
      <c r="AA10" s="62">
        <v>51780996</v>
      </c>
    </row>
    <row r="11" spans="1:27" ht="12.75">
      <c r="A11" s="249" t="s">
        <v>181</v>
      </c>
      <c r="B11" s="182"/>
      <c r="C11" s="155">
        <v>1784418</v>
      </c>
      <c r="D11" s="155"/>
      <c r="E11" s="59"/>
      <c r="F11" s="60">
        <v>6000000</v>
      </c>
      <c r="G11" s="60">
        <v>25</v>
      </c>
      <c r="H11" s="60">
        <v>222</v>
      </c>
      <c r="I11" s="60">
        <v>111</v>
      </c>
      <c r="J11" s="60">
        <v>358</v>
      </c>
      <c r="K11" s="60">
        <v>46</v>
      </c>
      <c r="L11" s="60">
        <v>31</v>
      </c>
      <c r="M11" s="60">
        <v>14</v>
      </c>
      <c r="N11" s="60">
        <v>91</v>
      </c>
      <c r="O11" s="60">
        <v>18</v>
      </c>
      <c r="P11" s="60">
        <v>2</v>
      </c>
      <c r="Q11" s="60">
        <v>15</v>
      </c>
      <c r="R11" s="60">
        <v>35</v>
      </c>
      <c r="S11" s="60">
        <v>81</v>
      </c>
      <c r="T11" s="60">
        <v>31</v>
      </c>
      <c r="U11" s="60">
        <v>215130</v>
      </c>
      <c r="V11" s="60">
        <v>215242</v>
      </c>
      <c r="W11" s="60">
        <v>215726</v>
      </c>
      <c r="X11" s="60">
        <v>6000000</v>
      </c>
      <c r="Y11" s="60">
        <v>-5784274</v>
      </c>
      <c r="Z11" s="140">
        <v>-96.4</v>
      </c>
      <c r="AA11" s="62">
        <v>6000000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-107737072</v>
      </c>
      <c r="D14" s="155"/>
      <c r="E14" s="59">
        <v>-210433608</v>
      </c>
      <c r="F14" s="60">
        <v>-161314272</v>
      </c>
      <c r="G14" s="60">
        <v>-5627350</v>
      </c>
      <c r="H14" s="60">
        <v>-11712329</v>
      </c>
      <c r="I14" s="60">
        <v>-13204919</v>
      </c>
      <c r="J14" s="60">
        <v>-30544598</v>
      </c>
      <c r="K14" s="60">
        <v>-8045990</v>
      </c>
      <c r="L14" s="60">
        <v>-15877021</v>
      </c>
      <c r="M14" s="60">
        <v>-16348509</v>
      </c>
      <c r="N14" s="60">
        <v>-40271520</v>
      </c>
      <c r="O14" s="60">
        <v>-9010956</v>
      </c>
      <c r="P14" s="60">
        <v>-6178013</v>
      </c>
      <c r="Q14" s="60">
        <v>-14306009</v>
      </c>
      <c r="R14" s="60">
        <v>-29494978</v>
      </c>
      <c r="S14" s="60">
        <v>-6626585</v>
      </c>
      <c r="T14" s="60">
        <v>-11633268</v>
      </c>
      <c r="U14" s="60">
        <v>-12738826</v>
      </c>
      <c r="V14" s="60">
        <v>-30998679</v>
      </c>
      <c r="W14" s="60">
        <v>-131309775</v>
      </c>
      <c r="X14" s="60">
        <v>-161314272</v>
      </c>
      <c r="Y14" s="60">
        <v>30004497</v>
      </c>
      <c r="Z14" s="140">
        <v>-18.6</v>
      </c>
      <c r="AA14" s="62">
        <v>-161314272</v>
      </c>
    </row>
    <row r="15" spans="1:27" ht="12.75">
      <c r="A15" s="249" t="s">
        <v>40</v>
      </c>
      <c r="B15" s="182"/>
      <c r="C15" s="155">
        <v>-15187194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-846099</v>
      </c>
      <c r="D16" s="155"/>
      <c r="E16" s="59">
        <v>-6999996</v>
      </c>
      <c r="F16" s="60">
        <v>-8620000</v>
      </c>
      <c r="G16" s="60">
        <v>-3030000</v>
      </c>
      <c r="H16" s="60">
        <v>-75359</v>
      </c>
      <c r="I16" s="60">
        <v>-712383</v>
      </c>
      <c r="J16" s="60">
        <v>-3817742</v>
      </c>
      <c r="K16" s="60">
        <v>-121389</v>
      </c>
      <c r="L16" s="60">
        <v>-8140</v>
      </c>
      <c r="M16" s="60">
        <v>-7000</v>
      </c>
      <c r="N16" s="60">
        <v>-136529</v>
      </c>
      <c r="O16" s="60">
        <v>-164450</v>
      </c>
      <c r="P16" s="60">
        <v>-196659</v>
      </c>
      <c r="Q16" s="60">
        <v>-141574</v>
      </c>
      <c r="R16" s="60">
        <v>-502683</v>
      </c>
      <c r="S16" s="60">
        <v>-2000</v>
      </c>
      <c r="T16" s="60">
        <v>-33602</v>
      </c>
      <c r="U16" s="60"/>
      <c r="V16" s="60">
        <v>-35602</v>
      </c>
      <c r="W16" s="60">
        <v>-4492556</v>
      </c>
      <c r="X16" s="60">
        <v>-8620000</v>
      </c>
      <c r="Y16" s="60">
        <v>4127444</v>
      </c>
      <c r="Z16" s="140">
        <v>-47.88</v>
      </c>
      <c r="AA16" s="62">
        <v>-8620000</v>
      </c>
    </row>
    <row r="17" spans="1:27" ht="12.75">
      <c r="A17" s="250" t="s">
        <v>185</v>
      </c>
      <c r="B17" s="251"/>
      <c r="C17" s="168">
        <f aca="true" t="shared" si="0" ref="C17:Y17">SUM(C6:C16)</f>
        <v>56687162</v>
      </c>
      <c r="D17" s="168">
        <f t="shared" si="0"/>
        <v>0</v>
      </c>
      <c r="E17" s="72">
        <f t="shared" si="0"/>
        <v>13053348</v>
      </c>
      <c r="F17" s="73">
        <f t="shared" si="0"/>
        <v>51781004</v>
      </c>
      <c r="G17" s="73">
        <f t="shared" si="0"/>
        <v>42495826</v>
      </c>
      <c r="H17" s="73">
        <f t="shared" si="0"/>
        <v>-11540259</v>
      </c>
      <c r="I17" s="73">
        <f t="shared" si="0"/>
        <v>-13683623</v>
      </c>
      <c r="J17" s="73">
        <f t="shared" si="0"/>
        <v>17271944</v>
      </c>
      <c r="K17" s="73">
        <f t="shared" si="0"/>
        <v>-7546278</v>
      </c>
      <c r="L17" s="73">
        <f t="shared" si="0"/>
        <v>-11154962</v>
      </c>
      <c r="M17" s="73">
        <f t="shared" si="0"/>
        <v>22694975</v>
      </c>
      <c r="N17" s="73">
        <f t="shared" si="0"/>
        <v>3993735</v>
      </c>
      <c r="O17" s="73">
        <f t="shared" si="0"/>
        <v>-8893092</v>
      </c>
      <c r="P17" s="73">
        <f t="shared" si="0"/>
        <v>-4740891</v>
      </c>
      <c r="Q17" s="73">
        <f t="shared" si="0"/>
        <v>15145890</v>
      </c>
      <c r="R17" s="73">
        <f t="shared" si="0"/>
        <v>1511907</v>
      </c>
      <c r="S17" s="73">
        <f t="shared" si="0"/>
        <v>-6421136</v>
      </c>
      <c r="T17" s="73">
        <f t="shared" si="0"/>
        <v>-11486596</v>
      </c>
      <c r="U17" s="73">
        <f t="shared" si="0"/>
        <v>-11924452</v>
      </c>
      <c r="V17" s="73">
        <f t="shared" si="0"/>
        <v>-29832184</v>
      </c>
      <c r="W17" s="73">
        <f t="shared" si="0"/>
        <v>-7054598</v>
      </c>
      <c r="X17" s="73">
        <f t="shared" si="0"/>
        <v>51781004</v>
      </c>
      <c r="Y17" s="73">
        <f t="shared" si="0"/>
        <v>-58835602</v>
      </c>
      <c r="Z17" s="170">
        <f>+IF(X17&lt;&gt;0,+(Y17/X17)*100,0)</f>
        <v>-113.62391119337896</v>
      </c>
      <c r="AA17" s="74">
        <f>SUM(AA6:AA16)</f>
        <v>51781004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466499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672076</v>
      </c>
      <c r="H23" s="159">
        <v>-587061</v>
      </c>
      <c r="I23" s="159">
        <v>-492934</v>
      </c>
      <c r="J23" s="60">
        <v>-407919</v>
      </c>
      <c r="K23" s="159">
        <v>-164999</v>
      </c>
      <c r="L23" s="159">
        <v>-399407</v>
      </c>
      <c r="M23" s="60">
        <v>-1193375</v>
      </c>
      <c r="N23" s="159">
        <v>-1757781</v>
      </c>
      <c r="O23" s="159">
        <v>-158333</v>
      </c>
      <c r="P23" s="159">
        <v>7033670</v>
      </c>
      <c r="Q23" s="60">
        <v>-287492</v>
      </c>
      <c r="R23" s="159">
        <v>6587845</v>
      </c>
      <c r="S23" s="159">
        <v>-163725</v>
      </c>
      <c r="T23" s="60">
        <v>2376799</v>
      </c>
      <c r="U23" s="159"/>
      <c r="V23" s="159">
        <v>2213074</v>
      </c>
      <c r="W23" s="159">
        <v>6635219</v>
      </c>
      <c r="X23" s="60"/>
      <c r="Y23" s="159">
        <v>6635219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-30661111</v>
      </c>
      <c r="H24" s="60">
        <v>5171502</v>
      </c>
      <c r="I24" s="60">
        <v>7845460</v>
      </c>
      <c r="J24" s="60">
        <v>-17644149</v>
      </c>
      <c r="K24" s="60">
        <v>7155802</v>
      </c>
      <c r="L24" s="60">
        <v>9570295</v>
      </c>
      <c r="M24" s="60">
        <v>-30310339</v>
      </c>
      <c r="N24" s="60">
        <v>-13584242</v>
      </c>
      <c r="O24" s="60">
        <v>12004501</v>
      </c>
      <c r="P24" s="60">
        <v>8120542</v>
      </c>
      <c r="Q24" s="60">
        <v>-29466584</v>
      </c>
      <c r="R24" s="60">
        <v>-9341541</v>
      </c>
      <c r="S24" s="60">
        <v>5652981</v>
      </c>
      <c r="T24" s="60">
        <v>13978386</v>
      </c>
      <c r="U24" s="60"/>
      <c r="V24" s="60">
        <v>19631367</v>
      </c>
      <c r="W24" s="60">
        <v>-20938565</v>
      </c>
      <c r="X24" s="60"/>
      <c r="Y24" s="60">
        <v>-20938565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-20331258</v>
      </c>
      <c r="D26" s="155"/>
      <c r="E26" s="59">
        <v>-53781000</v>
      </c>
      <c r="F26" s="60">
        <v>-51780996</v>
      </c>
      <c r="G26" s="60">
        <v>-6349769</v>
      </c>
      <c r="H26" s="60"/>
      <c r="I26" s="60"/>
      <c r="J26" s="60">
        <v>-6349769</v>
      </c>
      <c r="K26" s="60"/>
      <c r="L26" s="60"/>
      <c r="M26" s="60"/>
      <c r="N26" s="60"/>
      <c r="O26" s="60"/>
      <c r="P26" s="60">
        <v>-37030</v>
      </c>
      <c r="Q26" s="60">
        <v>-5402243</v>
      </c>
      <c r="R26" s="60">
        <v>-5439273</v>
      </c>
      <c r="S26" s="60">
        <v>-1750519</v>
      </c>
      <c r="T26" s="60">
        <v>-4161965</v>
      </c>
      <c r="U26" s="60">
        <v>-7471639</v>
      </c>
      <c r="V26" s="60">
        <v>-13384123</v>
      </c>
      <c r="W26" s="60">
        <v>-25173165</v>
      </c>
      <c r="X26" s="60">
        <v>-51780996</v>
      </c>
      <c r="Y26" s="60">
        <v>26607831</v>
      </c>
      <c r="Z26" s="140">
        <v>-51.39</v>
      </c>
      <c r="AA26" s="62">
        <v>-51780996</v>
      </c>
    </row>
    <row r="27" spans="1:27" ht="12.75">
      <c r="A27" s="250" t="s">
        <v>192</v>
      </c>
      <c r="B27" s="251"/>
      <c r="C27" s="168">
        <f aca="true" t="shared" si="1" ref="C27:Y27">SUM(C21:C26)</f>
        <v>-19864759</v>
      </c>
      <c r="D27" s="168">
        <f>SUM(D21:D26)</f>
        <v>0</v>
      </c>
      <c r="E27" s="72">
        <f t="shared" si="1"/>
        <v>-53781000</v>
      </c>
      <c r="F27" s="73">
        <f t="shared" si="1"/>
        <v>-51780996</v>
      </c>
      <c r="G27" s="73">
        <f t="shared" si="1"/>
        <v>-36338804</v>
      </c>
      <c r="H27" s="73">
        <f t="shared" si="1"/>
        <v>4584441</v>
      </c>
      <c r="I27" s="73">
        <f t="shared" si="1"/>
        <v>7352526</v>
      </c>
      <c r="J27" s="73">
        <f t="shared" si="1"/>
        <v>-24401837</v>
      </c>
      <c r="K27" s="73">
        <f t="shared" si="1"/>
        <v>6990803</v>
      </c>
      <c r="L27" s="73">
        <f t="shared" si="1"/>
        <v>9170888</v>
      </c>
      <c r="M27" s="73">
        <f t="shared" si="1"/>
        <v>-31503714</v>
      </c>
      <c r="N27" s="73">
        <f t="shared" si="1"/>
        <v>-15342023</v>
      </c>
      <c r="O27" s="73">
        <f t="shared" si="1"/>
        <v>11846168</v>
      </c>
      <c r="P27" s="73">
        <f t="shared" si="1"/>
        <v>15117182</v>
      </c>
      <c r="Q27" s="73">
        <f t="shared" si="1"/>
        <v>-35156319</v>
      </c>
      <c r="R27" s="73">
        <f t="shared" si="1"/>
        <v>-8192969</v>
      </c>
      <c r="S27" s="73">
        <f t="shared" si="1"/>
        <v>3738737</v>
      </c>
      <c r="T27" s="73">
        <f t="shared" si="1"/>
        <v>12193220</v>
      </c>
      <c r="U27" s="73">
        <f t="shared" si="1"/>
        <v>-7471639</v>
      </c>
      <c r="V27" s="73">
        <f t="shared" si="1"/>
        <v>8460318</v>
      </c>
      <c r="W27" s="73">
        <f t="shared" si="1"/>
        <v>-39476511</v>
      </c>
      <c r="X27" s="73">
        <f t="shared" si="1"/>
        <v>-51780996</v>
      </c>
      <c r="Y27" s="73">
        <f t="shared" si="1"/>
        <v>12304485</v>
      </c>
      <c r="Z27" s="170">
        <f>+IF(X27&lt;&gt;0,+(Y27/X27)*100,0)</f>
        <v>-23.762549874475184</v>
      </c>
      <c r="AA27" s="74">
        <f>SUM(AA21:AA26)</f>
        <v>-51780996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-9188431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-9188431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27633972</v>
      </c>
      <c r="D38" s="153">
        <f>+D17+D27+D36</f>
        <v>0</v>
      </c>
      <c r="E38" s="99">
        <f t="shared" si="3"/>
        <v>-40727652</v>
      </c>
      <c r="F38" s="100">
        <f t="shared" si="3"/>
        <v>8</v>
      </c>
      <c r="G38" s="100">
        <f t="shared" si="3"/>
        <v>6157022</v>
      </c>
      <c r="H38" s="100">
        <f t="shared" si="3"/>
        <v>-6955818</v>
      </c>
      <c r="I38" s="100">
        <f t="shared" si="3"/>
        <v>-6331097</v>
      </c>
      <c r="J38" s="100">
        <f t="shared" si="3"/>
        <v>-7129893</v>
      </c>
      <c r="K38" s="100">
        <f t="shared" si="3"/>
        <v>-555475</v>
      </c>
      <c r="L38" s="100">
        <f t="shared" si="3"/>
        <v>-1984074</v>
      </c>
      <c r="M38" s="100">
        <f t="shared" si="3"/>
        <v>-8808739</v>
      </c>
      <c r="N38" s="100">
        <f t="shared" si="3"/>
        <v>-11348288</v>
      </c>
      <c r="O38" s="100">
        <f t="shared" si="3"/>
        <v>2953076</v>
      </c>
      <c r="P38" s="100">
        <f t="shared" si="3"/>
        <v>10376291</v>
      </c>
      <c r="Q38" s="100">
        <f t="shared" si="3"/>
        <v>-20010429</v>
      </c>
      <c r="R38" s="100">
        <f t="shared" si="3"/>
        <v>-6681062</v>
      </c>
      <c r="S38" s="100">
        <f t="shared" si="3"/>
        <v>-2682399</v>
      </c>
      <c r="T38" s="100">
        <f t="shared" si="3"/>
        <v>706624</v>
      </c>
      <c r="U38" s="100">
        <f t="shared" si="3"/>
        <v>-19396091</v>
      </c>
      <c r="V38" s="100">
        <f t="shared" si="3"/>
        <v>-21371866</v>
      </c>
      <c r="W38" s="100">
        <f t="shared" si="3"/>
        <v>-46531109</v>
      </c>
      <c r="X38" s="100">
        <f t="shared" si="3"/>
        <v>8</v>
      </c>
      <c r="Y38" s="100">
        <f t="shared" si="3"/>
        <v>-46531117</v>
      </c>
      <c r="Z38" s="137">
        <f>+IF(X38&lt;&gt;0,+(Y38/X38)*100,0)</f>
        <v>-581638962.5</v>
      </c>
      <c r="AA38" s="102">
        <f>+AA17+AA27+AA36</f>
        <v>8</v>
      </c>
    </row>
    <row r="39" spans="1:27" ht="12.75">
      <c r="A39" s="249" t="s">
        <v>200</v>
      </c>
      <c r="B39" s="182"/>
      <c r="C39" s="153">
        <v>9647216</v>
      </c>
      <c r="D39" s="153"/>
      <c r="E39" s="99"/>
      <c r="F39" s="100"/>
      <c r="G39" s="100">
        <v>2530144</v>
      </c>
      <c r="H39" s="100">
        <v>8687166</v>
      </c>
      <c r="I39" s="100">
        <v>1731348</v>
      </c>
      <c r="J39" s="100">
        <v>2530144</v>
      </c>
      <c r="K39" s="100">
        <v>-4599749</v>
      </c>
      <c r="L39" s="100">
        <v>-5155224</v>
      </c>
      <c r="M39" s="100">
        <v>-7139298</v>
      </c>
      <c r="N39" s="100">
        <v>-4599749</v>
      </c>
      <c r="O39" s="100">
        <v>-15948037</v>
      </c>
      <c r="P39" s="100">
        <v>-12994961</v>
      </c>
      <c r="Q39" s="100">
        <v>-2618670</v>
      </c>
      <c r="R39" s="100">
        <v>-15948037</v>
      </c>
      <c r="S39" s="100">
        <v>-22629099</v>
      </c>
      <c r="T39" s="100">
        <v>-25311498</v>
      </c>
      <c r="U39" s="100">
        <v>-24604874</v>
      </c>
      <c r="V39" s="100">
        <v>-22629099</v>
      </c>
      <c r="W39" s="100">
        <v>2530144</v>
      </c>
      <c r="X39" s="100"/>
      <c r="Y39" s="100">
        <v>2530144</v>
      </c>
      <c r="Z39" s="137"/>
      <c r="AA39" s="102"/>
    </row>
    <row r="40" spans="1:27" ht="12.75">
      <c r="A40" s="269" t="s">
        <v>201</v>
      </c>
      <c r="B40" s="256"/>
      <c r="C40" s="257">
        <v>37281188</v>
      </c>
      <c r="D40" s="257"/>
      <c r="E40" s="258">
        <v>-40727653</v>
      </c>
      <c r="F40" s="259">
        <v>7</v>
      </c>
      <c r="G40" s="259">
        <v>8687166</v>
      </c>
      <c r="H40" s="259">
        <v>1731348</v>
      </c>
      <c r="I40" s="259">
        <v>-4599749</v>
      </c>
      <c r="J40" s="259">
        <v>-4599749</v>
      </c>
      <c r="K40" s="259">
        <v>-5155224</v>
      </c>
      <c r="L40" s="259">
        <v>-7139298</v>
      </c>
      <c r="M40" s="259">
        <v>-15948037</v>
      </c>
      <c r="N40" s="259">
        <v>-15948037</v>
      </c>
      <c r="O40" s="259">
        <v>-12994961</v>
      </c>
      <c r="P40" s="259">
        <v>-2618670</v>
      </c>
      <c r="Q40" s="259">
        <v>-22629099</v>
      </c>
      <c r="R40" s="259">
        <v>-12994961</v>
      </c>
      <c r="S40" s="259">
        <v>-25311498</v>
      </c>
      <c r="T40" s="259">
        <v>-24604874</v>
      </c>
      <c r="U40" s="259">
        <v>-44000965</v>
      </c>
      <c r="V40" s="259">
        <v>-44000965</v>
      </c>
      <c r="W40" s="259">
        <v>-44000965</v>
      </c>
      <c r="X40" s="259">
        <v>7</v>
      </c>
      <c r="Y40" s="259">
        <v>-44000972</v>
      </c>
      <c r="Z40" s="260">
        <v>-628585314.29</v>
      </c>
      <c r="AA40" s="261">
        <v>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31699883</v>
      </c>
      <c r="D5" s="200">
        <f t="shared" si="0"/>
        <v>0</v>
      </c>
      <c r="E5" s="106">
        <f t="shared" si="0"/>
        <v>79331600</v>
      </c>
      <c r="F5" s="106">
        <f t="shared" si="0"/>
        <v>65606900</v>
      </c>
      <c r="G5" s="106">
        <f t="shared" si="0"/>
        <v>121303</v>
      </c>
      <c r="H5" s="106">
        <f t="shared" si="0"/>
        <v>2498221</v>
      </c>
      <c r="I5" s="106">
        <f t="shared" si="0"/>
        <v>1782208</v>
      </c>
      <c r="J5" s="106">
        <f t="shared" si="0"/>
        <v>4401732</v>
      </c>
      <c r="K5" s="106">
        <f t="shared" si="0"/>
        <v>532196</v>
      </c>
      <c r="L5" s="106">
        <f t="shared" si="0"/>
        <v>100534</v>
      </c>
      <c r="M5" s="106">
        <f t="shared" si="0"/>
        <v>10184230</v>
      </c>
      <c r="N5" s="106">
        <f t="shared" si="0"/>
        <v>10816960</v>
      </c>
      <c r="O5" s="106">
        <f t="shared" si="0"/>
        <v>336462</v>
      </c>
      <c r="P5" s="106">
        <f t="shared" si="0"/>
        <v>2058844</v>
      </c>
      <c r="Q5" s="106">
        <f t="shared" si="0"/>
        <v>5480276</v>
      </c>
      <c r="R5" s="106">
        <f t="shared" si="0"/>
        <v>7875582</v>
      </c>
      <c r="S5" s="106">
        <f t="shared" si="0"/>
        <v>1753548</v>
      </c>
      <c r="T5" s="106">
        <f t="shared" si="0"/>
        <v>4457174</v>
      </c>
      <c r="U5" s="106">
        <f t="shared" si="0"/>
        <v>7471639</v>
      </c>
      <c r="V5" s="106">
        <f t="shared" si="0"/>
        <v>13682361</v>
      </c>
      <c r="W5" s="106">
        <f t="shared" si="0"/>
        <v>36776635</v>
      </c>
      <c r="X5" s="106">
        <f t="shared" si="0"/>
        <v>65606900</v>
      </c>
      <c r="Y5" s="106">
        <f t="shared" si="0"/>
        <v>-28830265</v>
      </c>
      <c r="Z5" s="201">
        <f>+IF(X5&lt;&gt;0,+(Y5/X5)*100,0)</f>
        <v>-43.94395254157718</v>
      </c>
      <c r="AA5" s="199">
        <f>SUM(AA11:AA18)</f>
        <v>65606900</v>
      </c>
    </row>
    <row r="6" spans="1:27" ht="12.75">
      <c r="A6" s="291" t="s">
        <v>205</v>
      </c>
      <c r="B6" s="142"/>
      <c r="C6" s="62">
        <v>29166117</v>
      </c>
      <c r="D6" s="156"/>
      <c r="E6" s="60">
        <v>73781000</v>
      </c>
      <c r="F6" s="60">
        <v>53781000</v>
      </c>
      <c r="G6" s="60">
        <v>121303</v>
      </c>
      <c r="H6" s="60">
        <v>2498221</v>
      </c>
      <c r="I6" s="60">
        <v>1782208</v>
      </c>
      <c r="J6" s="60">
        <v>4401732</v>
      </c>
      <c r="K6" s="60">
        <v>532196</v>
      </c>
      <c r="L6" s="60">
        <v>100534</v>
      </c>
      <c r="M6" s="60">
        <v>10184230</v>
      </c>
      <c r="N6" s="60">
        <v>10816960</v>
      </c>
      <c r="O6" s="60">
        <v>336462</v>
      </c>
      <c r="P6" s="60">
        <v>2058844</v>
      </c>
      <c r="Q6" s="60">
        <v>5480276</v>
      </c>
      <c r="R6" s="60">
        <v>7875582</v>
      </c>
      <c r="S6" s="60">
        <v>1753548</v>
      </c>
      <c r="T6" s="60">
        <v>4457174</v>
      </c>
      <c r="U6" s="60">
        <v>7471639</v>
      </c>
      <c r="V6" s="60">
        <v>13682361</v>
      </c>
      <c r="W6" s="60">
        <v>36776635</v>
      </c>
      <c r="X6" s="60">
        <v>53781000</v>
      </c>
      <c r="Y6" s="60">
        <v>-17004365</v>
      </c>
      <c r="Z6" s="140">
        <v>-31.62</v>
      </c>
      <c r="AA6" s="155">
        <v>53781000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29166117</v>
      </c>
      <c r="D11" s="294">
        <f t="shared" si="1"/>
        <v>0</v>
      </c>
      <c r="E11" s="295">
        <f t="shared" si="1"/>
        <v>73781000</v>
      </c>
      <c r="F11" s="295">
        <f t="shared" si="1"/>
        <v>53781000</v>
      </c>
      <c r="G11" s="295">
        <f t="shared" si="1"/>
        <v>121303</v>
      </c>
      <c r="H11" s="295">
        <f t="shared" si="1"/>
        <v>2498221</v>
      </c>
      <c r="I11" s="295">
        <f t="shared" si="1"/>
        <v>1782208</v>
      </c>
      <c r="J11" s="295">
        <f t="shared" si="1"/>
        <v>4401732</v>
      </c>
      <c r="K11" s="295">
        <f t="shared" si="1"/>
        <v>532196</v>
      </c>
      <c r="L11" s="295">
        <f t="shared" si="1"/>
        <v>100534</v>
      </c>
      <c r="M11" s="295">
        <f t="shared" si="1"/>
        <v>10184230</v>
      </c>
      <c r="N11" s="295">
        <f t="shared" si="1"/>
        <v>10816960</v>
      </c>
      <c r="O11" s="295">
        <f t="shared" si="1"/>
        <v>336462</v>
      </c>
      <c r="P11" s="295">
        <f t="shared" si="1"/>
        <v>2058844</v>
      </c>
      <c r="Q11" s="295">
        <f t="shared" si="1"/>
        <v>5480276</v>
      </c>
      <c r="R11" s="295">
        <f t="shared" si="1"/>
        <v>7875582</v>
      </c>
      <c r="S11" s="295">
        <f t="shared" si="1"/>
        <v>1753548</v>
      </c>
      <c r="T11" s="295">
        <f t="shared" si="1"/>
        <v>4457174</v>
      </c>
      <c r="U11" s="295">
        <f t="shared" si="1"/>
        <v>7471639</v>
      </c>
      <c r="V11" s="295">
        <f t="shared" si="1"/>
        <v>13682361</v>
      </c>
      <c r="W11" s="295">
        <f t="shared" si="1"/>
        <v>36776635</v>
      </c>
      <c r="X11" s="295">
        <f t="shared" si="1"/>
        <v>53781000</v>
      </c>
      <c r="Y11" s="295">
        <f t="shared" si="1"/>
        <v>-17004365</v>
      </c>
      <c r="Z11" s="296">
        <f>+IF(X11&lt;&gt;0,+(Y11/X11)*100,0)</f>
        <v>-31.61779252896004</v>
      </c>
      <c r="AA11" s="297">
        <f>SUM(AA6:AA10)</f>
        <v>53781000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2533766</v>
      </c>
      <c r="D15" s="156"/>
      <c r="E15" s="60">
        <v>5550600</v>
      </c>
      <c r="F15" s="60">
        <v>11825900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11825900</v>
      </c>
      <c r="Y15" s="60">
        <v>-11825900</v>
      </c>
      <c r="Z15" s="140">
        <v>-100</v>
      </c>
      <c r="AA15" s="155">
        <v>11825900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29166117</v>
      </c>
      <c r="D36" s="156">
        <f t="shared" si="4"/>
        <v>0</v>
      </c>
      <c r="E36" s="60">
        <f t="shared" si="4"/>
        <v>73781000</v>
      </c>
      <c r="F36" s="60">
        <f t="shared" si="4"/>
        <v>53781000</v>
      </c>
      <c r="G36" s="60">
        <f t="shared" si="4"/>
        <v>121303</v>
      </c>
      <c r="H36" s="60">
        <f t="shared" si="4"/>
        <v>2498221</v>
      </c>
      <c r="I36" s="60">
        <f t="shared" si="4"/>
        <v>1782208</v>
      </c>
      <c r="J36" s="60">
        <f t="shared" si="4"/>
        <v>4401732</v>
      </c>
      <c r="K36" s="60">
        <f t="shared" si="4"/>
        <v>532196</v>
      </c>
      <c r="L36" s="60">
        <f t="shared" si="4"/>
        <v>100534</v>
      </c>
      <c r="M36" s="60">
        <f t="shared" si="4"/>
        <v>10184230</v>
      </c>
      <c r="N36" s="60">
        <f t="shared" si="4"/>
        <v>10816960</v>
      </c>
      <c r="O36" s="60">
        <f t="shared" si="4"/>
        <v>336462</v>
      </c>
      <c r="P36" s="60">
        <f t="shared" si="4"/>
        <v>2058844</v>
      </c>
      <c r="Q36" s="60">
        <f t="shared" si="4"/>
        <v>5480276</v>
      </c>
      <c r="R36" s="60">
        <f t="shared" si="4"/>
        <v>7875582</v>
      </c>
      <c r="S36" s="60">
        <f t="shared" si="4"/>
        <v>1753548</v>
      </c>
      <c r="T36" s="60">
        <f t="shared" si="4"/>
        <v>4457174</v>
      </c>
      <c r="U36" s="60">
        <f t="shared" si="4"/>
        <v>7471639</v>
      </c>
      <c r="V36" s="60">
        <f t="shared" si="4"/>
        <v>13682361</v>
      </c>
      <c r="W36" s="60">
        <f t="shared" si="4"/>
        <v>36776635</v>
      </c>
      <c r="X36" s="60">
        <f t="shared" si="4"/>
        <v>53781000</v>
      </c>
      <c r="Y36" s="60">
        <f t="shared" si="4"/>
        <v>-17004365</v>
      </c>
      <c r="Z36" s="140">
        <f aca="true" t="shared" si="5" ref="Z36:Z49">+IF(X36&lt;&gt;0,+(Y36/X36)*100,0)</f>
        <v>-31.61779252896004</v>
      </c>
      <c r="AA36" s="155">
        <f>AA6+AA21</f>
        <v>53781000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29166117</v>
      </c>
      <c r="D41" s="294">
        <f t="shared" si="6"/>
        <v>0</v>
      </c>
      <c r="E41" s="295">
        <f t="shared" si="6"/>
        <v>73781000</v>
      </c>
      <c r="F41" s="295">
        <f t="shared" si="6"/>
        <v>53781000</v>
      </c>
      <c r="G41" s="295">
        <f t="shared" si="6"/>
        <v>121303</v>
      </c>
      <c r="H41" s="295">
        <f t="shared" si="6"/>
        <v>2498221</v>
      </c>
      <c r="I41" s="295">
        <f t="shared" si="6"/>
        <v>1782208</v>
      </c>
      <c r="J41" s="295">
        <f t="shared" si="6"/>
        <v>4401732</v>
      </c>
      <c r="K41" s="295">
        <f t="shared" si="6"/>
        <v>532196</v>
      </c>
      <c r="L41" s="295">
        <f t="shared" si="6"/>
        <v>100534</v>
      </c>
      <c r="M41" s="295">
        <f t="shared" si="6"/>
        <v>10184230</v>
      </c>
      <c r="N41" s="295">
        <f t="shared" si="6"/>
        <v>10816960</v>
      </c>
      <c r="O41" s="295">
        <f t="shared" si="6"/>
        <v>336462</v>
      </c>
      <c r="P41" s="295">
        <f t="shared" si="6"/>
        <v>2058844</v>
      </c>
      <c r="Q41" s="295">
        <f t="shared" si="6"/>
        <v>5480276</v>
      </c>
      <c r="R41" s="295">
        <f t="shared" si="6"/>
        <v>7875582</v>
      </c>
      <c r="S41" s="295">
        <f t="shared" si="6"/>
        <v>1753548</v>
      </c>
      <c r="T41" s="295">
        <f t="shared" si="6"/>
        <v>4457174</v>
      </c>
      <c r="U41" s="295">
        <f t="shared" si="6"/>
        <v>7471639</v>
      </c>
      <c r="V41" s="295">
        <f t="shared" si="6"/>
        <v>13682361</v>
      </c>
      <c r="W41" s="295">
        <f t="shared" si="6"/>
        <v>36776635</v>
      </c>
      <c r="X41" s="295">
        <f t="shared" si="6"/>
        <v>53781000</v>
      </c>
      <c r="Y41" s="295">
        <f t="shared" si="6"/>
        <v>-17004365</v>
      </c>
      <c r="Z41" s="296">
        <f t="shared" si="5"/>
        <v>-31.61779252896004</v>
      </c>
      <c r="AA41" s="297">
        <f>SUM(AA36:AA40)</f>
        <v>53781000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2533766</v>
      </c>
      <c r="D45" s="129">
        <f t="shared" si="7"/>
        <v>0</v>
      </c>
      <c r="E45" s="54">
        <f t="shared" si="7"/>
        <v>5550600</v>
      </c>
      <c r="F45" s="54">
        <f t="shared" si="7"/>
        <v>11825900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11825900</v>
      </c>
      <c r="Y45" s="54">
        <f t="shared" si="7"/>
        <v>-11825900</v>
      </c>
      <c r="Z45" s="184">
        <f t="shared" si="5"/>
        <v>-100</v>
      </c>
      <c r="AA45" s="130">
        <f t="shared" si="8"/>
        <v>11825900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31699883</v>
      </c>
      <c r="D49" s="218">
        <f t="shared" si="9"/>
        <v>0</v>
      </c>
      <c r="E49" s="220">
        <f t="shared" si="9"/>
        <v>79331600</v>
      </c>
      <c r="F49" s="220">
        <f t="shared" si="9"/>
        <v>65606900</v>
      </c>
      <c r="G49" s="220">
        <f t="shared" si="9"/>
        <v>121303</v>
      </c>
      <c r="H49" s="220">
        <f t="shared" si="9"/>
        <v>2498221</v>
      </c>
      <c r="I49" s="220">
        <f t="shared" si="9"/>
        <v>1782208</v>
      </c>
      <c r="J49" s="220">
        <f t="shared" si="9"/>
        <v>4401732</v>
      </c>
      <c r="K49" s="220">
        <f t="shared" si="9"/>
        <v>532196</v>
      </c>
      <c r="L49" s="220">
        <f t="shared" si="9"/>
        <v>100534</v>
      </c>
      <c r="M49" s="220">
        <f t="shared" si="9"/>
        <v>10184230</v>
      </c>
      <c r="N49" s="220">
        <f t="shared" si="9"/>
        <v>10816960</v>
      </c>
      <c r="O49" s="220">
        <f t="shared" si="9"/>
        <v>336462</v>
      </c>
      <c r="P49" s="220">
        <f t="shared" si="9"/>
        <v>2058844</v>
      </c>
      <c r="Q49" s="220">
        <f t="shared" si="9"/>
        <v>5480276</v>
      </c>
      <c r="R49" s="220">
        <f t="shared" si="9"/>
        <v>7875582</v>
      </c>
      <c r="S49" s="220">
        <f t="shared" si="9"/>
        <v>1753548</v>
      </c>
      <c r="T49" s="220">
        <f t="shared" si="9"/>
        <v>4457174</v>
      </c>
      <c r="U49" s="220">
        <f t="shared" si="9"/>
        <v>7471639</v>
      </c>
      <c r="V49" s="220">
        <f t="shared" si="9"/>
        <v>13682361</v>
      </c>
      <c r="W49" s="220">
        <f t="shared" si="9"/>
        <v>36776635</v>
      </c>
      <c r="X49" s="220">
        <f t="shared" si="9"/>
        <v>65606900</v>
      </c>
      <c r="Y49" s="220">
        <f t="shared" si="9"/>
        <v>-28830265</v>
      </c>
      <c r="Z49" s="221">
        <f t="shared" si="5"/>
        <v>-43.94395254157718</v>
      </c>
      <c r="AA49" s="222">
        <f>SUM(AA41:AA48)</f>
        <v>65606900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2159876</v>
      </c>
      <c r="D51" s="129">
        <f t="shared" si="10"/>
        <v>0</v>
      </c>
      <c r="E51" s="54">
        <f t="shared" si="10"/>
        <v>23638080</v>
      </c>
      <c r="F51" s="54">
        <f t="shared" si="10"/>
        <v>5936318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5936318</v>
      </c>
      <c r="Y51" s="54">
        <f t="shared" si="10"/>
        <v>-5936318</v>
      </c>
      <c r="Z51" s="184">
        <f>+IF(X51&lt;&gt;0,+(Y51/X51)*100,0)</f>
        <v>-100</v>
      </c>
      <c r="AA51" s="130">
        <f>SUM(AA57:AA61)</f>
        <v>5936318</v>
      </c>
    </row>
    <row r="52" spans="1:27" ht="12.75">
      <c r="A52" s="310" t="s">
        <v>205</v>
      </c>
      <c r="B52" s="142"/>
      <c r="C52" s="62"/>
      <c r="D52" s="156"/>
      <c r="E52" s="60">
        <v>22180630</v>
      </c>
      <c r="F52" s="60">
        <v>4396848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4396848</v>
      </c>
      <c r="Y52" s="60">
        <v>-4396848</v>
      </c>
      <c r="Z52" s="140">
        <v>-100</v>
      </c>
      <c r="AA52" s="155">
        <v>4396848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22180630</v>
      </c>
      <c r="F57" s="295">
        <f t="shared" si="11"/>
        <v>4396848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4396848</v>
      </c>
      <c r="Y57" s="295">
        <f t="shared" si="11"/>
        <v>-4396848</v>
      </c>
      <c r="Z57" s="296">
        <f>+IF(X57&lt;&gt;0,+(Y57/X57)*100,0)</f>
        <v>-100</v>
      </c>
      <c r="AA57" s="297">
        <f>SUM(AA52:AA56)</f>
        <v>4396848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2159876</v>
      </c>
      <c r="D61" s="156"/>
      <c r="E61" s="60">
        <v>1457450</v>
      </c>
      <c r="F61" s="60">
        <v>1539470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1539470</v>
      </c>
      <c r="Y61" s="60">
        <v>-1539470</v>
      </c>
      <c r="Z61" s="140">
        <v>-100</v>
      </c>
      <c r="AA61" s="155">
        <v>1539470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2159876</v>
      </c>
      <c r="D68" s="156"/>
      <c r="E68" s="60"/>
      <c r="F68" s="60">
        <v>5936318</v>
      </c>
      <c r="G68" s="60">
        <v>193067</v>
      </c>
      <c r="H68" s="60">
        <v>341067</v>
      </c>
      <c r="I68" s="60">
        <v>191466</v>
      </c>
      <c r="J68" s="60">
        <v>725600</v>
      </c>
      <c r="K68" s="60">
        <v>100339</v>
      </c>
      <c r="L68" s="60">
        <v>333624</v>
      </c>
      <c r="M68" s="60">
        <v>67911</v>
      </c>
      <c r="N68" s="60">
        <v>501874</v>
      </c>
      <c r="O68" s="60">
        <v>197796</v>
      </c>
      <c r="P68" s="60">
        <v>28016</v>
      </c>
      <c r="Q68" s="60">
        <v>286082</v>
      </c>
      <c r="R68" s="60">
        <v>511894</v>
      </c>
      <c r="S68" s="60">
        <v>22978</v>
      </c>
      <c r="T68" s="60">
        <v>120871</v>
      </c>
      <c r="U68" s="60">
        <v>132636</v>
      </c>
      <c r="V68" s="60">
        <v>276485</v>
      </c>
      <c r="W68" s="60">
        <v>2015853</v>
      </c>
      <c r="X68" s="60">
        <v>5936318</v>
      </c>
      <c r="Y68" s="60">
        <v>-3920465</v>
      </c>
      <c r="Z68" s="140">
        <v>-66.04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2159876</v>
      </c>
      <c r="D69" s="218">
        <f t="shared" si="12"/>
        <v>0</v>
      </c>
      <c r="E69" s="220">
        <f t="shared" si="12"/>
        <v>0</v>
      </c>
      <c r="F69" s="220">
        <f t="shared" si="12"/>
        <v>5936318</v>
      </c>
      <c r="G69" s="220">
        <f t="shared" si="12"/>
        <v>193067</v>
      </c>
      <c r="H69" s="220">
        <f t="shared" si="12"/>
        <v>341067</v>
      </c>
      <c r="I69" s="220">
        <f t="shared" si="12"/>
        <v>191466</v>
      </c>
      <c r="J69" s="220">
        <f t="shared" si="12"/>
        <v>725600</v>
      </c>
      <c r="K69" s="220">
        <f t="shared" si="12"/>
        <v>100339</v>
      </c>
      <c r="L69" s="220">
        <f t="shared" si="12"/>
        <v>333624</v>
      </c>
      <c r="M69" s="220">
        <f t="shared" si="12"/>
        <v>67911</v>
      </c>
      <c r="N69" s="220">
        <f t="shared" si="12"/>
        <v>501874</v>
      </c>
      <c r="O69" s="220">
        <f t="shared" si="12"/>
        <v>197796</v>
      </c>
      <c r="P69" s="220">
        <f t="shared" si="12"/>
        <v>28016</v>
      </c>
      <c r="Q69" s="220">
        <f t="shared" si="12"/>
        <v>286082</v>
      </c>
      <c r="R69" s="220">
        <f t="shared" si="12"/>
        <v>511894</v>
      </c>
      <c r="S69" s="220">
        <f t="shared" si="12"/>
        <v>22978</v>
      </c>
      <c r="T69" s="220">
        <f t="shared" si="12"/>
        <v>120871</v>
      </c>
      <c r="U69" s="220">
        <f t="shared" si="12"/>
        <v>132636</v>
      </c>
      <c r="V69" s="220">
        <f t="shared" si="12"/>
        <v>276485</v>
      </c>
      <c r="W69" s="220">
        <f t="shared" si="12"/>
        <v>2015853</v>
      </c>
      <c r="X69" s="220">
        <f t="shared" si="12"/>
        <v>5936318</v>
      </c>
      <c r="Y69" s="220">
        <f t="shared" si="12"/>
        <v>-3920465</v>
      </c>
      <c r="Z69" s="221">
        <f>+IF(X69&lt;&gt;0,+(Y69/X69)*100,0)</f>
        <v>-66.04203144103803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29166117</v>
      </c>
      <c r="D5" s="357">
        <f t="shared" si="0"/>
        <v>0</v>
      </c>
      <c r="E5" s="356">
        <f t="shared" si="0"/>
        <v>73781000</v>
      </c>
      <c r="F5" s="358">
        <f t="shared" si="0"/>
        <v>53781000</v>
      </c>
      <c r="G5" s="358">
        <f t="shared" si="0"/>
        <v>121303</v>
      </c>
      <c r="H5" s="356">
        <f t="shared" si="0"/>
        <v>2498221</v>
      </c>
      <c r="I5" s="356">
        <f t="shared" si="0"/>
        <v>1782208</v>
      </c>
      <c r="J5" s="358">
        <f t="shared" si="0"/>
        <v>4401732</v>
      </c>
      <c r="K5" s="358">
        <f t="shared" si="0"/>
        <v>532196</v>
      </c>
      <c r="L5" s="356">
        <f t="shared" si="0"/>
        <v>100534</v>
      </c>
      <c r="M5" s="356">
        <f t="shared" si="0"/>
        <v>10184230</v>
      </c>
      <c r="N5" s="358">
        <f t="shared" si="0"/>
        <v>10816960</v>
      </c>
      <c r="O5" s="358">
        <f t="shared" si="0"/>
        <v>336462</v>
      </c>
      <c r="P5" s="356">
        <f t="shared" si="0"/>
        <v>2058844</v>
      </c>
      <c r="Q5" s="356">
        <f t="shared" si="0"/>
        <v>5480276</v>
      </c>
      <c r="R5" s="358">
        <f t="shared" si="0"/>
        <v>7875582</v>
      </c>
      <c r="S5" s="358">
        <f t="shared" si="0"/>
        <v>1753548</v>
      </c>
      <c r="T5" s="356">
        <f t="shared" si="0"/>
        <v>4457174</v>
      </c>
      <c r="U5" s="356">
        <f t="shared" si="0"/>
        <v>7471639</v>
      </c>
      <c r="V5" s="358">
        <f t="shared" si="0"/>
        <v>13682361</v>
      </c>
      <c r="W5" s="358">
        <f t="shared" si="0"/>
        <v>36776635</v>
      </c>
      <c r="X5" s="356">
        <f t="shared" si="0"/>
        <v>53781000</v>
      </c>
      <c r="Y5" s="358">
        <f t="shared" si="0"/>
        <v>-17004365</v>
      </c>
      <c r="Z5" s="359">
        <f>+IF(X5&lt;&gt;0,+(Y5/X5)*100,0)</f>
        <v>-31.61779252896004</v>
      </c>
      <c r="AA5" s="360">
        <f>+AA6+AA8+AA11+AA13+AA15</f>
        <v>53781000</v>
      </c>
    </row>
    <row r="6" spans="1:27" ht="12.75">
      <c r="A6" s="361" t="s">
        <v>205</v>
      </c>
      <c r="B6" s="142"/>
      <c r="C6" s="60">
        <f>+C7</f>
        <v>29166117</v>
      </c>
      <c r="D6" s="340">
        <f aca="true" t="shared" si="1" ref="D6:AA6">+D7</f>
        <v>0</v>
      </c>
      <c r="E6" s="60">
        <f t="shared" si="1"/>
        <v>73781000</v>
      </c>
      <c r="F6" s="59">
        <f t="shared" si="1"/>
        <v>53781000</v>
      </c>
      <c r="G6" s="59">
        <f t="shared" si="1"/>
        <v>121303</v>
      </c>
      <c r="H6" s="60">
        <f t="shared" si="1"/>
        <v>2498221</v>
      </c>
      <c r="I6" s="60">
        <f t="shared" si="1"/>
        <v>1782208</v>
      </c>
      <c r="J6" s="59">
        <f t="shared" si="1"/>
        <v>4401732</v>
      </c>
      <c r="K6" s="59">
        <f t="shared" si="1"/>
        <v>532196</v>
      </c>
      <c r="L6" s="60">
        <f t="shared" si="1"/>
        <v>100534</v>
      </c>
      <c r="M6" s="60">
        <f t="shared" si="1"/>
        <v>10184230</v>
      </c>
      <c r="N6" s="59">
        <f t="shared" si="1"/>
        <v>10816960</v>
      </c>
      <c r="O6" s="59">
        <f t="shared" si="1"/>
        <v>336462</v>
      </c>
      <c r="P6" s="60">
        <f t="shared" si="1"/>
        <v>2058844</v>
      </c>
      <c r="Q6" s="60">
        <f t="shared" si="1"/>
        <v>5480276</v>
      </c>
      <c r="R6" s="59">
        <f t="shared" si="1"/>
        <v>7875582</v>
      </c>
      <c r="S6" s="59">
        <f t="shared" si="1"/>
        <v>1753548</v>
      </c>
      <c r="T6" s="60">
        <f t="shared" si="1"/>
        <v>4457174</v>
      </c>
      <c r="U6" s="60">
        <f t="shared" si="1"/>
        <v>7471639</v>
      </c>
      <c r="V6" s="59">
        <f t="shared" si="1"/>
        <v>13682361</v>
      </c>
      <c r="W6" s="59">
        <f t="shared" si="1"/>
        <v>36776635</v>
      </c>
      <c r="X6" s="60">
        <f t="shared" si="1"/>
        <v>53781000</v>
      </c>
      <c r="Y6" s="59">
        <f t="shared" si="1"/>
        <v>-17004365</v>
      </c>
      <c r="Z6" s="61">
        <f>+IF(X6&lt;&gt;0,+(Y6/X6)*100,0)</f>
        <v>-31.61779252896004</v>
      </c>
      <c r="AA6" s="62">
        <f t="shared" si="1"/>
        <v>53781000</v>
      </c>
    </row>
    <row r="7" spans="1:27" ht="12.75">
      <c r="A7" s="291" t="s">
        <v>229</v>
      </c>
      <c r="B7" s="142"/>
      <c r="C7" s="60">
        <v>29166117</v>
      </c>
      <c r="D7" s="340"/>
      <c r="E7" s="60">
        <v>73781000</v>
      </c>
      <c r="F7" s="59">
        <v>53781000</v>
      </c>
      <c r="G7" s="59">
        <v>121303</v>
      </c>
      <c r="H7" s="60">
        <v>2498221</v>
      </c>
      <c r="I7" s="60">
        <v>1782208</v>
      </c>
      <c r="J7" s="59">
        <v>4401732</v>
      </c>
      <c r="K7" s="59">
        <v>532196</v>
      </c>
      <c r="L7" s="60">
        <v>100534</v>
      </c>
      <c r="M7" s="60">
        <v>10184230</v>
      </c>
      <c r="N7" s="59">
        <v>10816960</v>
      </c>
      <c r="O7" s="59">
        <v>336462</v>
      </c>
      <c r="P7" s="60">
        <v>2058844</v>
      </c>
      <c r="Q7" s="60">
        <v>5480276</v>
      </c>
      <c r="R7" s="59">
        <v>7875582</v>
      </c>
      <c r="S7" s="59">
        <v>1753548</v>
      </c>
      <c r="T7" s="60">
        <v>4457174</v>
      </c>
      <c r="U7" s="60">
        <v>7471639</v>
      </c>
      <c r="V7" s="59">
        <v>13682361</v>
      </c>
      <c r="W7" s="59">
        <v>36776635</v>
      </c>
      <c r="X7" s="60">
        <v>53781000</v>
      </c>
      <c r="Y7" s="59">
        <v>-17004365</v>
      </c>
      <c r="Z7" s="61">
        <v>-31.62</v>
      </c>
      <c r="AA7" s="62">
        <v>53781000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2533766</v>
      </c>
      <c r="D40" s="344">
        <f t="shared" si="9"/>
        <v>0</v>
      </c>
      <c r="E40" s="343">
        <f t="shared" si="9"/>
        <v>5550600</v>
      </c>
      <c r="F40" s="345">
        <f t="shared" si="9"/>
        <v>11825900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11825900</v>
      </c>
      <c r="Y40" s="345">
        <f t="shared" si="9"/>
        <v>-11825900</v>
      </c>
      <c r="Z40" s="336">
        <f>+IF(X40&lt;&gt;0,+(Y40/X40)*100,0)</f>
        <v>-100</v>
      </c>
      <c r="AA40" s="350">
        <f>SUM(AA41:AA49)</f>
        <v>11825900</v>
      </c>
    </row>
    <row r="41" spans="1:27" ht="12.75">
      <c r="A41" s="361" t="s">
        <v>248</v>
      </c>
      <c r="B41" s="142"/>
      <c r="C41" s="362">
        <v>1197534</v>
      </c>
      <c r="D41" s="363"/>
      <c r="E41" s="362">
        <v>5450600</v>
      </c>
      <c r="F41" s="364">
        <v>5400000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5400000</v>
      </c>
      <c r="Y41" s="364">
        <v>-5400000</v>
      </c>
      <c r="Z41" s="365">
        <v>-100</v>
      </c>
      <c r="AA41" s="366">
        <v>5400000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239931</v>
      </c>
      <c r="D43" s="369"/>
      <c r="E43" s="305"/>
      <c r="F43" s="370">
        <v>5500000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5500000</v>
      </c>
      <c r="Y43" s="370">
        <v>-5500000</v>
      </c>
      <c r="Z43" s="371">
        <v>-100</v>
      </c>
      <c r="AA43" s="303">
        <v>5500000</v>
      </c>
    </row>
    <row r="44" spans="1:27" ht="12.75">
      <c r="A44" s="361" t="s">
        <v>251</v>
      </c>
      <c r="B44" s="136"/>
      <c r="C44" s="60">
        <v>523026</v>
      </c>
      <c r="D44" s="368"/>
      <c r="E44" s="54">
        <v>100000</v>
      </c>
      <c r="F44" s="53">
        <v>575900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575900</v>
      </c>
      <c r="Y44" s="53">
        <v>-575900</v>
      </c>
      <c r="Z44" s="94">
        <v>-100</v>
      </c>
      <c r="AA44" s="95">
        <v>575900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573275</v>
      </c>
      <c r="D49" s="368"/>
      <c r="E49" s="54"/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350000</v>
      </c>
      <c r="Y49" s="53">
        <v>-350000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31699883</v>
      </c>
      <c r="D60" s="346">
        <f t="shared" si="14"/>
        <v>0</v>
      </c>
      <c r="E60" s="219">
        <f t="shared" si="14"/>
        <v>79331600</v>
      </c>
      <c r="F60" s="264">
        <f t="shared" si="14"/>
        <v>65606900</v>
      </c>
      <c r="G60" s="264">
        <f t="shared" si="14"/>
        <v>121303</v>
      </c>
      <c r="H60" s="219">
        <f t="shared" si="14"/>
        <v>2498221</v>
      </c>
      <c r="I60" s="219">
        <f t="shared" si="14"/>
        <v>1782208</v>
      </c>
      <c r="J60" s="264">
        <f t="shared" si="14"/>
        <v>4401732</v>
      </c>
      <c r="K60" s="264">
        <f t="shared" si="14"/>
        <v>532196</v>
      </c>
      <c r="L60" s="219">
        <f t="shared" si="14"/>
        <v>100534</v>
      </c>
      <c r="M60" s="219">
        <f t="shared" si="14"/>
        <v>10184230</v>
      </c>
      <c r="N60" s="264">
        <f t="shared" si="14"/>
        <v>10816960</v>
      </c>
      <c r="O60" s="264">
        <f t="shared" si="14"/>
        <v>336462</v>
      </c>
      <c r="P60" s="219">
        <f t="shared" si="14"/>
        <v>2058844</v>
      </c>
      <c r="Q60" s="219">
        <f t="shared" si="14"/>
        <v>5480276</v>
      </c>
      <c r="R60" s="264">
        <f t="shared" si="14"/>
        <v>7875582</v>
      </c>
      <c r="S60" s="264">
        <f t="shared" si="14"/>
        <v>1753548</v>
      </c>
      <c r="T60" s="219">
        <f t="shared" si="14"/>
        <v>4457174</v>
      </c>
      <c r="U60" s="219">
        <f t="shared" si="14"/>
        <v>7471639</v>
      </c>
      <c r="V60" s="264">
        <f t="shared" si="14"/>
        <v>13682361</v>
      </c>
      <c r="W60" s="264">
        <f t="shared" si="14"/>
        <v>36776635</v>
      </c>
      <c r="X60" s="219">
        <f t="shared" si="14"/>
        <v>65606900</v>
      </c>
      <c r="Y60" s="264">
        <f t="shared" si="14"/>
        <v>-28830265</v>
      </c>
      <c r="Z60" s="337">
        <f>+IF(X60&lt;&gt;0,+(Y60/X60)*100,0)</f>
        <v>-43.94395254157718</v>
      </c>
      <c r="AA60" s="232">
        <f>+AA57+AA54+AA51+AA40+AA37+AA34+AA22+AA5</f>
        <v>65606900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2017-08-01T08:29:06Z</dcterms:created>
  <dcterms:modified xsi:type="dcterms:W3CDTF">2017-08-01T08:29:09Z</dcterms:modified>
  <cp:category/>
  <cp:version/>
  <cp:contentType/>
  <cp:contentStatus/>
</cp:coreProperties>
</file>