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<sst xmlns="http://schemas.openxmlformats.org/spreadsheetml/2006/main" count="857" uniqueCount="303">
  <si>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Kwazulu-Natal: eThekwini(ETH)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</si>
  <si>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</si>
  <si>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</si>
  <si>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</si>
  <si>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</si>
  <si>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</si>
  <si>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</si>
  <si>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</si>
  <si>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</si>
  <si>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</si>
  <si>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</si>
  <si>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</si>
  <si>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</si>
  <si>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</si>
  <si>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</si>
  <si>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</si>
  <si>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</si>
  <si>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</si>
  <si>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</si>
  <si>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</si>
  <si>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</si>
  <si>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</si>
  <si>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</si>
  <si>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</si>
  <si>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</si>
  <si>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</si>
  <si>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</si>
  <si>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</si>
  <si>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</si>
  <si>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</si>
  <si>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</si>
  <si>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</si>
  <si>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</si>
  <si>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</si>
  <si>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</si>
  <si>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</si>
  <si>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</si>
  <si>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</si>
  <si>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</si>
  <si>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</si>
  <si>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</si>
  <si>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</si>
  <si>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</si>
  <si>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</si>
  <si>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</si>
  <si>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</si>
  <si>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</si>
  <si>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</si>
  <si>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</si>
  <si>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</si>
  <si>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</si>
  <si>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</si>
  <si>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</si>
  <si>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</si>
  <si>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</si>
  <si>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</si>
  <si>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</si>
  <si>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</si>
  <si>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</si>
  <si>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</si>
  <si>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</si>
  <si>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</si>
  <si>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</si>
  <si>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</si>
  <si>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</si>
  <si>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</si>
  <si>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</si>
  <si>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</si>
  <si>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</si>
  <si>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</si>
  <si>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eThekwini(ETH)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</si>
  <si>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</si>
  <si>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</si>
  <si>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</si>
  <si>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</si>
  <si>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</si>
  <si>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</si>
  <si>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</si>
  <si>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</si>
  <si>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</si>
  <si>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</si>
  <si>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</si>
  <si>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</si>
  <si>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</si>
  <si>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</si>
  <si>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</si>
  <si>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</si>
  <si>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</si>
  <si>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</si>
  <si>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</si>
  <si>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</si>
  <si>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</si>
  <si>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</si>
  <si>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</si>
  <si>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</si>
  <si>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</si>
  <si>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</si>
  <si>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</si>
  <si>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</si>
  <si>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</si>
  <si>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eThekwini(ETH)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</si>
  <si>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</si>
  <si>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</si>
  <si>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</si>
  <si>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</si>
  <si>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</si>
  <si>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</si>
  <si>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</si>
  <si>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</si>
  <si>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</si>
  <si>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</si>
  <si>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</si>
  <si>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</si>
  <si>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</si>
  <si>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</si>
  <si>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</si>
  <si>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</si>
  <si>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</si>
  <si>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</si>
  <si>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</si>
  <si>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</si>
  <si>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</si>
  <si>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</si>
  <si>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</si>
  <si>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</si>
  <si>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</si>
  <si>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</si>
  <si>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</si>
  <si>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</si>
  <si>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eThekwini(ETH)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</si>
  <si>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</si>
  <si>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</si>
  <si>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</si>
  <si>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</si>
  <si>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</si>
  <si>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</si>
  <si>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</si>
  <si>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</si>
  <si>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</si>
  <si>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</si>
  <si>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eThekwini(ETH)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</si>
  <si>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</si>
  <si>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</si>
  <si>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</si>
  <si>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</si>
  <si>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</si>
  <si>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</si>
  <si>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</si>
  <si>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</si>
  <si>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</si>
  <si>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</si>
  <si>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</si>
  <si>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</si>
  <si>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</si>
  <si>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</si>
  <si>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</si>
  <si>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</si>
  <si>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</si>
  <si>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</si>
  <si>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</si>
  <si>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</si>
  <si>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</si>
  <si>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</si>
  <si>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</si>
  <si>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</si>
  <si>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</si>
  <si>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</si>
  <si>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</si>
  <si>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</si>
  <si>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</si>
  <si>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</si>
  <si>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</si>
  <si>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</si>
  <si>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</si>
  <si>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eThekwini(ETH)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</si>
  <si>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</si>
  <si>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</si>
  <si>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</si>
  <si>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</si>
  <si>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</si>
  <si>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</si>
  <si>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</si>
  <si>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</si>
  <si>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</si>
  <si>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</si>
  <si>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</si>
  <si>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</si>
  <si>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</si>
  <si>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</si>
  <si>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</si>
  <si>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</si>
  <si>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</si>
  <si>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</si>
  <si>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</si>
  <si>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</si>
  <si>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</si>
  <si>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</si>
  <si>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</si>
  <si>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</si>
  <si>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</si>
  <si>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</si>
  <si>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</si>
  <si>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eThekwini(ETH)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</si>
  <si>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</si>
  <si>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</si>
  <si>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</si>
  <si>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</si>
  <si>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</si>
  <si>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</si>
  <si>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</si>
  <si>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</si>
  <si>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</si>
  <si>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</si>
  <si>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</si>
  <si>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</si>
  <si>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</si>
  <si>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</si>
  <si>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</si>
  <si>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</si>
  <si>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</si>
  <si>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</si>
  <si>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</si>
  <si>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</si>
  <si>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</si>
  <si>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</si>
  <si>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</si>
  <si>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</si>
  <si>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eThekwini(ETH)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</si>
  <si>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</si>
  <si>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</si>
  <si>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</si>
  <si>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</si>
  <si>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</si>
  <si>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</si>
  <si>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</si>
  <si>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</si>
  <si>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</si>
  <si>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</si>
  <si>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</si>
  <si>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</si>
  <si>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</si>
  <si>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</si>
  <si>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</si>
  <si>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</si>
  <si>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</si>
  <si>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</si>
  <si>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</si>
  <si>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</si>
  <si>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</si>
  <si>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</si>
  <si>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</si>
  <si>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</si>
  <si>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</si>
  <si>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</si>
  <si>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</si>
  <si>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</si>
  <si>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</si>
  <si>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</si>
  <si>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</si>
  <si>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</si>
  <si>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</si>
  <si>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</si>
  <si>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</si>
  <si>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eThekwini(ETH)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</si>
  <si>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</si>
  <si>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</si>
  <si>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Kwazulu-Natal: eThekwini(ETH)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</si>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</sst>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6332869288</v>
      </c>
      <c r="C5" s="19">
        <v>0</v>
      </c>
      <c r="D5" s="59">
        <v>6460571604</v>
      </c>
      <c r="E5" s="60">
        <v>6460571604</v>
      </c>
      <c r="F5" s="60">
        <v>534263457</v>
      </c>
      <c r="G5" s="60">
        <v>525251940</v>
      </c>
      <c r="H5" s="60">
        <v>539149649</v>
      </c>
      <c r="I5" s="60">
        <v>1598665046</v>
      </c>
      <c r="J5" s="60">
        <v>708597491</v>
      </c>
      <c r="K5" s="60">
        <v>577620936</v>
      </c>
      <c r="L5" s="60">
        <v>579675225</v>
      </c>
      <c r="M5" s="60">
        <v>1865893652</v>
      </c>
      <c r="N5" s="60">
        <v>579852115</v>
      </c>
      <c r="O5" s="60">
        <v>579828269</v>
      </c>
      <c r="P5" s="60">
        <v>596407939</v>
      </c>
      <c r="Q5" s="60">
        <v>1756088323</v>
      </c>
      <c r="R5" s="60">
        <v>572167567</v>
      </c>
      <c r="S5" s="60">
        <v>571983374</v>
      </c>
      <c r="T5" s="60">
        <v>573167955</v>
      </c>
      <c r="U5" s="60">
        <v>1717318896</v>
      </c>
      <c r="V5" s="60">
        <v>6937965917</v>
      </c>
      <c r="W5" s="60">
        <v>6460571604</v>
      </c>
      <c r="X5" s="60">
        <v>477394313</v>
      </c>
      <c r="Y5" s="61">
        <v>7.39</v>
      </c>
      <c r="Z5" s="62">
        <v>6460571604</v>
      </c>
    </row>
    <row r="6" spans="1:26" ht="12.75">
      <c r="A6" s="58" t="s">
        <v>32</v>
      </c>
      <c r="B6" s="19">
        <v>15597272217</v>
      </c>
      <c r="C6" s="19">
        <v>0</v>
      </c>
      <c r="D6" s="59">
        <v>17370468812</v>
      </c>
      <c r="E6" s="60">
        <v>17370468812</v>
      </c>
      <c r="F6" s="60">
        <v>1373542000</v>
      </c>
      <c r="G6" s="60">
        <v>1251172587</v>
      </c>
      <c r="H6" s="60">
        <v>2526676766</v>
      </c>
      <c r="I6" s="60">
        <v>5151391353</v>
      </c>
      <c r="J6" s="60">
        <v>1440560196</v>
      </c>
      <c r="K6" s="60">
        <v>1500579799</v>
      </c>
      <c r="L6" s="60">
        <v>959615231</v>
      </c>
      <c r="M6" s="60">
        <v>3900755226</v>
      </c>
      <c r="N6" s="60">
        <v>1428311598</v>
      </c>
      <c r="O6" s="60">
        <v>1412195567</v>
      </c>
      <c r="P6" s="60">
        <v>719462848</v>
      </c>
      <c r="Q6" s="60">
        <v>3559970013</v>
      </c>
      <c r="R6" s="60">
        <v>1348399158</v>
      </c>
      <c r="S6" s="60">
        <v>1441208111</v>
      </c>
      <c r="T6" s="60">
        <v>553161680</v>
      </c>
      <c r="U6" s="60">
        <v>3342768949</v>
      </c>
      <c r="V6" s="60">
        <v>15954885541</v>
      </c>
      <c r="W6" s="60">
        <v>17370468811</v>
      </c>
      <c r="X6" s="60">
        <v>-1415583270</v>
      </c>
      <c r="Y6" s="61">
        <v>-8.15</v>
      </c>
      <c r="Z6" s="62">
        <v>17370468812</v>
      </c>
    </row>
    <row r="7" spans="1:26" ht="12.75">
      <c r="A7" s="58" t="s">
        <v>33</v>
      </c>
      <c r="B7" s="19">
        <v>538671857</v>
      </c>
      <c r="C7" s="19">
        <v>0</v>
      </c>
      <c r="D7" s="59">
        <v>855368604</v>
      </c>
      <c r="E7" s="60">
        <v>862766160</v>
      </c>
      <c r="F7" s="60">
        <v>55045507</v>
      </c>
      <c r="G7" s="60">
        <v>55119664</v>
      </c>
      <c r="H7" s="60">
        <v>50715382</v>
      </c>
      <c r="I7" s="60">
        <v>160880553</v>
      </c>
      <c r="J7" s="60">
        <v>47777420</v>
      </c>
      <c r="K7" s="60">
        <v>51660069</v>
      </c>
      <c r="L7" s="60">
        <v>61855316</v>
      </c>
      <c r="M7" s="60">
        <v>161292805</v>
      </c>
      <c r="N7" s="60">
        <v>55549934</v>
      </c>
      <c r="O7" s="60">
        <v>344721964</v>
      </c>
      <c r="P7" s="60">
        <v>62147189</v>
      </c>
      <c r="Q7" s="60">
        <v>462419087</v>
      </c>
      <c r="R7" s="60">
        <v>59021196</v>
      </c>
      <c r="S7" s="60">
        <v>52497870</v>
      </c>
      <c r="T7" s="60">
        <v>42440749</v>
      </c>
      <c r="U7" s="60">
        <v>153959815</v>
      </c>
      <c r="V7" s="60">
        <v>938552260</v>
      </c>
      <c r="W7" s="60">
        <v>855368605</v>
      </c>
      <c r="X7" s="60">
        <v>83183655</v>
      </c>
      <c r="Y7" s="61">
        <v>9.72</v>
      </c>
      <c r="Z7" s="62">
        <v>862766160</v>
      </c>
    </row>
    <row r="8" spans="1:26" ht="12.75">
      <c r="A8" s="58" t="s">
        <v>34</v>
      </c>
      <c r="B8" s="19">
        <v>2439255856</v>
      </c>
      <c r="C8" s="19">
        <v>0</v>
      </c>
      <c r="D8" s="59">
        <v>3063681521</v>
      </c>
      <c r="E8" s="60">
        <v>3074831000</v>
      </c>
      <c r="F8" s="60">
        <v>966407999</v>
      </c>
      <c r="G8" s="60">
        <v>728334000</v>
      </c>
      <c r="H8" s="60">
        <v>-714765000</v>
      </c>
      <c r="I8" s="60">
        <v>979976999</v>
      </c>
      <c r="J8" s="60">
        <v>22379543</v>
      </c>
      <c r="K8" s="60">
        <v>53175994</v>
      </c>
      <c r="L8" s="60">
        <v>839063047</v>
      </c>
      <c r="M8" s="60">
        <v>914618584</v>
      </c>
      <c r="N8" s="60">
        <v>18325873</v>
      </c>
      <c r="O8" s="60">
        <v>23095890</v>
      </c>
      <c r="P8" s="60">
        <v>671804001</v>
      </c>
      <c r="Q8" s="60">
        <v>713225764</v>
      </c>
      <c r="R8" s="60">
        <v>37291470</v>
      </c>
      <c r="S8" s="60">
        <v>16406570</v>
      </c>
      <c r="T8" s="60">
        <v>39651108</v>
      </c>
      <c r="U8" s="60">
        <v>93349148</v>
      </c>
      <c r="V8" s="60">
        <v>2701170495</v>
      </c>
      <c r="W8" s="60">
        <v>3063681522</v>
      </c>
      <c r="X8" s="60">
        <v>-362511027</v>
      </c>
      <c r="Y8" s="61">
        <v>-11.83</v>
      </c>
      <c r="Z8" s="62">
        <v>3074831000</v>
      </c>
    </row>
    <row r="9" spans="1:26" ht="12.75">
      <c r="A9" s="58" t="s">
        <v>35</v>
      </c>
      <c r="B9" s="19">
        <v>4134669576</v>
      </c>
      <c r="C9" s="19">
        <v>0</v>
      </c>
      <c r="D9" s="59">
        <v>3517469070</v>
      </c>
      <c r="E9" s="60">
        <v>3590039237</v>
      </c>
      <c r="F9" s="60">
        <v>86812790</v>
      </c>
      <c r="G9" s="60">
        <v>64423471</v>
      </c>
      <c r="H9" s="60">
        <v>833822464</v>
      </c>
      <c r="I9" s="60">
        <v>985058725</v>
      </c>
      <c r="J9" s="60">
        <v>320084963</v>
      </c>
      <c r="K9" s="60">
        <v>101322340</v>
      </c>
      <c r="L9" s="60">
        <v>871715815</v>
      </c>
      <c r="M9" s="60">
        <v>1293123118</v>
      </c>
      <c r="N9" s="60">
        <v>91505256</v>
      </c>
      <c r="O9" s="60">
        <v>120616131</v>
      </c>
      <c r="P9" s="60">
        <v>1050141992</v>
      </c>
      <c r="Q9" s="60">
        <v>1262263379</v>
      </c>
      <c r="R9" s="60">
        <v>25681873</v>
      </c>
      <c r="S9" s="60">
        <v>35968002</v>
      </c>
      <c r="T9" s="60">
        <v>92219521</v>
      </c>
      <c r="U9" s="60">
        <v>153869396</v>
      </c>
      <c r="V9" s="60">
        <v>3694314618</v>
      </c>
      <c r="W9" s="60">
        <v>3517469070</v>
      </c>
      <c r="X9" s="60">
        <v>176845548</v>
      </c>
      <c r="Y9" s="61">
        <v>5.03</v>
      </c>
      <c r="Z9" s="62">
        <v>3590039237</v>
      </c>
    </row>
    <row r="10" spans="1:26" ht="22.5">
      <c r="A10" s="63" t="s">
        <v>278</v>
      </c>
      <c r="B10" s="64">
        <f>SUM(B5:B9)</f>
        <v>29042738794</v>
      </c>
      <c r="C10" s="64">
        <f>SUM(C5:C9)</f>
        <v>0</v>
      </c>
      <c r="D10" s="65">
        <f aca="true" t="shared" si="0" ref="D10:Z10">SUM(D5:D9)</f>
        <v>31267559611</v>
      </c>
      <c r="E10" s="66">
        <f t="shared" si="0"/>
        <v>31358676813</v>
      </c>
      <c r="F10" s="66">
        <f t="shared" si="0"/>
        <v>3016071753</v>
      </c>
      <c r="G10" s="66">
        <f t="shared" si="0"/>
        <v>2624301662</v>
      </c>
      <c r="H10" s="66">
        <f t="shared" si="0"/>
        <v>3235599261</v>
      </c>
      <c r="I10" s="66">
        <f t="shared" si="0"/>
        <v>8875972676</v>
      </c>
      <c r="J10" s="66">
        <f t="shared" si="0"/>
        <v>2539399613</v>
      </c>
      <c r="K10" s="66">
        <f t="shared" si="0"/>
        <v>2284359138</v>
      </c>
      <c r="L10" s="66">
        <f t="shared" si="0"/>
        <v>3311924634</v>
      </c>
      <c r="M10" s="66">
        <f t="shared" si="0"/>
        <v>8135683385</v>
      </c>
      <c r="N10" s="66">
        <f t="shared" si="0"/>
        <v>2173544776</v>
      </c>
      <c r="O10" s="66">
        <f t="shared" si="0"/>
        <v>2480457821</v>
      </c>
      <c r="P10" s="66">
        <f t="shared" si="0"/>
        <v>3099963969</v>
      </c>
      <c r="Q10" s="66">
        <f t="shared" si="0"/>
        <v>7753966566</v>
      </c>
      <c r="R10" s="66">
        <f t="shared" si="0"/>
        <v>2042561264</v>
      </c>
      <c r="S10" s="66">
        <f t="shared" si="0"/>
        <v>2118063927</v>
      </c>
      <c r="T10" s="66">
        <f t="shared" si="0"/>
        <v>1300641013</v>
      </c>
      <c r="U10" s="66">
        <f t="shared" si="0"/>
        <v>5461266204</v>
      </c>
      <c r="V10" s="66">
        <f t="shared" si="0"/>
        <v>30226888831</v>
      </c>
      <c r="W10" s="66">
        <f t="shared" si="0"/>
        <v>31267559612</v>
      </c>
      <c r="X10" s="66">
        <f t="shared" si="0"/>
        <v>-1040670781</v>
      </c>
      <c r="Y10" s="67">
        <f>+IF(W10&lt;&gt;0,(X10/W10)*100,0)</f>
        <v>-3.328276315496675</v>
      </c>
      <c r="Z10" s="68">
        <f t="shared" si="0"/>
        <v>31358676813</v>
      </c>
    </row>
    <row r="11" spans="1:26" ht="12.75">
      <c r="A11" s="58" t="s">
        <v>37</v>
      </c>
      <c r="B11" s="19">
        <v>8251751998</v>
      </c>
      <c r="C11" s="19">
        <v>0</v>
      </c>
      <c r="D11" s="59">
        <v>8755109825</v>
      </c>
      <c r="E11" s="60">
        <v>8713941000</v>
      </c>
      <c r="F11" s="60">
        <v>626068766</v>
      </c>
      <c r="G11" s="60">
        <v>651414379</v>
      </c>
      <c r="H11" s="60">
        <v>677277836</v>
      </c>
      <c r="I11" s="60">
        <v>1954760981</v>
      </c>
      <c r="J11" s="60">
        <v>634181008</v>
      </c>
      <c r="K11" s="60">
        <v>1031506553</v>
      </c>
      <c r="L11" s="60">
        <v>665648926</v>
      </c>
      <c r="M11" s="60">
        <v>2331336487</v>
      </c>
      <c r="N11" s="60">
        <v>701642871</v>
      </c>
      <c r="O11" s="60">
        <v>679502772</v>
      </c>
      <c r="P11" s="60">
        <v>544492417</v>
      </c>
      <c r="Q11" s="60">
        <v>1925638060</v>
      </c>
      <c r="R11" s="60">
        <v>670345214</v>
      </c>
      <c r="S11" s="60">
        <v>683402447</v>
      </c>
      <c r="T11" s="60">
        <v>665898377</v>
      </c>
      <c r="U11" s="60">
        <v>2019646038</v>
      </c>
      <c r="V11" s="60">
        <v>8231381566</v>
      </c>
      <c r="W11" s="60">
        <v>8755110021</v>
      </c>
      <c r="X11" s="60">
        <v>-523728455</v>
      </c>
      <c r="Y11" s="61">
        <v>-5.98</v>
      </c>
      <c r="Z11" s="62">
        <v>8713941000</v>
      </c>
    </row>
    <row r="12" spans="1:26" ht="12.75">
      <c r="A12" s="58" t="s">
        <v>38</v>
      </c>
      <c r="B12" s="19">
        <v>105334342</v>
      </c>
      <c r="C12" s="19">
        <v>0</v>
      </c>
      <c r="D12" s="59">
        <v>105952865</v>
      </c>
      <c r="E12" s="60">
        <v>105963664</v>
      </c>
      <c r="F12" s="60">
        <v>7772370</v>
      </c>
      <c r="G12" s="60">
        <v>5586417</v>
      </c>
      <c r="H12" s="60">
        <v>12250917</v>
      </c>
      <c r="I12" s="60">
        <v>25609704</v>
      </c>
      <c r="J12" s="60">
        <v>8686910</v>
      </c>
      <c r="K12" s="60">
        <v>8634939</v>
      </c>
      <c r="L12" s="60">
        <v>9108474</v>
      </c>
      <c r="M12" s="60">
        <v>26430323</v>
      </c>
      <c r="N12" s="60">
        <v>8985448</v>
      </c>
      <c r="O12" s="60">
        <v>8977860</v>
      </c>
      <c r="P12" s="60">
        <v>9194923</v>
      </c>
      <c r="Q12" s="60">
        <v>27158231</v>
      </c>
      <c r="R12" s="60">
        <v>8958041</v>
      </c>
      <c r="S12" s="60">
        <v>10750824</v>
      </c>
      <c r="T12" s="60">
        <v>9554255</v>
      </c>
      <c r="U12" s="60">
        <v>29263120</v>
      </c>
      <c r="V12" s="60">
        <v>108461378</v>
      </c>
      <c r="W12" s="60">
        <v>105952864</v>
      </c>
      <c r="X12" s="60">
        <v>2508514</v>
      </c>
      <c r="Y12" s="61">
        <v>2.37</v>
      </c>
      <c r="Z12" s="62">
        <v>105963664</v>
      </c>
    </row>
    <row r="13" spans="1:26" ht="12.75">
      <c r="A13" s="58" t="s">
        <v>279</v>
      </c>
      <c r="B13" s="19">
        <v>1972413945</v>
      </c>
      <c r="C13" s="19">
        <v>0</v>
      </c>
      <c r="D13" s="59">
        <v>1976668778</v>
      </c>
      <c r="E13" s="60">
        <v>1964232629</v>
      </c>
      <c r="F13" s="60">
        <v>163500595</v>
      </c>
      <c r="G13" s="60">
        <v>171675625</v>
      </c>
      <c r="H13" s="60">
        <v>77286364</v>
      </c>
      <c r="I13" s="60">
        <v>412462584</v>
      </c>
      <c r="J13" s="60">
        <v>138524530</v>
      </c>
      <c r="K13" s="60">
        <v>138690117</v>
      </c>
      <c r="L13" s="60">
        <v>139239712</v>
      </c>
      <c r="M13" s="60">
        <v>416454359</v>
      </c>
      <c r="N13" s="60">
        <v>8538898</v>
      </c>
      <c r="O13" s="60">
        <v>154882170</v>
      </c>
      <c r="P13" s="60">
        <v>413698021</v>
      </c>
      <c r="Q13" s="60">
        <v>577119089</v>
      </c>
      <c r="R13" s="60">
        <v>171642424</v>
      </c>
      <c r="S13" s="60">
        <v>211786891</v>
      </c>
      <c r="T13" s="60">
        <v>220862918</v>
      </c>
      <c r="U13" s="60">
        <v>604292233</v>
      </c>
      <c r="V13" s="60">
        <v>2010328265</v>
      </c>
      <c r="W13" s="60">
        <v>1976669130</v>
      </c>
      <c r="X13" s="60">
        <v>33659135</v>
      </c>
      <c r="Y13" s="61">
        <v>1.7</v>
      </c>
      <c r="Z13" s="62">
        <v>1964232629</v>
      </c>
    </row>
    <row r="14" spans="1:26" ht="12.75">
      <c r="A14" s="58" t="s">
        <v>40</v>
      </c>
      <c r="B14" s="19">
        <v>968805001</v>
      </c>
      <c r="C14" s="19">
        <v>0</v>
      </c>
      <c r="D14" s="59">
        <v>1424373099</v>
      </c>
      <c r="E14" s="60">
        <v>1424293727</v>
      </c>
      <c r="F14" s="60">
        <v>19367962</v>
      </c>
      <c r="G14" s="60">
        <v>19367662</v>
      </c>
      <c r="H14" s="60">
        <v>20351965</v>
      </c>
      <c r="I14" s="60">
        <v>59087589</v>
      </c>
      <c r="J14" s="60">
        <v>130848549</v>
      </c>
      <c r="K14" s="60">
        <v>130848549</v>
      </c>
      <c r="L14" s="60">
        <v>3375315</v>
      </c>
      <c r="M14" s="60">
        <v>265072413</v>
      </c>
      <c r="N14" s="60">
        <v>128835056</v>
      </c>
      <c r="O14" s="60">
        <v>296879533</v>
      </c>
      <c r="P14" s="60">
        <v>42743618</v>
      </c>
      <c r="Q14" s="60">
        <v>468458207</v>
      </c>
      <c r="R14" s="60">
        <v>134176324</v>
      </c>
      <c r="S14" s="60">
        <v>134176324</v>
      </c>
      <c r="T14" s="60">
        <v>138927493</v>
      </c>
      <c r="U14" s="60">
        <v>407280141</v>
      </c>
      <c r="V14" s="60">
        <v>1199898350</v>
      </c>
      <c r="W14" s="60">
        <v>1424373098</v>
      </c>
      <c r="X14" s="60">
        <v>-224474748</v>
      </c>
      <c r="Y14" s="61">
        <v>-15.76</v>
      </c>
      <c r="Z14" s="62">
        <v>1424293727</v>
      </c>
    </row>
    <row r="15" spans="1:26" ht="12.75">
      <c r="A15" s="58" t="s">
        <v>41</v>
      </c>
      <c r="B15" s="19">
        <v>9515942407</v>
      </c>
      <c r="C15" s="19">
        <v>0</v>
      </c>
      <c r="D15" s="59">
        <v>10563500907</v>
      </c>
      <c r="E15" s="60">
        <v>10563450907</v>
      </c>
      <c r="F15" s="60">
        <v>1021401798</v>
      </c>
      <c r="G15" s="60">
        <v>1139087960</v>
      </c>
      <c r="H15" s="60">
        <v>418354142</v>
      </c>
      <c r="I15" s="60">
        <v>2578843900</v>
      </c>
      <c r="J15" s="60">
        <v>638688028</v>
      </c>
      <c r="K15" s="60">
        <v>765024016</v>
      </c>
      <c r="L15" s="60">
        <v>611528582</v>
      </c>
      <c r="M15" s="60">
        <v>2015240626</v>
      </c>
      <c r="N15" s="60">
        <v>744742445</v>
      </c>
      <c r="O15" s="60">
        <v>911160563</v>
      </c>
      <c r="P15" s="60">
        <v>599541867</v>
      </c>
      <c r="Q15" s="60">
        <v>2255444875</v>
      </c>
      <c r="R15" s="60">
        <v>813816607</v>
      </c>
      <c r="S15" s="60">
        <v>742628810</v>
      </c>
      <c r="T15" s="60">
        <v>1685014153</v>
      </c>
      <c r="U15" s="60">
        <v>3241459570</v>
      </c>
      <c r="V15" s="60">
        <v>10090988971</v>
      </c>
      <c r="W15" s="60">
        <v>10563500906</v>
      </c>
      <c r="X15" s="60">
        <v>-472511935</v>
      </c>
      <c r="Y15" s="61">
        <v>-4.47</v>
      </c>
      <c r="Z15" s="62">
        <v>10563450907</v>
      </c>
    </row>
    <row r="16" spans="1:26" ht="12.75">
      <c r="A16" s="69" t="s">
        <v>42</v>
      </c>
      <c r="B16" s="19">
        <v>208921191</v>
      </c>
      <c r="C16" s="19">
        <v>0</v>
      </c>
      <c r="D16" s="59">
        <v>216940399</v>
      </c>
      <c r="E16" s="60">
        <v>213747399</v>
      </c>
      <c r="F16" s="60">
        <v>5989298</v>
      </c>
      <c r="G16" s="60">
        <v>14439120</v>
      </c>
      <c r="H16" s="60">
        <v>31085854</v>
      </c>
      <c r="I16" s="60">
        <v>51514272</v>
      </c>
      <c r="J16" s="60">
        <v>36509617</v>
      </c>
      <c r="K16" s="60">
        <v>16356225</v>
      </c>
      <c r="L16" s="60">
        <v>13223152</v>
      </c>
      <c r="M16" s="60">
        <v>66088994</v>
      </c>
      <c r="N16" s="60">
        <v>14197783</v>
      </c>
      <c r="O16" s="60">
        <v>13606532</v>
      </c>
      <c r="P16" s="60">
        <v>-3966756</v>
      </c>
      <c r="Q16" s="60">
        <v>23837559</v>
      </c>
      <c r="R16" s="60">
        <v>7290169</v>
      </c>
      <c r="S16" s="60">
        <v>12239805</v>
      </c>
      <c r="T16" s="60">
        <v>35770342</v>
      </c>
      <c r="U16" s="60">
        <v>55300316</v>
      </c>
      <c r="V16" s="60">
        <v>196741141</v>
      </c>
      <c r="W16" s="60">
        <v>216940400</v>
      </c>
      <c r="X16" s="60">
        <v>-20199259</v>
      </c>
      <c r="Y16" s="61">
        <v>-9.31</v>
      </c>
      <c r="Z16" s="62">
        <v>213747399</v>
      </c>
    </row>
    <row r="17" spans="1:26" ht="12.75">
      <c r="A17" s="58" t="s">
        <v>43</v>
      </c>
      <c r="B17" s="19">
        <v>7090380420</v>
      </c>
      <c r="C17" s="19">
        <v>0</v>
      </c>
      <c r="D17" s="59">
        <v>7603728476</v>
      </c>
      <c r="E17" s="60">
        <v>7778648205</v>
      </c>
      <c r="F17" s="60">
        <v>279235397</v>
      </c>
      <c r="G17" s="60">
        <v>573467815</v>
      </c>
      <c r="H17" s="60">
        <v>513383058</v>
      </c>
      <c r="I17" s="60">
        <v>1366086270</v>
      </c>
      <c r="J17" s="60">
        <v>487502455</v>
      </c>
      <c r="K17" s="60">
        <v>628577492</v>
      </c>
      <c r="L17" s="60">
        <v>678593527</v>
      </c>
      <c r="M17" s="60">
        <v>1794673474</v>
      </c>
      <c r="N17" s="60">
        <v>374610359</v>
      </c>
      <c r="O17" s="60">
        <v>471352159</v>
      </c>
      <c r="P17" s="60">
        <v>413688632</v>
      </c>
      <c r="Q17" s="60">
        <v>1259651150</v>
      </c>
      <c r="R17" s="60">
        <v>528714852</v>
      </c>
      <c r="S17" s="60">
        <v>1167631694</v>
      </c>
      <c r="T17" s="60">
        <v>1218610256</v>
      </c>
      <c r="U17" s="60">
        <v>2914956802</v>
      </c>
      <c r="V17" s="60">
        <v>7335367696</v>
      </c>
      <c r="W17" s="60">
        <v>7603727516</v>
      </c>
      <c r="X17" s="60">
        <v>-268359820</v>
      </c>
      <c r="Y17" s="61">
        <v>-3.53</v>
      </c>
      <c r="Z17" s="62">
        <v>7778648205</v>
      </c>
    </row>
    <row r="18" spans="1:26" ht="12.75">
      <c r="A18" s="70" t="s">
        <v>44</v>
      </c>
      <c r="B18" s="71">
        <f>SUM(B11:B17)</f>
        <v>28113549304</v>
      </c>
      <c r="C18" s="71">
        <f>SUM(C11:C17)</f>
        <v>0</v>
      </c>
      <c r="D18" s="72">
        <f aca="true" t="shared" si="1" ref="D18:Z18">SUM(D11:D17)</f>
        <v>30646274349</v>
      </c>
      <c r="E18" s="73">
        <f t="shared" si="1"/>
        <v>30764277531</v>
      </c>
      <c r="F18" s="73">
        <f t="shared" si="1"/>
        <v>2123336186</v>
      </c>
      <c r="G18" s="73">
        <f t="shared" si="1"/>
        <v>2575038978</v>
      </c>
      <c r="H18" s="73">
        <f t="shared" si="1"/>
        <v>1749990136</v>
      </c>
      <c r="I18" s="73">
        <f t="shared" si="1"/>
        <v>6448365300</v>
      </c>
      <c r="J18" s="73">
        <f t="shared" si="1"/>
        <v>2074941097</v>
      </c>
      <c r="K18" s="73">
        <f t="shared" si="1"/>
        <v>2719637891</v>
      </c>
      <c r="L18" s="73">
        <f t="shared" si="1"/>
        <v>2120717688</v>
      </c>
      <c r="M18" s="73">
        <f t="shared" si="1"/>
        <v>6915296676</v>
      </c>
      <c r="N18" s="73">
        <f t="shared" si="1"/>
        <v>1981552860</v>
      </c>
      <c r="O18" s="73">
        <f t="shared" si="1"/>
        <v>2536361589</v>
      </c>
      <c r="P18" s="73">
        <f t="shared" si="1"/>
        <v>2019392722</v>
      </c>
      <c r="Q18" s="73">
        <f t="shared" si="1"/>
        <v>6537307171</v>
      </c>
      <c r="R18" s="73">
        <f t="shared" si="1"/>
        <v>2334943631</v>
      </c>
      <c r="S18" s="73">
        <f t="shared" si="1"/>
        <v>2962616795</v>
      </c>
      <c r="T18" s="73">
        <f t="shared" si="1"/>
        <v>3974637794</v>
      </c>
      <c r="U18" s="73">
        <f t="shared" si="1"/>
        <v>9272198220</v>
      </c>
      <c r="V18" s="73">
        <f t="shared" si="1"/>
        <v>29173167367</v>
      </c>
      <c r="W18" s="73">
        <f t="shared" si="1"/>
        <v>30646273935</v>
      </c>
      <c r="X18" s="73">
        <f t="shared" si="1"/>
        <v>-1473106568</v>
      </c>
      <c r="Y18" s="67">
        <f>+IF(W18&lt;&gt;0,(X18/W18)*100,0)</f>
        <v>-4.806804804800816</v>
      </c>
      <c r="Z18" s="74">
        <f t="shared" si="1"/>
        <v>30764277531</v>
      </c>
    </row>
    <row r="19" spans="1:26" ht="12.75">
      <c r="A19" s="70" t="s">
        <v>45</v>
      </c>
      <c r="B19" s="75">
        <f>+B10-B18</f>
        <v>929189490</v>
      </c>
      <c r="C19" s="75">
        <f>+C10-C18</f>
        <v>0</v>
      </c>
      <c r="D19" s="76">
        <f aca="true" t="shared" si="2" ref="D19:Z19">+D10-D18</f>
        <v>621285262</v>
      </c>
      <c r="E19" s="77">
        <f t="shared" si="2"/>
        <v>594399282</v>
      </c>
      <c r="F19" s="77">
        <f t="shared" si="2"/>
        <v>892735567</v>
      </c>
      <c r="G19" s="77">
        <f t="shared" si="2"/>
        <v>49262684</v>
      </c>
      <c r="H19" s="77">
        <f t="shared" si="2"/>
        <v>1485609125</v>
      </c>
      <c r="I19" s="77">
        <f t="shared" si="2"/>
        <v>2427607376</v>
      </c>
      <c r="J19" s="77">
        <f t="shared" si="2"/>
        <v>464458516</v>
      </c>
      <c r="K19" s="77">
        <f t="shared" si="2"/>
        <v>-435278753</v>
      </c>
      <c r="L19" s="77">
        <f t="shared" si="2"/>
        <v>1191206946</v>
      </c>
      <c r="M19" s="77">
        <f t="shared" si="2"/>
        <v>1220386709</v>
      </c>
      <c r="N19" s="77">
        <f t="shared" si="2"/>
        <v>191991916</v>
      </c>
      <c r="O19" s="77">
        <f t="shared" si="2"/>
        <v>-55903768</v>
      </c>
      <c r="P19" s="77">
        <f t="shared" si="2"/>
        <v>1080571247</v>
      </c>
      <c r="Q19" s="77">
        <f t="shared" si="2"/>
        <v>1216659395</v>
      </c>
      <c r="R19" s="77">
        <f t="shared" si="2"/>
        <v>-292382367</v>
      </c>
      <c r="S19" s="77">
        <f t="shared" si="2"/>
        <v>-844552868</v>
      </c>
      <c r="T19" s="77">
        <f t="shared" si="2"/>
        <v>-2673996781</v>
      </c>
      <c r="U19" s="77">
        <f t="shared" si="2"/>
        <v>-3810932016</v>
      </c>
      <c r="V19" s="77">
        <f t="shared" si="2"/>
        <v>1053721464</v>
      </c>
      <c r="W19" s="77">
        <f>IF(E10=E18,0,W10-W18)</f>
        <v>621285677</v>
      </c>
      <c r="X19" s="77">
        <f t="shared" si="2"/>
        <v>432435787</v>
      </c>
      <c r="Y19" s="78">
        <f>+IF(W19&lt;&gt;0,(X19/W19)*100,0)</f>
        <v>69.60337297458734</v>
      </c>
      <c r="Z19" s="79">
        <f t="shared" si="2"/>
        <v>594399282</v>
      </c>
    </row>
    <row r="20" spans="1:26" ht="12.75">
      <c r="A20" s="58" t="s">
        <v>46</v>
      </c>
      <c r="B20" s="19">
        <v>3331031272</v>
      </c>
      <c r="C20" s="19">
        <v>0</v>
      </c>
      <c r="D20" s="59">
        <v>3689847825</v>
      </c>
      <c r="E20" s="60">
        <v>3739615000</v>
      </c>
      <c r="F20" s="60">
        <v>601</v>
      </c>
      <c r="G20" s="60">
        <v>18180012</v>
      </c>
      <c r="H20" s="60">
        <v>558375427</v>
      </c>
      <c r="I20" s="60">
        <v>576556040</v>
      </c>
      <c r="J20" s="60">
        <v>304884000</v>
      </c>
      <c r="K20" s="60">
        <v>290540000</v>
      </c>
      <c r="L20" s="60">
        <v>333366960</v>
      </c>
      <c r="M20" s="60">
        <v>928790960</v>
      </c>
      <c r="N20" s="60">
        <v>148333000</v>
      </c>
      <c r="O20" s="60">
        <v>238012000</v>
      </c>
      <c r="P20" s="60">
        <v>254344000</v>
      </c>
      <c r="Q20" s="60">
        <v>640689000</v>
      </c>
      <c r="R20" s="60">
        <v>301331000</v>
      </c>
      <c r="S20" s="60">
        <v>419341000</v>
      </c>
      <c r="T20" s="60">
        <v>612777501</v>
      </c>
      <c r="U20" s="60">
        <v>1333449501</v>
      </c>
      <c r="V20" s="60">
        <v>3479485501</v>
      </c>
      <c r="W20" s="60">
        <v>3689847825</v>
      </c>
      <c r="X20" s="60">
        <v>-210362324</v>
      </c>
      <c r="Y20" s="61">
        <v>-5.7</v>
      </c>
      <c r="Z20" s="62">
        <v>3739615000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4260220762</v>
      </c>
      <c r="C22" s="86">
        <f>SUM(C19:C21)</f>
        <v>0</v>
      </c>
      <c r="D22" s="87">
        <f aca="true" t="shared" si="3" ref="D22:Z22">SUM(D19:D21)</f>
        <v>4311133087</v>
      </c>
      <c r="E22" s="88">
        <f t="shared" si="3"/>
        <v>4334014282</v>
      </c>
      <c r="F22" s="88">
        <f t="shared" si="3"/>
        <v>892736168</v>
      </c>
      <c r="G22" s="88">
        <f t="shared" si="3"/>
        <v>67442696</v>
      </c>
      <c r="H22" s="88">
        <f t="shared" si="3"/>
        <v>2043984552</v>
      </c>
      <c r="I22" s="88">
        <f t="shared" si="3"/>
        <v>3004163416</v>
      </c>
      <c r="J22" s="88">
        <f t="shared" si="3"/>
        <v>769342516</v>
      </c>
      <c r="K22" s="88">
        <f t="shared" si="3"/>
        <v>-144738753</v>
      </c>
      <c r="L22" s="88">
        <f t="shared" si="3"/>
        <v>1524573906</v>
      </c>
      <c r="M22" s="88">
        <f t="shared" si="3"/>
        <v>2149177669</v>
      </c>
      <c r="N22" s="88">
        <f t="shared" si="3"/>
        <v>340324916</v>
      </c>
      <c r="O22" s="88">
        <f t="shared" si="3"/>
        <v>182108232</v>
      </c>
      <c r="P22" s="88">
        <f t="shared" si="3"/>
        <v>1334915247</v>
      </c>
      <c r="Q22" s="88">
        <f t="shared" si="3"/>
        <v>1857348395</v>
      </c>
      <c r="R22" s="88">
        <f t="shared" si="3"/>
        <v>8948633</v>
      </c>
      <c r="S22" s="88">
        <f t="shared" si="3"/>
        <v>-425211868</v>
      </c>
      <c r="T22" s="88">
        <f t="shared" si="3"/>
        <v>-2061219280</v>
      </c>
      <c r="U22" s="88">
        <f t="shared" si="3"/>
        <v>-2477482515</v>
      </c>
      <c r="V22" s="88">
        <f t="shared" si="3"/>
        <v>4533206965</v>
      </c>
      <c r="W22" s="88">
        <f t="shared" si="3"/>
        <v>4311133502</v>
      </c>
      <c r="X22" s="88">
        <f t="shared" si="3"/>
        <v>222073463</v>
      </c>
      <c r="Y22" s="89">
        <f>+IF(W22&lt;&gt;0,(X22/W22)*100,0)</f>
        <v>5.15116182082918</v>
      </c>
      <c r="Z22" s="90">
        <f t="shared" si="3"/>
        <v>4334014282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4260220762</v>
      </c>
      <c r="C24" s="75">
        <f>SUM(C22:C23)</f>
        <v>0</v>
      </c>
      <c r="D24" s="76">
        <f aca="true" t="shared" si="4" ref="D24:Z24">SUM(D22:D23)</f>
        <v>4311133087</v>
      </c>
      <c r="E24" s="77">
        <f t="shared" si="4"/>
        <v>4334014282</v>
      </c>
      <c r="F24" s="77">
        <f t="shared" si="4"/>
        <v>892736168</v>
      </c>
      <c r="G24" s="77">
        <f t="shared" si="4"/>
        <v>67442696</v>
      </c>
      <c r="H24" s="77">
        <f t="shared" si="4"/>
        <v>2043984552</v>
      </c>
      <c r="I24" s="77">
        <f t="shared" si="4"/>
        <v>3004163416</v>
      </c>
      <c r="J24" s="77">
        <f t="shared" si="4"/>
        <v>769342516</v>
      </c>
      <c r="K24" s="77">
        <f t="shared" si="4"/>
        <v>-144738753</v>
      </c>
      <c r="L24" s="77">
        <f t="shared" si="4"/>
        <v>1524573906</v>
      </c>
      <c r="M24" s="77">
        <f t="shared" si="4"/>
        <v>2149177669</v>
      </c>
      <c r="N24" s="77">
        <f t="shared" si="4"/>
        <v>340324916</v>
      </c>
      <c r="O24" s="77">
        <f t="shared" si="4"/>
        <v>182108232</v>
      </c>
      <c r="P24" s="77">
        <f t="shared" si="4"/>
        <v>1334915247</v>
      </c>
      <c r="Q24" s="77">
        <f t="shared" si="4"/>
        <v>1857348395</v>
      </c>
      <c r="R24" s="77">
        <f t="shared" si="4"/>
        <v>8948633</v>
      </c>
      <c r="S24" s="77">
        <f t="shared" si="4"/>
        <v>-425211868</v>
      </c>
      <c r="T24" s="77">
        <f t="shared" si="4"/>
        <v>-2061219280</v>
      </c>
      <c r="U24" s="77">
        <f t="shared" si="4"/>
        <v>-2477482515</v>
      </c>
      <c r="V24" s="77">
        <f t="shared" si="4"/>
        <v>4533206965</v>
      </c>
      <c r="W24" s="77">
        <f t="shared" si="4"/>
        <v>4311133502</v>
      </c>
      <c r="X24" s="77">
        <f t="shared" si="4"/>
        <v>222073463</v>
      </c>
      <c r="Y24" s="78">
        <f>+IF(W24&lt;&gt;0,(X24/W24)*100,0)</f>
        <v>5.15116182082918</v>
      </c>
      <c r="Z24" s="79">
        <f t="shared" si="4"/>
        <v>4334014282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4902923000</v>
      </c>
      <c r="C27" s="22">
        <v>0</v>
      </c>
      <c r="D27" s="99">
        <v>6725067000</v>
      </c>
      <c r="E27" s="100">
        <v>6693732000</v>
      </c>
      <c r="F27" s="100">
        <v>142937000</v>
      </c>
      <c r="G27" s="100">
        <v>432316000</v>
      </c>
      <c r="H27" s="100">
        <v>369710000</v>
      </c>
      <c r="I27" s="100">
        <v>944963000</v>
      </c>
      <c r="J27" s="100">
        <v>509757000</v>
      </c>
      <c r="K27" s="100">
        <v>480917000</v>
      </c>
      <c r="L27" s="100">
        <v>506388000</v>
      </c>
      <c r="M27" s="100">
        <v>1497062000</v>
      </c>
      <c r="N27" s="100">
        <v>330472000</v>
      </c>
      <c r="O27" s="100">
        <v>406258000</v>
      </c>
      <c r="P27" s="100">
        <v>521385000</v>
      </c>
      <c r="Q27" s="100">
        <v>1258115000</v>
      </c>
      <c r="R27" s="100">
        <v>436276000</v>
      </c>
      <c r="S27" s="100">
        <v>561505000</v>
      </c>
      <c r="T27" s="100">
        <v>1368796000</v>
      </c>
      <c r="U27" s="100">
        <v>2366577000</v>
      </c>
      <c r="V27" s="100">
        <v>6066717000</v>
      </c>
      <c r="W27" s="100">
        <v>6693732000</v>
      </c>
      <c r="X27" s="100">
        <v>-627015000</v>
      </c>
      <c r="Y27" s="101">
        <v>-9.37</v>
      </c>
      <c r="Z27" s="102">
        <v>6693732000</v>
      </c>
    </row>
    <row r="28" spans="1:26" ht="12.75">
      <c r="A28" s="103" t="s">
        <v>46</v>
      </c>
      <c r="B28" s="19">
        <v>3214959000</v>
      </c>
      <c r="C28" s="19">
        <v>0</v>
      </c>
      <c r="D28" s="59">
        <v>3689848000</v>
      </c>
      <c r="E28" s="60">
        <v>3753763000</v>
      </c>
      <c r="F28" s="60">
        <v>111743000</v>
      </c>
      <c r="G28" s="60">
        <v>15705000</v>
      </c>
      <c r="H28" s="60">
        <v>254050000</v>
      </c>
      <c r="I28" s="60">
        <v>381498000</v>
      </c>
      <c r="J28" s="60">
        <v>429642000</v>
      </c>
      <c r="K28" s="60">
        <v>301494000</v>
      </c>
      <c r="L28" s="60">
        <v>358296000</v>
      </c>
      <c r="M28" s="60">
        <v>1089432000</v>
      </c>
      <c r="N28" s="60">
        <v>148334000</v>
      </c>
      <c r="O28" s="60">
        <v>238633000</v>
      </c>
      <c r="P28" s="60">
        <v>93231000</v>
      </c>
      <c r="Q28" s="60">
        <v>480198000</v>
      </c>
      <c r="R28" s="60">
        <v>301331000</v>
      </c>
      <c r="S28" s="60">
        <v>419341000</v>
      </c>
      <c r="T28" s="60">
        <v>642229000</v>
      </c>
      <c r="U28" s="60">
        <v>1362901000</v>
      </c>
      <c r="V28" s="60">
        <v>3314029000</v>
      </c>
      <c r="W28" s="60">
        <v>3753763000</v>
      </c>
      <c r="X28" s="60">
        <v>-439734000</v>
      </c>
      <c r="Y28" s="61">
        <v>-11.71</v>
      </c>
      <c r="Z28" s="62">
        <v>3753763000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1000000000</v>
      </c>
      <c r="E30" s="60">
        <v>1000000000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1000000000</v>
      </c>
      <c r="X30" s="60">
        <v>-1000000000</v>
      </c>
      <c r="Y30" s="61">
        <v>-100</v>
      </c>
      <c r="Z30" s="62">
        <v>1000000000</v>
      </c>
    </row>
    <row r="31" spans="1:26" ht="12.75">
      <c r="A31" s="58" t="s">
        <v>53</v>
      </c>
      <c r="B31" s="19">
        <v>1687964000</v>
      </c>
      <c r="C31" s="19">
        <v>0</v>
      </c>
      <c r="D31" s="59">
        <v>2035219000</v>
      </c>
      <c r="E31" s="60">
        <v>1939969000</v>
      </c>
      <c r="F31" s="60">
        <v>31194000</v>
      </c>
      <c r="G31" s="60">
        <v>416611000</v>
      </c>
      <c r="H31" s="60">
        <v>115660000</v>
      </c>
      <c r="I31" s="60">
        <v>563465000</v>
      </c>
      <c r="J31" s="60">
        <v>80115000</v>
      </c>
      <c r="K31" s="60">
        <v>179423000</v>
      </c>
      <c r="L31" s="60">
        <v>148092000</v>
      </c>
      <c r="M31" s="60">
        <v>407630000</v>
      </c>
      <c r="N31" s="60">
        <v>182138000</v>
      </c>
      <c r="O31" s="60">
        <v>167625000</v>
      </c>
      <c r="P31" s="60">
        <v>428154000</v>
      </c>
      <c r="Q31" s="60">
        <v>777917000</v>
      </c>
      <c r="R31" s="60">
        <v>134945000</v>
      </c>
      <c r="S31" s="60">
        <v>142164000</v>
      </c>
      <c r="T31" s="60">
        <v>726567000</v>
      </c>
      <c r="U31" s="60">
        <v>1003676000</v>
      </c>
      <c r="V31" s="60">
        <v>2752688000</v>
      </c>
      <c r="W31" s="60">
        <v>1939969000</v>
      </c>
      <c r="X31" s="60">
        <v>812719000</v>
      </c>
      <c r="Y31" s="61">
        <v>41.89</v>
      </c>
      <c r="Z31" s="62">
        <v>1939969000</v>
      </c>
    </row>
    <row r="32" spans="1:26" ht="12.75">
      <c r="A32" s="70" t="s">
        <v>54</v>
      </c>
      <c r="B32" s="22">
        <f>SUM(B28:B31)</f>
        <v>4902923000</v>
      </c>
      <c r="C32" s="22">
        <f>SUM(C28:C31)</f>
        <v>0</v>
      </c>
      <c r="D32" s="99">
        <f aca="true" t="shared" si="5" ref="D32:Z32">SUM(D28:D31)</f>
        <v>6725067000</v>
      </c>
      <c r="E32" s="100">
        <f t="shared" si="5"/>
        <v>6693732000</v>
      </c>
      <c r="F32" s="100">
        <f t="shared" si="5"/>
        <v>142937000</v>
      </c>
      <c r="G32" s="100">
        <f t="shared" si="5"/>
        <v>432316000</v>
      </c>
      <c r="H32" s="100">
        <f t="shared" si="5"/>
        <v>369710000</v>
      </c>
      <c r="I32" s="100">
        <f t="shared" si="5"/>
        <v>944963000</v>
      </c>
      <c r="J32" s="100">
        <f t="shared" si="5"/>
        <v>509757000</v>
      </c>
      <c r="K32" s="100">
        <f t="shared" si="5"/>
        <v>480917000</v>
      </c>
      <c r="L32" s="100">
        <f t="shared" si="5"/>
        <v>506388000</v>
      </c>
      <c r="M32" s="100">
        <f t="shared" si="5"/>
        <v>1497062000</v>
      </c>
      <c r="N32" s="100">
        <f t="shared" si="5"/>
        <v>330472000</v>
      </c>
      <c r="O32" s="100">
        <f t="shared" si="5"/>
        <v>406258000</v>
      </c>
      <c r="P32" s="100">
        <f t="shared" si="5"/>
        <v>521385000</v>
      </c>
      <c r="Q32" s="100">
        <f t="shared" si="5"/>
        <v>1258115000</v>
      </c>
      <c r="R32" s="100">
        <f t="shared" si="5"/>
        <v>436276000</v>
      </c>
      <c r="S32" s="100">
        <f t="shared" si="5"/>
        <v>561505000</v>
      </c>
      <c r="T32" s="100">
        <f t="shared" si="5"/>
        <v>1368796000</v>
      </c>
      <c r="U32" s="100">
        <f t="shared" si="5"/>
        <v>2366577000</v>
      </c>
      <c r="V32" s="100">
        <f t="shared" si="5"/>
        <v>6066717000</v>
      </c>
      <c r="W32" s="100">
        <f t="shared" si="5"/>
        <v>6693732000</v>
      </c>
      <c r="X32" s="100">
        <f t="shared" si="5"/>
        <v>-627015000</v>
      </c>
      <c r="Y32" s="101">
        <f>+IF(W32&lt;&gt;0,(X32/W32)*100,0)</f>
        <v>-9.36719605744598</v>
      </c>
      <c r="Z32" s="102">
        <f t="shared" si="5"/>
        <v>6693732000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15059946000</v>
      </c>
      <c r="C35" s="19">
        <v>0</v>
      </c>
      <c r="D35" s="59">
        <v>14821634459</v>
      </c>
      <c r="E35" s="60">
        <v>14821634459</v>
      </c>
      <c r="F35" s="60">
        <v>20569374</v>
      </c>
      <c r="G35" s="60">
        <v>17756124</v>
      </c>
      <c r="H35" s="60">
        <v>16931521</v>
      </c>
      <c r="I35" s="60">
        <v>16931521</v>
      </c>
      <c r="J35" s="60">
        <v>14118121</v>
      </c>
      <c r="K35" s="60">
        <v>15410288</v>
      </c>
      <c r="L35" s="60">
        <v>16049597</v>
      </c>
      <c r="M35" s="60">
        <v>16049597</v>
      </c>
      <c r="N35" s="60">
        <v>14059371</v>
      </c>
      <c r="O35" s="60">
        <v>16861016</v>
      </c>
      <c r="P35" s="60">
        <v>18531318</v>
      </c>
      <c r="Q35" s="60">
        <v>18531318</v>
      </c>
      <c r="R35" s="60">
        <v>20096209</v>
      </c>
      <c r="S35" s="60">
        <v>16837063</v>
      </c>
      <c r="T35" s="60">
        <v>15251776</v>
      </c>
      <c r="U35" s="60">
        <v>15251776</v>
      </c>
      <c r="V35" s="60">
        <v>15251776</v>
      </c>
      <c r="W35" s="60">
        <v>14821634459</v>
      </c>
      <c r="X35" s="60">
        <v>-14806382683</v>
      </c>
      <c r="Y35" s="61">
        <v>-99.9</v>
      </c>
      <c r="Z35" s="62">
        <v>14821634459</v>
      </c>
    </row>
    <row r="36" spans="1:26" ht="12.75">
      <c r="A36" s="58" t="s">
        <v>57</v>
      </c>
      <c r="B36" s="19">
        <v>45079185000</v>
      </c>
      <c r="C36" s="19">
        <v>0</v>
      </c>
      <c r="D36" s="59">
        <v>50434422660</v>
      </c>
      <c r="E36" s="60">
        <v>50434422660</v>
      </c>
      <c r="F36" s="60">
        <v>45483869</v>
      </c>
      <c r="G36" s="60">
        <v>44140733</v>
      </c>
      <c r="H36" s="60">
        <v>46879917</v>
      </c>
      <c r="I36" s="60">
        <v>46879917</v>
      </c>
      <c r="J36" s="60">
        <v>47106221</v>
      </c>
      <c r="K36" s="60">
        <v>47711061</v>
      </c>
      <c r="L36" s="60">
        <v>47956894</v>
      </c>
      <c r="M36" s="60">
        <v>47956894</v>
      </c>
      <c r="N36" s="60">
        <v>47266349</v>
      </c>
      <c r="O36" s="60">
        <v>46958749</v>
      </c>
      <c r="P36" s="60">
        <v>46795570</v>
      </c>
      <c r="Q36" s="60">
        <v>46795570</v>
      </c>
      <c r="R36" s="60">
        <v>47048368</v>
      </c>
      <c r="S36" s="60">
        <v>47219031</v>
      </c>
      <c r="T36" s="60">
        <v>47873512</v>
      </c>
      <c r="U36" s="60">
        <v>47873512</v>
      </c>
      <c r="V36" s="60">
        <v>47873512</v>
      </c>
      <c r="W36" s="60">
        <v>50434422660</v>
      </c>
      <c r="X36" s="60">
        <v>-50386549148</v>
      </c>
      <c r="Y36" s="61">
        <v>-99.91</v>
      </c>
      <c r="Z36" s="62">
        <v>50434422660</v>
      </c>
    </row>
    <row r="37" spans="1:26" ht="12.75">
      <c r="A37" s="58" t="s">
        <v>58</v>
      </c>
      <c r="B37" s="19">
        <v>11448109000</v>
      </c>
      <c r="C37" s="19">
        <v>0</v>
      </c>
      <c r="D37" s="59">
        <v>10644787055</v>
      </c>
      <c r="E37" s="60">
        <v>10644787055</v>
      </c>
      <c r="F37" s="60">
        <v>13997367</v>
      </c>
      <c r="G37" s="60">
        <v>13394203</v>
      </c>
      <c r="H37" s="60">
        <v>15212997</v>
      </c>
      <c r="I37" s="60">
        <v>15212997</v>
      </c>
      <c r="J37" s="60">
        <v>12204101</v>
      </c>
      <c r="K37" s="60">
        <v>12983106</v>
      </c>
      <c r="L37" s="60">
        <v>12518377</v>
      </c>
      <c r="M37" s="60">
        <v>12518377</v>
      </c>
      <c r="N37" s="60">
        <v>12476653</v>
      </c>
      <c r="O37" s="60">
        <v>10183943</v>
      </c>
      <c r="P37" s="60">
        <v>12055905</v>
      </c>
      <c r="Q37" s="60">
        <v>12055905</v>
      </c>
      <c r="R37" s="60">
        <v>12226631</v>
      </c>
      <c r="S37" s="60">
        <v>10550281</v>
      </c>
      <c r="T37" s="60">
        <v>11042501</v>
      </c>
      <c r="U37" s="60">
        <v>11042501</v>
      </c>
      <c r="V37" s="60">
        <v>11042501</v>
      </c>
      <c r="W37" s="60">
        <v>10644787055</v>
      </c>
      <c r="X37" s="60">
        <v>-10633744554</v>
      </c>
      <c r="Y37" s="61">
        <v>-99.9</v>
      </c>
      <c r="Z37" s="62">
        <v>10644787055</v>
      </c>
    </row>
    <row r="38" spans="1:26" ht="12.75">
      <c r="A38" s="58" t="s">
        <v>59</v>
      </c>
      <c r="B38" s="19">
        <v>11990573000</v>
      </c>
      <c r="C38" s="19">
        <v>0</v>
      </c>
      <c r="D38" s="59">
        <v>13099265408</v>
      </c>
      <c r="E38" s="60">
        <v>13099265408</v>
      </c>
      <c r="F38" s="60">
        <v>12059150</v>
      </c>
      <c r="G38" s="60">
        <v>11990571</v>
      </c>
      <c r="H38" s="60">
        <v>11741229</v>
      </c>
      <c r="I38" s="60">
        <v>11741229</v>
      </c>
      <c r="J38" s="60">
        <v>12661296</v>
      </c>
      <c r="K38" s="60">
        <v>12629392</v>
      </c>
      <c r="L38" s="60">
        <v>12464154</v>
      </c>
      <c r="M38" s="60">
        <v>12464154</v>
      </c>
      <c r="N38" s="60">
        <v>12471919</v>
      </c>
      <c r="O38" s="60">
        <v>12563722</v>
      </c>
      <c r="P38" s="60">
        <v>12234326</v>
      </c>
      <c r="Q38" s="60">
        <v>12234326</v>
      </c>
      <c r="R38" s="60">
        <v>12019081</v>
      </c>
      <c r="S38" s="60">
        <v>11977343</v>
      </c>
      <c r="T38" s="60">
        <v>11822403</v>
      </c>
      <c r="U38" s="60">
        <v>11822403</v>
      </c>
      <c r="V38" s="60">
        <v>11822403</v>
      </c>
      <c r="W38" s="60">
        <v>13099265408</v>
      </c>
      <c r="X38" s="60">
        <v>-13087443005</v>
      </c>
      <c r="Y38" s="61">
        <v>-99.91</v>
      </c>
      <c r="Z38" s="62">
        <v>13099265408</v>
      </c>
    </row>
    <row r="39" spans="1:26" ht="12.75">
      <c r="A39" s="58" t="s">
        <v>60</v>
      </c>
      <c r="B39" s="19">
        <v>36700449000</v>
      </c>
      <c r="C39" s="19">
        <v>0</v>
      </c>
      <c r="D39" s="59">
        <v>41512004656</v>
      </c>
      <c r="E39" s="60">
        <v>41512004656</v>
      </c>
      <c r="F39" s="60">
        <v>39996726</v>
      </c>
      <c r="G39" s="60">
        <v>36512083</v>
      </c>
      <c r="H39" s="60">
        <v>36857212</v>
      </c>
      <c r="I39" s="60">
        <v>36857212</v>
      </c>
      <c r="J39" s="60">
        <v>36358945</v>
      </c>
      <c r="K39" s="60">
        <v>37508851</v>
      </c>
      <c r="L39" s="60">
        <v>39023960</v>
      </c>
      <c r="M39" s="60">
        <v>39023960</v>
      </c>
      <c r="N39" s="60">
        <v>36377148</v>
      </c>
      <c r="O39" s="60">
        <v>41072100</v>
      </c>
      <c r="P39" s="60">
        <v>41036657</v>
      </c>
      <c r="Q39" s="60">
        <v>41036657</v>
      </c>
      <c r="R39" s="60">
        <v>42898865</v>
      </c>
      <c r="S39" s="60">
        <v>41528470</v>
      </c>
      <c r="T39" s="60">
        <v>40260384</v>
      </c>
      <c r="U39" s="60">
        <v>40260384</v>
      </c>
      <c r="V39" s="60">
        <v>40260384</v>
      </c>
      <c r="W39" s="60">
        <v>41512004656</v>
      </c>
      <c r="X39" s="60">
        <v>-41471744272</v>
      </c>
      <c r="Y39" s="61">
        <v>-99.9</v>
      </c>
      <c r="Z39" s="62">
        <v>41512004656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7037273000</v>
      </c>
      <c r="C42" s="19">
        <v>0</v>
      </c>
      <c r="D42" s="59">
        <v>5912104303</v>
      </c>
      <c r="E42" s="60">
        <v>5556891202</v>
      </c>
      <c r="F42" s="60">
        <v>214571441</v>
      </c>
      <c r="G42" s="60">
        <v>-441782333</v>
      </c>
      <c r="H42" s="60">
        <v>534936234</v>
      </c>
      <c r="I42" s="60">
        <v>307725342</v>
      </c>
      <c r="J42" s="60">
        <v>148089030</v>
      </c>
      <c r="K42" s="60">
        <v>1220243304</v>
      </c>
      <c r="L42" s="60">
        <v>50729286</v>
      </c>
      <c r="M42" s="60">
        <v>1419061620</v>
      </c>
      <c r="N42" s="60">
        <v>-107056281</v>
      </c>
      <c r="O42" s="60">
        <v>-436387120</v>
      </c>
      <c r="P42" s="60">
        <v>1841331263</v>
      </c>
      <c r="Q42" s="60">
        <v>1297887862</v>
      </c>
      <c r="R42" s="60">
        <v>1730928086</v>
      </c>
      <c r="S42" s="60">
        <v>839236984</v>
      </c>
      <c r="T42" s="60">
        <v>1866242531</v>
      </c>
      <c r="U42" s="60">
        <v>4436407601</v>
      </c>
      <c r="V42" s="60">
        <v>7461082425</v>
      </c>
      <c r="W42" s="60">
        <v>5556891202</v>
      </c>
      <c r="X42" s="60">
        <v>1904191223</v>
      </c>
      <c r="Y42" s="61">
        <v>34.27</v>
      </c>
      <c r="Z42" s="62">
        <v>5556891202</v>
      </c>
    </row>
    <row r="43" spans="1:26" ht="12.75">
      <c r="A43" s="58" t="s">
        <v>63</v>
      </c>
      <c r="B43" s="19">
        <v>-4891549000</v>
      </c>
      <c r="C43" s="19">
        <v>0</v>
      </c>
      <c r="D43" s="59">
        <v>-6694753100</v>
      </c>
      <c r="E43" s="60">
        <v>-6663193100</v>
      </c>
      <c r="F43" s="60">
        <v>568403215</v>
      </c>
      <c r="G43" s="60">
        <v>533652812</v>
      </c>
      <c r="H43" s="60">
        <v>-2518629801</v>
      </c>
      <c r="I43" s="60">
        <v>-1416573774</v>
      </c>
      <c r="J43" s="60">
        <v>-415189402</v>
      </c>
      <c r="K43" s="60">
        <v>-423200000</v>
      </c>
      <c r="L43" s="60">
        <v>-198330000</v>
      </c>
      <c r="M43" s="60">
        <v>-1036719402</v>
      </c>
      <c r="N43" s="60">
        <v>-218620000</v>
      </c>
      <c r="O43" s="60">
        <v>-376627028</v>
      </c>
      <c r="P43" s="60">
        <v>-659171000</v>
      </c>
      <c r="Q43" s="60">
        <v>-1254418028</v>
      </c>
      <c r="R43" s="60">
        <v>-1053849231</v>
      </c>
      <c r="S43" s="60">
        <v>-638417893</v>
      </c>
      <c r="T43" s="60">
        <v>-656561040</v>
      </c>
      <c r="U43" s="60">
        <v>-2348828164</v>
      </c>
      <c r="V43" s="60">
        <v>-6056539368</v>
      </c>
      <c r="W43" s="60">
        <v>-6663193100</v>
      </c>
      <c r="X43" s="60">
        <v>606653732</v>
      </c>
      <c r="Y43" s="61">
        <v>-9.1</v>
      </c>
      <c r="Z43" s="62">
        <v>-6663193100</v>
      </c>
    </row>
    <row r="44" spans="1:26" ht="12.75">
      <c r="A44" s="58" t="s">
        <v>64</v>
      </c>
      <c r="B44" s="19">
        <v>-1096160000</v>
      </c>
      <c r="C44" s="19">
        <v>0</v>
      </c>
      <c r="D44" s="59">
        <v>-21573000</v>
      </c>
      <c r="E44" s="60">
        <v>-21573000</v>
      </c>
      <c r="F44" s="60">
        <v>0</v>
      </c>
      <c r="G44" s="60">
        <v>-45908413</v>
      </c>
      <c r="H44" s="60">
        <v>-219937695</v>
      </c>
      <c r="I44" s="60">
        <v>-265846108</v>
      </c>
      <c r="J44" s="60">
        <v>0</v>
      </c>
      <c r="K44" s="60">
        <v>0</v>
      </c>
      <c r="L44" s="60">
        <v>-165507773</v>
      </c>
      <c r="M44" s="60">
        <v>-165507773</v>
      </c>
      <c r="N44" s="60">
        <v>-123257789</v>
      </c>
      <c r="O44" s="60">
        <v>-48224493</v>
      </c>
      <c r="P44" s="60">
        <v>-183999</v>
      </c>
      <c r="Q44" s="60">
        <v>-171666281</v>
      </c>
      <c r="R44" s="60">
        <v>0</v>
      </c>
      <c r="S44" s="60">
        <v>83469333</v>
      </c>
      <c r="T44" s="60">
        <v>-270712644</v>
      </c>
      <c r="U44" s="60">
        <v>-187243311</v>
      </c>
      <c r="V44" s="60">
        <v>-790263473</v>
      </c>
      <c r="W44" s="60">
        <v>-21573000</v>
      </c>
      <c r="X44" s="60">
        <v>-768690473</v>
      </c>
      <c r="Y44" s="61">
        <v>3563.21</v>
      </c>
      <c r="Z44" s="62">
        <v>-21573000</v>
      </c>
    </row>
    <row r="45" spans="1:26" ht="12.75">
      <c r="A45" s="70" t="s">
        <v>65</v>
      </c>
      <c r="B45" s="22">
        <v>7216329000</v>
      </c>
      <c r="C45" s="22">
        <v>0</v>
      </c>
      <c r="D45" s="99">
        <v>5438838242</v>
      </c>
      <c r="E45" s="100">
        <v>6088454369</v>
      </c>
      <c r="F45" s="100">
        <v>7687484196</v>
      </c>
      <c r="G45" s="100">
        <v>7733446262</v>
      </c>
      <c r="H45" s="100">
        <v>5529815000</v>
      </c>
      <c r="I45" s="100">
        <v>5529815000</v>
      </c>
      <c r="J45" s="100">
        <v>5262714628</v>
      </c>
      <c r="K45" s="100">
        <v>6059757932</v>
      </c>
      <c r="L45" s="100">
        <v>5746649445</v>
      </c>
      <c r="M45" s="100">
        <v>5746649445</v>
      </c>
      <c r="N45" s="100">
        <v>5297715375</v>
      </c>
      <c r="O45" s="100">
        <v>4436476734</v>
      </c>
      <c r="P45" s="100">
        <v>5618452998</v>
      </c>
      <c r="Q45" s="100">
        <v>5297715375</v>
      </c>
      <c r="R45" s="100">
        <v>6295531853</v>
      </c>
      <c r="S45" s="100">
        <v>6579820277</v>
      </c>
      <c r="T45" s="100">
        <v>7518789124</v>
      </c>
      <c r="U45" s="100">
        <v>7518789124</v>
      </c>
      <c r="V45" s="100">
        <v>7518789124</v>
      </c>
      <c r="W45" s="100">
        <v>6088454369</v>
      </c>
      <c r="X45" s="100">
        <v>1430334755</v>
      </c>
      <c r="Y45" s="101">
        <v>23.49</v>
      </c>
      <c r="Z45" s="102">
        <v>6088454369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1512892267</v>
      </c>
      <c r="C49" s="52">
        <v>0</v>
      </c>
      <c r="D49" s="129">
        <v>623684387</v>
      </c>
      <c r="E49" s="54">
        <v>274888978</v>
      </c>
      <c r="F49" s="54">
        <v>0</v>
      </c>
      <c r="G49" s="54">
        <v>0</v>
      </c>
      <c r="H49" s="54">
        <v>0</v>
      </c>
      <c r="I49" s="54">
        <v>242999956</v>
      </c>
      <c r="J49" s="54">
        <v>0</v>
      </c>
      <c r="K49" s="54">
        <v>0</v>
      </c>
      <c r="L49" s="54">
        <v>0</v>
      </c>
      <c r="M49" s="54">
        <v>226127603</v>
      </c>
      <c r="N49" s="54">
        <v>0</v>
      </c>
      <c r="O49" s="54">
        <v>0</v>
      </c>
      <c r="P49" s="54">
        <v>0</v>
      </c>
      <c r="Q49" s="54">
        <v>223474929</v>
      </c>
      <c r="R49" s="54">
        <v>0</v>
      </c>
      <c r="S49" s="54">
        <v>0</v>
      </c>
      <c r="T49" s="54">
        <v>0</v>
      </c>
      <c r="U49" s="54">
        <v>818401990</v>
      </c>
      <c r="V49" s="54">
        <v>4117273250</v>
      </c>
      <c r="W49" s="54">
        <v>8039743360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2368378751</v>
      </c>
      <c r="C51" s="52">
        <v>0</v>
      </c>
      <c r="D51" s="129">
        <v>24603098</v>
      </c>
      <c r="E51" s="54">
        <v>138526259</v>
      </c>
      <c r="F51" s="54">
        <v>0</v>
      </c>
      <c r="G51" s="54">
        <v>0</v>
      </c>
      <c r="H51" s="54">
        <v>0</v>
      </c>
      <c r="I51" s="54">
        <v>277970647</v>
      </c>
      <c r="J51" s="54">
        <v>0</v>
      </c>
      <c r="K51" s="54">
        <v>0</v>
      </c>
      <c r="L51" s="54">
        <v>0</v>
      </c>
      <c r="M51" s="54">
        <v>90249772</v>
      </c>
      <c r="N51" s="54">
        <v>0</v>
      </c>
      <c r="O51" s="54">
        <v>0</v>
      </c>
      <c r="P51" s="54">
        <v>0</v>
      </c>
      <c r="Q51" s="54">
        <v>146229147</v>
      </c>
      <c r="R51" s="54">
        <v>0</v>
      </c>
      <c r="S51" s="54">
        <v>0</v>
      </c>
      <c r="T51" s="54">
        <v>0</v>
      </c>
      <c r="U51" s="54">
        <v>383762200</v>
      </c>
      <c r="V51" s="54">
        <v>0</v>
      </c>
      <c r="W51" s="54">
        <v>3429719874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100.00000102429559</v>
      </c>
      <c r="C58" s="5">
        <f>IF(C67=0,0,+(C76/C67)*100)</f>
        <v>0</v>
      </c>
      <c r="D58" s="6">
        <f aca="true" t="shared" si="6" ref="D58:Z58">IF(D67=0,0,+(D76/D67)*100)</f>
        <v>95.96145651789587</v>
      </c>
      <c r="E58" s="7">
        <f t="shared" si="6"/>
        <v>96.01123267198322</v>
      </c>
      <c r="F58" s="7">
        <f t="shared" si="6"/>
        <v>33.142439583258025</v>
      </c>
      <c r="G58" s="7">
        <f t="shared" si="6"/>
        <v>46.673220162021664</v>
      </c>
      <c r="H58" s="7">
        <f t="shared" si="6"/>
        <v>106.9441398524152</v>
      </c>
      <c r="I58" s="7">
        <f t="shared" si="6"/>
        <v>70.52274163921773</v>
      </c>
      <c r="J58" s="7">
        <f t="shared" si="6"/>
        <v>106.09323966972359</v>
      </c>
      <c r="K58" s="7">
        <f t="shared" si="6"/>
        <v>103.05986382938134</v>
      </c>
      <c r="L58" s="7">
        <f t="shared" si="6"/>
        <v>122.10236197856754</v>
      </c>
      <c r="M58" s="7">
        <f t="shared" si="6"/>
        <v>109.36523740119797</v>
      </c>
      <c r="N58" s="7">
        <f t="shared" si="6"/>
        <v>99.8885865602105</v>
      </c>
      <c r="O58" s="7">
        <f t="shared" si="6"/>
        <v>103.97307858316238</v>
      </c>
      <c r="P58" s="7">
        <f t="shared" si="6"/>
        <v>160.2830403580018</v>
      </c>
      <c r="Q58" s="7">
        <f t="shared" si="6"/>
        <v>116.4007519619183</v>
      </c>
      <c r="R58" s="7">
        <f t="shared" si="6"/>
        <v>111.05647360831927</v>
      </c>
      <c r="S58" s="7">
        <f t="shared" si="6"/>
        <v>100.7034241805475</v>
      </c>
      <c r="T58" s="7">
        <f t="shared" si="6"/>
        <v>141.5398898498897</v>
      </c>
      <c r="U58" s="7">
        <f t="shared" si="6"/>
        <v>113.6952349783073</v>
      </c>
      <c r="V58" s="7">
        <f t="shared" si="6"/>
        <v>100.49922035355956</v>
      </c>
      <c r="W58" s="7">
        <f t="shared" si="6"/>
        <v>96.01123267198322</v>
      </c>
      <c r="X58" s="7">
        <f t="shared" si="6"/>
        <v>0</v>
      </c>
      <c r="Y58" s="7">
        <f t="shared" si="6"/>
        <v>0</v>
      </c>
      <c r="Z58" s="8">
        <f t="shared" si="6"/>
        <v>96.01123267198322</v>
      </c>
    </row>
    <row r="59" spans="1:26" ht="12.75">
      <c r="A59" s="37" t="s">
        <v>31</v>
      </c>
      <c r="B59" s="9">
        <f aca="true" t="shared" si="7" ref="B59:Z66">IF(B68=0,0,+(B77/B68)*100)</f>
        <v>99.99999728295215</v>
      </c>
      <c r="C59" s="9">
        <f t="shared" si="7"/>
        <v>0</v>
      </c>
      <c r="D59" s="2">
        <f t="shared" si="7"/>
        <v>94.99999997143786</v>
      </c>
      <c r="E59" s="10">
        <f t="shared" si="7"/>
        <v>94.99999998730571</v>
      </c>
      <c r="F59" s="10">
        <f t="shared" si="7"/>
        <v>29.575263988740534</v>
      </c>
      <c r="G59" s="10">
        <f t="shared" si="7"/>
        <v>37.092855799756556</v>
      </c>
      <c r="H59" s="10">
        <f t="shared" si="7"/>
        <v>228.19470656674636</v>
      </c>
      <c r="I59" s="10">
        <f t="shared" si="7"/>
        <v>100.00001846633397</v>
      </c>
      <c r="J59" s="10">
        <f t="shared" si="7"/>
        <v>99.99994983130806</v>
      </c>
      <c r="K59" s="10">
        <f t="shared" si="7"/>
        <v>99.99994129705763</v>
      </c>
      <c r="L59" s="10">
        <f t="shared" si="7"/>
        <v>99.99988988862033</v>
      </c>
      <c r="M59" s="10">
        <f t="shared" si="7"/>
        <v>99.9999286014405</v>
      </c>
      <c r="N59" s="10">
        <f t="shared" si="7"/>
        <v>100</v>
      </c>
      <c r="O59" s="10">
        <f t="shared" si="7"/>
        <v>99.99994129705763</v>
      </c>
      <c r="P59" s="10">
        <f t="shared" si="7"/>
        <v>99.99965555476965</v>
      </c>
      <c r="Q59" s="10">
        <f t="shared" si="7"/>
        <v>99.99986356324905</v>
      </c>
      <c r="R59" s="10">
        <f t="shared" si="7"/>
        <v>117.54094779024244</v>
      </c>
      <c r="S59" s="10">
        <f t="shared" si="7"/>
        <v>100.00006630478265</v>
      </c>
      <c r="T59" s="10">
        <f t="shared" si="7"/>
        <v>78.71936667342034</v>
      </c>
      <c r="U59" s="10">
        <f t="shared" si="7"/>
        <v>98.75345872162774</v>
      </c>
      <c r="V59" s="10">
        <f t="shared" si="7"/>
        <v>99.69139262583721</v>
      </c>
      <c r="W59" s="10">
        <f t="shared" si="7"/>
        <v>94.99999998730571</v>
      </c>
      <c r="X59" s="10">
        <f t="shared" si="7"/>
        <v>0</v>
      </c>
      <c r="Y59" s="10">
        <f t="shared" si="7"/>
        <v>0</v>
      </c>
      <c r="Z59" s="11">
        <f t="shared" si="7"/>
        <v>94.99999998730571</v>
      </c>
    </row>
    <row r="60" spans="1:26" ht="12.75">
      <c r="A60" s="38" t="s">
        <v>32</v>
      </c>
      <c r="B60" s="12">
        <f t="shared" si="7"/>
        <v>99.99999860873109</v>
      </c>
      <c r="C60" s="12">
        <f t="shared" si="7"/>
        <v>0</v>
      </c>
      <c r="D60" s="3">
        <f t="shared" si="7"/>
        <v>96.28377542375797</v>
      </c>
      <c r="E60" s="13">
        <f t="shared" si="7"/>
        <v>96.28377544102867</v>
      </c>
      <c r="F60" s="13">
        <f t="shared" si="7"/>
        <v>32.89575375197846</v>
      </c>
      <c r="G60" s="13">
        <f t="shared" si="7"/>
        <v>47.721520772097925</v>
      </c>
      <c r="H60" s="13">
        <f t="shared" si="7"/>
        <v>81.14847742261624</v>
      </c>
      <c r="I60" s="13">
        <f t="shared" si="7"/>
        <v>60.163848805528716</v>
      </c>
      <c r="J60" s="13">
        <f t="shared" si="7"/>
        <v>108.09322681021794</v>
      </c>
      <c r="K60" s="13">
        <f t="shared" si="7"/>
        <v>99.99301609950568</v>
      </c>
      <c r="L60" s="13">
        <f t="shared" si="7"/>
        <v>141.3886478840184</v>
      </c>
      <c r="M60" s="13">
        <f t="shared" si="7"/>
        <v>113.16808526144624</v>
      </c>
      <c r="N60" s="13">
        <f t="shared" si="7"/>
        <v>99.99999887979627</v>
      </c>
      <c r="O60" s="13">
        <f t="shared" si="7"/>
        <v>107.08120286855424</v>
      </c>
      <c r="P60" s="13">
        <f t="shared" si="7"/>
        <v>211.6915048822646</v>
      </c>
      <c r="Q60" s="13">
        <f t="shared" si="7"/>
        <v>125.38165478080951</v>
      </c>
      <c r="R60" s="13">
        <f t="shared" si="7"/>
        <v>103.26781196343642</v>
      </c>
      <c r="S60" s="13">
        <f t="shared" si="7"/>
        <v>101.31927331347083</v>
      </c>
      <c r="T60" s="13">
        <f t="shared" si="7"/>
        <v>203.37053607907185</v>
      </c>
      <c r="U60" s="13">
        <f t="shared" si="7"/>
        <v>118.99272210213414</v>
      </c>
      <c r="V60" s="13">
        <f t="shared" si="7"/>
        <v>100.00000527738038</v>
      </c>
      <c r="W60" s="13">
        <f t="shared" si="7"/>
        <v>96.28377544657162</v>
      </c>
      <c r="X60" s="13">
        <f t="shared" si="7"/>
        <v>0</v>
      </c>
      <c r="Y60" s="13">
        <f t="shared" si="7"/>
        <v>0</v>
      </c>
      <c r="Z60" s="14">
        <f t="shared" si="7"/>
        <v>96.28377544102867</v>
      </c>
    </row>
    <row r="61" spans="1:26" ht="12.75">
      <c r="A61" s="39" t="s">
        <v>103</v>
      </c>
      <c r="B61" s="12">
        <f t="shared" si="7"/>
        <v>98.43957587891299</v>
      </c>
      <c r="C61" s="12">
        <f t="shared" si="7"/>
        <v>0</v>
      </c>
      <c r="D61" s="3">
        <f t="shared" si="7"/>
        <v>96.72584618788885</v>
      </c>
      <c r="E61" s="13">
        <f t="shared" si="7"/>
        <v>96.72584618788885</v>
      </c>
      <c r="F61" s="13">
        <f t="shared" si="7"/>
        <v>30.48882219710225</v>
      </c>
      <c r="G61" s="13">
        <f t="shared" si="7"/>
        <v>45.57652422913287</v>
      </c>
      <c r="H61" s="13">
        <f t="shared" si="7"/>
        <v>88.8791599320542</v>
      </c>
      <c r="I61" s="13">
        <f t="shared" si="7"/>
        <v>60.06448710380986</v>
      </c>
      <c r="J61" s="13">
        <f t="shared" si="7"/>
        <v>99.99747363299272</v>
      </c>
      <c r="K61" s="13">
        <f t="shared" si="7"/>
        <v>99.992795259036</v>
      </c>
      <c r="L61" s="13">
        <f t="shared" si="7"/>
        <v>100.0099857543119</v>
      </c>
      <c r="M61" s="13">
        <f t="shared" si="7"/>
        <v>99.99996638319053</v>
      </c>
      <c r="N61" s="13">
        <f t="shared" si="7"/>
        <v>100</v>
      </c>
      <c r="O61" s="13">
        <f t="shared" si="7"/>
        <v>110.0034956542354</v>
      </c>
      <c r="P61" s="13">
        <f t="shared" si="7"/>
        <v>225.2486211167762</v>
      </c>
      <c r="Q61" s="13">
        <f t="shared" si="7"/>
        <v>128.79525284096337</v>
      </c>
      <c r="R61" s="13">
        <f t="shared" si="7"/>
        <v>99.9999586811178</v>
      </c>
      <c r="S61" s="13">
        <f t="shared" si="7"/>
        <v>99.9999566973933</v>
      </c>
      <c r="T61" s="13">
        <f t="shared" si="7"/>
        <v>211.21036759906383</v>
      </c>
      <c r="U61" s="13">
        <f t="shared" si="7"/>
        <v>116.88495355699149</v>
      </c>
      <c r="V61" s="13">
        <f t="shared" si="7"/>
        <v>97.99839119102496</v>
      </c>
      <c r="W61" s="13">
        <f t="shared" si="7"/>
        <v>96.72584618788885</v>
      </c>
      <c r="X61" s="13">
        <f t="shared" si="7"/>
        <v>0</v>
      </c>
      <c r="Y61" s="13">
        <f t="shared" si="7"/>
        <v>0</v>
      </c>
      <c r="Z61" s="14">
        <f t="shared" si="7"/>
        <v>96.72584618788885</v>
      </c>
    </row>
    <row r="62" spans="1:26" ht="12.75">
      <c r="A62" s="39" t="s">
        <v>104</v>
      </c>
      <c r="B62" s="12">
        <f t="shared" si="7"/>
        <v>99.58130535526752</v>
      </c>
      <c r="C62" s="12">
        <f t="shared" si="7"/>
        <v>0</v>
      </c>
      <c r="D62" s="3">
        <f t="shared" si="7"/>
        <v>93.79533349608941</v>
      </c>
      <c r="E62" s="13">
        <f t="shared" si="7"/>
        <v>93.79533358695888</v>
      </c>
      <c r="F62" s="13">
        <f t="shared" si="7"/>
        <v>32.618436854552094</v>
      </c>
      <c r="G62" s="13">
        <f t="shared" si="7"/>
        <v>36.82344989208593</v>
      </c>
      <c r="H62" s="13">
        <f t="shared" si="7"/>
        <v>62.44129307794919</v>
      </c>
      <c r="I62" s="13">
        <f t="shared" si="7"/>
        <v>52.06784032466285</v>
      </c>
      <c r="J62" s="13">
        <f t="shared" si="7"/>
        <v>96.05175072455877</v>
      </c>
      <c r="K62" s="13">
        <f t="shared" si="7"/>
        <v>100.00363477755161</v>
      </c>
      <c r="L62" s="13">
        <f t="shared" si="7"/>
        <v>-239.78892889900126</v>
      </c>
      <c r="M62" s="13">
        <f t="shared" si="7"/>
        <v>155.51594028070207</v>
      </c>
      <c r="N62" s="13">
        <f t="shared" si="7"/>
        <v>99.99999465744142</v>
      </c>
      <c r="O62" s="13">
        <f t="shared" si="7"/>
        <v>100.00004526384959</v>
      </c>
      <c r="P62" s="13">
        <f t="shared" si="7"/>
        <v>185.3086615253291</v>
      </c>
      <c r="Q62" s="13">
        <f t="shared" si="7"/>
        <v>117.18758980719326</v>
      </c>
      <c r="R62" s="13">
        <f t="shared" si="7"/>
        <v>99.99985426335594</v>
      </c>
      <c r="S62" s="13">
        <f t="shared" si="7"/>
        <v>99.99984659854404</v>
      </c>
      <c r="T62" s="13">
        <f t="shared" si="7"/>
        <v>-227.92002000209126</v>
      </c>
      <c r="U62" s="13">
        <f t="shared" si="7"/>
        <v>177.94942036421443</v>
      </c>
      <c r="V62" s="13">
        <f t="shared" si="7"/>
        <v>107.20932761832331</v>
      </c>
      <c r="W62" s="13">
        <f t="shared" si="7"/>
        <v>93.79533358695888</v>
      </c>
      <c r="X62" s="13">
        <f t="shared" si="7"/>
        <v>0</v>
      </c>
      <c r="Y62" s="13">
        <f t="shared" si="7"/>
        <v>0</v>
      </c>
      <c r="Z62" s="14">
        <f t="shared" si="7"/>
        <v>93.79533358695888</v>
      </c>
    </row>
    <row r="63" spans="1:26" ht="12.75">
      <c r="A63" s="39" t="s">
        <v>105</v>
      </c>
      <c r="B63" s="12">
        <f t="shared" si="7"/>
        <v>125.0601415026184</v>
      </c>
      <c r="C63" s="12">
        <f t="shared" si="7"/>
        <v>0</v>
      </c>
      <c r="D63" s="3">
        <f t="shared" si="7"/>
        <v>94.93673782884296</v>
      </c>
      <c r="E63" s="13">
        <f t="shared" si="7"/>
        <v>94.93673770504104</v>
      </c>
      <c r="F63" s="13">
        <f t="shared" si="7"/>
        <v>47.68269226290946</v>
      </c>
      <c r="G63" s="13">
        <f t="shared" si="7"/>
        <v>58.57809710583164</v>
      </c>
      <c r="H63" s="13">
        <f t="shared" si="7"/>
        <v>69.81259686988616</v>
      </c>
      <c r="I63" s="13">
        <f t="shared" si="7"/>
        <v>63.992528411931445</v>
      </c>
      <c r="J63" s="13">
        <f t="shared" si="7"/>
        <v>99.98512407995669</v>
      </c>
      <c r="K63" s="13">
        <f t="shared" si="7"/>
        <v>99.99467277418894</v>
      </c>
      <c r="L63" s="13">
        <f t="shared" si="7"/>
        <v>536.1180607378404</v>
      </c>
      <c r="M63" s="13">
        <f t="shared" si="7"/>
        <v>125.68126960915056</v>
      </c>
      <c r="N63" s="13">
        <f t="shared" si="7"/>
        <v>99.98668970141803</v>
      </c>
      <c r="O63" s="13">
        <f t="shared" si="7"/>
        <v>99.99963703041581</v>
      </c>
      <c r="P63" s="13">
        <f t="shared" si="7"/>
        <v>452.52356783966434</v>
      </c>
      <c r="Q63" s="13">
        <f t="shared" si="7"/>
        <v>134.4800236134532</v>
      </c>
      <c r="R63" s="13">
        <f t="shared" si="7"/>
        <v>99.99974910396861</v>
      </c>
      <c r="S63" s="13">
        <f t="shared" si="7"/>
        <v>100.00035772266193</v>
      </c>
      <c r="T63" s="13">
        <f t="shared" si="7"/>
        <v>19.783199125384055</v>
      </c>
      <c r="U63" s="13">
        <f t="shared" si="7"/>
        <v>44.267036318865486</v>
      </c>
      <c r="V63" s="13">
        <f t="shared" si="7"/>
        <v>76.55991299712257</v>
      </c>
      <c r="W63" s="13">
        <f t="shared" si="7"/>
        <v>94.93673770504104</v>
      </c>
      <c r="X63" s="13">
        <f t="shared" si="7"/>
        <v>0</v>
      </c>
      <c r="Y63" s="13">
        <f t="shared" si="7"/>
        <v>0</v>
      </c>
      <c r="Z63" s="14">
        <f t="shared" si="7"/>
        <v>94.93673770504104</v>
      </c>
    </row>
    <row r="64" spans="1:26" ht="12.75">
      <c r="A64" s="39" t="s">
        <v>106</v>
      </c>
      <c r="B64" s="12">
        <f t="shared" si="7"/>
        <v>99.46033818503335</v>
      </c>
      <c r="C64" s="12">
        <f t="shared" si="7"/>
        <v>0</v>
      </c>
      <c r="D64" s="3">
        <f t="shared" si="7"/>
        <v>94.92526194454595</v>
      </c>
      <c r="E64" s="13">
        <f t="shared" si="7"/>
        <v>94.92526194454595</v>
      </c>
      <c r="F64" s="13">
        <f t="shared" si="7"/>
        <v>33.40314062908265</v>
      </c>
      <c r="G64" s="13">
        <f t="shared" si="7"/>
        <v>14.03154212708225</v>
      </c>
      <c r="H64" s="13">
        <f t="shared" si="7"/>
        <v>23.52592119410147</v>
      </c>
      <c r="I64" s="13">
        <f t="shared" si="7"/>
        <v>20.8515314265796</v>
      </c>
      <c r="J64" s="13">
        <f t="shared" si="7"/>
        <v>-48.385419851248116</v>
      </c>
      <c r="K64" s="13">
        <f t="shared" si="7"/>
        <v>99.99973545478224</v>
      </c>
      <c r="L64" s="13">
        <f t="shared" si="7"/>
        <v>100.00034050517633</v>
      </c>
      <c r="M64" s="13">
        <f t="shared" si="7"/>
        <v>251.07868846276992</v>
      </c>
      <c r="N64" s="13">
        <f t="shared" si="7"/>
        <v>100</v>
      </c>
      <c r="O64" s="13">
        <f t="shared" si="7"/>
        <v>99.99940040465141</v>
      </c>
      <c r="P64" s="13">
        <f t="shared" si="7"/>
        <v>99.99807606577923</v>
      </c>
      <c r="Q64" s="13">
        <f t="shared" si="7"/>
        <v>99.99911639631888</v>
      </c>
      <c r="R64" s="13">
        <f t="shared" si="7"/>
        <v>152.13549930372398</v>
      </c>
      <c r="S64" s="13">
        <f t="shared" si="7"/>
        <v>100.00090276905989</v>
      </c>
      <c r="T64" s="13">
        <f t="shared" si="7"/>
        <v>-76.64015535788987</v>
      </c>
      <c r="U64" s="13">
        <f t="shared" si="7"/>
        <v>419.77577496833413</v>
      </c>
      <c r="V64" s="13">
        <f t="shared" si="7"/>
        <v>120.85404081556908</v>
      </c>
      <c r="W64" s="13">
        <f t="shared" si="7"/>
        <v>94.92526211031938</v>
      </c>
      <c r="X64" s="13">
        <f t="shared" si="7"/>
        <v>0</v>
      </c>
      <c r="Y64" s="13">
        <f t="shared" si="7"/>
        <v>0</v>
      </c>
      <c r="Z64" s="14">
        <f t="shared" si="7"/>
        <v>94.92526194454595</v>
      </c>
    </row>
    <row r="65" spans="1:26" ht="12.75">
      <c r="A65" s="39" t="s">
        <v>107</v>
      </c>
      <c r="B65" s="12">
        <f t="shared" si="7"/>
        <v>121.78632254553933</v>
      </c>
      <c r="C65" s="12">
        <f t="shared" si="7"/>
        <v>0</v>
      </c>
      <c r="D65" s="3">
        <f t="shared" si="7"/>
        <v>136.44039526614145</v>
      </c>
      <c r="E65" s="13">
        <f t="shared" si="7"/>
        <v>136.4403961541884</v>
      </c>
      <c r="F65" s="13">
        <f t="shared" si="7"/>
        <v>192.26045255785945</v>
      </c>
      <c r="G65" s="13">
        <f t="shared" si="7"/>
        <v>0</v>
      </c>
      <c r="H65" s="13">
        <f t="shared" si="7"/>
        <v>599.972682348395</v>
      </c>
      <c r="I65" s="13">
        <f t="shared" si="7"/>
        <v>707.4622586382134</v>
      </c>
      <c r="J65" s="13">
        <f t="shared" si="7"/>
        <v>104.11737862629225</v>
      </c>
      <c r="K65" s="13">
        <f t="shared" si="7"/>
        <v>99.3336202809478</v>
      </c>
      <c r="L65" s="13">
        <f t="shared" si="7"/>
        <v>98.22934427496317</v>
      </c>
      <c r="M65" s="13">
        <f t="shared" si="7"/>
        <v>100.01256003058299</v>
      </c>
      <c r="N65" s="13">
        <f t="shared" si="7"/>
        <v>100.0635197012729</v>
      </c>
      <c r="O65" s="13">
        <f t="shared" si="7"/>
        <v>100.0052605745156</v>
      </c>
      <c r="P65" s="13">
        <f t="shared" si="7"/>
        <v>22.473240144698043</v>
      </c>
      <c r="Q65" s="13">
        <f t="shared" si="7"/>
        <v>77.38563528622787</v>
      </c>
      <c r="R65" s="13">
        <f t="shared" si="7"/>
        <v>810.0565332974393</v>
      </c>
      <c r="S65" s="13">
        <f t="shared" si="7"/>
        <v>231.7012866434891</v>
      </c>
      <c r="T65" s="13">
        <f t="shared" si="7"/>
        <v>72.33287673537</v>
      </c>
      <c r="U65" s="13">
        <f t="shared" si="7"/>
        <v>144.8611362983539</v>
      </c>
      <c r="V65" s="13">
        <f t="shared" si="7"/>
        <v>235.3742599696486</v>
      </c>
      <c r="W65" s="13">
        <f t="shared" si="7"/>
        <v>136.4403961541884</v>
      </c>
      <c r="X65" s="13">
        <f t="shared" si="7"/>
        <v>0</v>
      </c>
      <c r="Y65" s="13">
        <f t="shared" si="7"/>
        <v>0</v>
      </c>
      <c r="Z65" s="14">
        <f t="shared" si="7"/>
        <v>136.4403961541884</v>
      </c>
    </row>
    <row r="66" spans="1:26" ht="12.75">
      <c r="A66" s="40" t="s">
        <v>110</v>
      </c>
      <c r="B66" s="15">
        <f t="shared" si="7"/>
        <v>100.00024808927881</v>
      </c>
      <c r="C66" s="15">
        <f t="shared" si="7"/>
        <v>0</v>
      </c>
      <c r="D66" s="4">
        <f t="shared" si="7"/>
        <v>100</v>
      </c>
      <c r="E66" s="16">
        <f t="shared" si="7"/>
        <v>110.38773337832812</v>
      </c>
      <c r="F66" s="16">
        <f t="shared" si="7"/>
        <v>767.0586285697241</v>
      </c>
      <c r="G66" s="16">
        <f t="shared" si="7"/>
        <v>45566.79352880709</v>
      </c>
      <c r="H66" s="16">
        <f t="shared" si="7"/>
        <v>81.20512983646732</v>
      </c>
      <c r="I66" s="16">
        <f t="shared" si="7"/>
        <v>208.2727138550466</v>
      </c>
      <c r="J66" s="16">
        <f t="shared" si="7"/>
        <v>615.7276036350271</v>
      </c>
      <c r="K66" s="16">
        <f t="shared" si="7"/>
        <v>-68539.944989753</v>
      </c>
      <c r="L66" s="16">
        <f t="shared" si="7"/>
        <v>-7.8789843283717325</v>
      </c>
      <c r="M66" s="16">
        <f t="shared" si="7"/>
        <v>163.62001144462616</v>
      </c>
      <c r="N66" s="16">
        <f t="shared" si="7"/>
        <v>51.94065895412309</v>
      </c>
      <c r="O66" s="16">
        <f t="shared" si="7"/>
        <v>56.73139160831191</v>
      </c>
      <c r="P66" s="16">
        <f t="shared" si="7"/>
        <v>95.13885775674797</v>
      </c>
      <c r="Q66" s="16">
        <f t="shared" si="7"/>
        <v>67.17904240684601</v>
      </c>
      <c r="R66" s="16">
        <f t="shared" si="7"/>
        <v>12113.56959310621</v>
      </c>
      <c r="S66" s="16">
        <f t="shared" si="7"/>
        <v>23.872354495265895</v>
      </c>
      <c r="T66" s="16">
        <f t="shared" si="7"/>
        <v>0</v>
      </c>
      <c r="U66" s="16">
        <f t="shared" si="7"/>
        <v>1250.8226356949995</v>
      </c>
      <c r="V66" s="16">
        <f t="shared" si="7"/>
        <v>181.17649441056645</v>
      </c>
      <c r="W66" s="16">
        <f t="shared" si="7"/>
        <v>110.3877324098498</v>
      </c>
      <c r="X66" s="16">
        <f t="shared" si="7"/>
        <v>0</v>
      </c>
      <c r="Y66" s="16">
        <f t="shared" si="7"/>
        <v>0</v>
      </c>
      <c r="Z66" s="17">
        <f t="shared" si="7"/>
        <v>110.38773337832812</v>
      </c>
    </row>
    <row r="67" spans="1:26" ht="12.75" hidden="1">
      <c r="A67" s="41" t="s">
        <v>286</v>
      </c>
      <c r="B67" s="24">
        <v>22063943774</v>
      </c>
      <c r="C67" s="24"/>
      <c r="D67" s="25">
        <v>23786498208</v>
      </c>
      <c r="E67" s="26">
        <v>23786498208</v>
      </c>
      <c r="F67" s="26">
        <v>1902339215</v>
      </c>
      <c r="G67" s="26">
        <v>1776425053</v>
      </c>
      <c r="H67" s="26">
        <v>3115665721</v>
      </c>
      <c r="I67" s="26">
        <v>6794429989</v>
      </c>
      <c r="J67" s="26">
        <v>2148962803</v>
      </c>
      <c r="K67" s="26">
        <v>2076267427</v>
      </c>
      <c r="L67" s="26">
        <v>1579873311</v>
      </c>
      <c r="M67" s="26">
        <v>5805103541</v>
      </c>
      <c r="N67" s="26">
        <v>2008748679</v>
      </c>
      <c r="O67" s="26">
        <v>2032462568</v>
      </c>
      <c r="P67" s="26">
        <v>1331461360</v>
      </c>
      <c r="Q67" s="26">
        <v>5372672607</v>
      </c>
      <c r="R67" s="26">
        <v>1919060783</v>
      </c>
      <c r="S67" s="26">
        <v>2017635929</v>
      </c>
      <c r="T67" s="26">
        <v>1123256433</v>
      </c>
      <c r="U67" s="26">
        <v>5059953145</v>
      </c>
      <c r="V67" s="26">
        <v>23032159282</v>
      </c>
      <c r="W67" s="26">
        <v>23786498208</v>
      </c>
      <c r="X67" s="26"/>
      <c r="Y67" s="25"/>
      <c r="Z67" s="27">
        <v>23786498208</v>
      </c>
    </row>
    <row r="68" spans="1:26" ht="12.75" hidden="1">
      <c r="A68" s="37" t="s">
        <v>31</v>
      </c>
      <c r="B68" s="19">
        <v>6219986169</v>
      </c>
      <c r="C68" s="19"/>
      <c r="D68" s="20">
        <v>6302048804</v>
      </c>
      <c r="E68" s="21">
        <v>6302048804</v>
      </c>
      <c r="F68" s="21">
        <v>525780000</v>
      </c>
      <c r="G68" s="21">
        <v>525170750</v>
      </c>
      <c r="H68" s="21">
        <v>546550955</v>
      </c>
      <c r="I68" s="21">
        <v>1597501705</v>
      </c>
      <c r="J68" s="21">
        <v>705619354</v>
      </c>
      <c r="K68" s="21">
        <v>575780338</v>
      </c>
      <c r="L68" s="21">
        <v>575780634</v>
      </c>
      <c r="M68" s="21">
        <v>1857180326</v>
      </c>
      <c r="N68" s="21">
        <v>575780338</v>
      </c>
      <c r="O68" s="21">
        <v>575780338</v>
      </c>
      <c r="P68" s="21">
        <v>592837357</v>
      </c>
      <c r="Q68" s="21">
        <v>1744398033</v>
      </c>
      <c r="R68" s="21">
        <v>570094622</v>
      </c>
      <c r="S68" s="21">
        <v>570094622</v>
      </c>
      <c r="T68" s="21">
        <v>570094753</v>
      </c>
      <c r="U68" s="21">
        <v>1710283997</v>
      </c>
      <c r="V68" s="21">
        <v>6909364061</v>
      </c>
      <c r="W68" s="21">
        <v>6302048804</v>
      </c>
      <c r="X68" s="21"/>
      <c r="Y68" s="20"/>
      <c r="Z68" s="23">
        <v>6302048804</v>
      </c>
    </row>
    <row r="69" spans="1:26" ht="12.75" hidden="1">
      <c r="A69" s="38" t="s">
        <v>32</v>
      </c>
      <c r="B69" s="19">
        <v>15597272217</v>
      </c>
      <c r="C69" s="19"/>
      <c r="D69" s="20">
        <v>17370468812</v>
      </c>
      <c r="E69" s="21">
        <v>17370468812</v>
      </c>
      <c r="F69" s="21">
        <v>1373542000</v>
      </c>
      <c r="G69" s="21">
        <v>1251172587</v>
      </c>
      <c r="H69" s="21">
        <v>2526676766</v>
      </c>
      <c r="I69" s="21">
        <v>5151391353</v>
      </c>
      <c r="J69" s="21">
        <v>1440560196</v>
      </c>
      <c r="K69" s="21">
        <v>1500579799</v>
      </c>
      <c r="L69" s="21">
        <v>959615231</v>
      </c>
      <c r="M69" s="21">
        <v>3900755226</v>
      </c>
      <c r="N69" s="21">
        <v>1428311598</v>
      </c>
      <c r="O69" s="21">
        <v>1412195567</v>
      </c>
      <c r="P69" s="21">
        <v>719462848</v>
      </c>
      <c r="Q69" s="21">
        <v>3559970013</v>
      </c>
      <c r="R69" s="21">
        <v>1348399158</v>
      </c>
      <c r="S69" s="21">
        <v>1441208111</v>
      </c>
      <c r="T69" s="21">
        <v>553161680</v>
      </c>
      <c r="U69" s="21">
        <v>3342768949</v>
      </c>
      <c r="V69" s="21">
        <v>15954885541</v>
      </c>
      <c r="W69" s="21">
        <v>17370468811</v>
      </c>
      <c r="X69" s="21"/>
      <c r="Y69" s="20"/>
      <c r="Z69" s="23">
        <v>17370468812</v>
      </c>
    </row>
    <row r="70" spans="1:26" ht="12.75" hidden="1">
      <c r="A70" s="39" t="s">
        <v>103</v>
      </c>
      <c r="B70" s="19">
        <v>11474565894</v>
      </c>
      <c r="C70" s="19"/>
      <c r="D70" s="20">
        <v>12576060400</v>
      </c>
      <c r="E70" s="21">
        <v>12576060400</v>
      </c>
      <c r="F70" s="21">
        <v>1023129152</v>
      </c>
      <c r="G70" s="21">
        <v>918195365</v>
      </c>
      <c r="H70" s="21">
        <v>1511816760</v>
      </c>
      <c r="I70" s="21">
        <v>3453141277</v>
      </c>
      <c r="J70" s="21">
        <v>991859058</v>
      </c>
      <c r="K70" s="21">
        <v>1030932276</v>
      </c>
      <c r="L70" s="21">
        <v>984632677</v>
      </c>
      <c r="M70" s="21">
        <v>3007424011</v>
      </c>
      <c r="N70" s="21">
        <v>1072126020</v>
      </c>
      <c r="O70" s="21">
        <v>999655505</v>
      </c>
      <c r="P70" s="21">
        <v>514833481</v>
      </c>
      <c r="Q70" s="21">
        <v>2586615006</v>
      </c>
      <c r="R70" s="21">
        <v>1016484420</v>
      </c>
      <c r="S70" s="21">
        <v>1018414441</v>
      </c>
      <c r="T70" s="21">
        <v>364263006</v>
      </c>
      <c r="U70" s="21">
        <v>2399161867</v>
      </c>
      <c r="V70" s="21">
        <v>11446342161</v>
      </c>
      <c r="W70" s="21">
        <v>12576060400</v>
      </c>
      <c r="X70" s="21"/>
      <c r="Y70" s="20"/>
      <c r="Z70" s="23">
        <v>12576060400</v>
      </c>
    </row>
    <row r="71" spans="1:26" ht="12.75" hidden="1">
      <c r="A71" s="39" t="s">
        <v>104</v>
      </c>
      <c r="B71" s="19">
        <v>2771281206</v>
      </c>
      <c r="C71" s="19"/>
      <c r="D71" s="20">
        <v>3301439342</v>
      </c>
      <c r="E71" s="21">
        <v>3301439342</v>
      </c>
      <c r="F71" s="21">
        <v>241123256</v>
      </c>
      <c r="G71" s="21">
        <v>191834128</v>
      </c>
      <c r="H71" s="21">
        <v>733998411</v>
      </c>
      <c r="I71" s="21">
        <v>1166955795</v>
      </c>
      <c r="J71" s="21">
        <v>428951057</v>
      </c>
      <c r="K71" s="21">
        <v>275120000</v>
      </c>
      <c r="L71" s="21">
        <v>-103160309</v>
      </c>
      <c r="M71" s="21">
        <v>600910748</v>
      </c>
      <c r="N71" s="21">
        <v>262046729</v>
      </c>
      <c r="O71" s="21">
        <v>254065885</v>
      </c>
      <c r="P71" s="21">
        <v>130219939</v>
      </c>
      <c r="Q71" s="21">
        <v>646332553</v>
      </c>
      <c r="R71" s="21">
        <v>220260321</v>
      </c>
      <c r="S71" s="21">
        <v>284873437</v>
      </c>
      <c r="T71" s="21">
        <v>-97013856</v>
      </c>
      <c r="U71" s="21">
        <v>408119902</v>
      </c>
      <c r="V71" s="21">
        <v>2822318998</v>
      </c>
      <c r="W71" s="21">
        <v>3301439342</v>
      </c>
      <c r="X71" s="21"/>
      <c r="Y71" s="20"/>
      <c r="Z71" s="23">
        <v>3301439342</v>
      </c>
    </row>
    <row r="72" spans="1:26" ht="12.75" hidden="1">
      <c r="A72" s="39" t="s">
        <v>105</v>
      </c>
      <c r="B72" s="19">
        <v>644162073</v>
      </c>
      <c r="C72" s="19"/>
      <c r="D72" s="20">
        <v>807741879</v>
      </c>
      <c r="E72" s="21">
        <v>807741879</v>
      </c>
      <c r="F72" s="21">
        <v>58186769</v>
      </c>
      <c r="G72" s="21">
        <v>40933175</v>
      </c>
      <c r="H72" s="21">
        <v>201139650</v>
      </c>
      <c r="I72" s="21">
        <v>300259594</v>
      </c>
      <c r="J72" s="21">
        <v>103899456</v>
      </c>
      <c r="K72" s="21">
        <v>67314586</v>
      </c>
      <c r="L72" s="21">
        <v>10717602</v>
      </c>
      <c r="M72" s="21">
        <v>181931644</v>
      </c>
      <c r="N72" s="21">
        <v>40622680</v>
      </c>
      <c r="O72" s="21">
        <v>98906359</v>
      </c>
      <c r="P72" s="21">
        <v>15128561</v>
      </c>
      <c r="Q72" s="21">
        <v>154657600</v>
      </c>
      <c r="R72" s="21">
        <v>59387149</v>
      </c>
      <c r="S72" s="21">
        <v>74079735</v>
      </c>
      <c r="T72" s="21">
        <v>303813350</v>
      </c>
      <c r="U72" s="21">
        <v>437280234</v>
      </c>
      <c r="V72" s="21">
        <v>1074129072</v>
      </c>
      <c r="W72" s="21">
        <v>807741879</v>
      </c>
      <c r="X72" s="21"/>
      <c r="Y72" s="20"/>
      <c r="Z72" s="23">
        <v>807741879</v>
      </c>
    </row>
    <row r="73" spans="1:26" ht="12.75" hidden="1">
      <c r="A73" s="39" t="s">
        <v>106</v>
      </c>
      <c r="B73" s="19">
        <v>559257097</v>
      </c>
      <c r="C73" s="19"/>
      <c r="D73" s="20">
        <v>572620531</v>
      </c>
      <c r="E73" s="21">
        <v>572620531</v>
      </c>
      <c r="F73" s="21">
        <v>40759350</v>
      </c>
      <c r="G73" s="21">
        <v>100209919</v>
      </c>
      <c r="H73" s="21">
        <v>64252094</v>
      </c>
      <c r="I73" s="21">
        <v>205221363</v>
      </c>
      <c r="J73" s="21">
        <v>-89853514</v>
      </c>
      <c r="K73" s="21">
        <v>121718322</v>
      </c>
      <c r="L73" s="21">
        <v>56386808</v>
      </c>
      <c r="M73" s="21">
        <v>88251616</v>
      </c>
      <c r="N73" s="21">
        <v>45006998</v>
      </c>
      <c r="O73" s="21">
        <v>50367302</v>
      </c>
      <c r="P73" s="21">
        <v>51976829</v>
      </c>
      <c r="Q73" s="21">
        <v>147351129</v>
      </c>
      <c r="R73" s="21">
        <v>49711606</v>
      </c>
      <c r="S73" s="21">
        <v>49403554</v>
      </c>
      <c r="T73" s="21">
        <v>-58625925</v>
      </c>
      <c r="U73" s="21">
        <v>40489235</v>
      </c>
      <c r="V73" s="21">
        <v>481313343</v>
      </c>
      <c r="W73" s="21">
        <v>572620530</v>
      </c>
      <c r="X73" s="21"/>
      <c r="Y73" s="20"/>
      <c r="Z73" s="23">
        <v>572620531</v>
      </c>
    </row>
    <row r="74" spans="1:26" ht="12.75" hidden="1">
      <c r="A74" s="39" t="s">
        <v>107</v>
      </c>
      <c r="B74" s="19">
        <v>148005947</v>
      </c>
      <c r="C74" s="19"/>
      <c r="D74" s="20">
        <v>112606660</v>
      </c>
      <c r="E74" s="21">
        <v>112606660</v>
      </c>
      <c r="F74" s="21">
        <v>10343473</v>
      </c>
      <c r="G74" s="21"/>
      <c r="H74" s="21">
        <v>15469851</v>
      </c>
      <c r="I74" s="21">
        <v>25813324</v>
      </c>
      <c r="J74" s="21">
        <v>5704139</v>
      </c>
      <c r="K74" s="21">
        <v>5494615</v>
      </c>
      <c r="L74" s="21">
        <v>11038453</v>
      </c>
      <c r="M74" s="21">
        <v>22237207</v>
      </c>
      <c r="N74" s="21">
        <v>8509171</v>
      </c>
      <c r="O74" s="21">
        <v>9200516</v>
      </c>
      <c r="P74" s="21">
        <v>7304038</v>
      </c>
      <c r="Q74" s="21">
        <v>25013725</v>
      </c>
      <c r="R74" s="21">
        <v>2555662</v>
      </c>
      <c r="S74" s="21">
        <v>14436944</v>
      </c>
      <c r="T74" s="21">
        <v>40725105</v>
      </c>
      <c r="U74" s="21">
        <v>57717711</v>
      </c>
      <c r="V74" s="21">
        <v>130781967</v>
      </c>
      <c r="W74" s="21">
        <v>112606660</v>
      </c>
      <c r="X74" s="21"/>
      <c r="Y74" s="20"/>
      <c r="Z74" s="23">
        <v>112606660</v>
      </c>
    </row>
    <row r="75" spans="1:26" ht="12.75" hidden="1">
      <c r="A75" s="40" t="s">
        <v>110</v>
      </c>
      <c r="B75" s="28">
        <v>246685388</v>
      </c>
      <c r="C75" s="28"/>
      <c r="D75" s="29">
        <v>113980592</v>
      </c>
      <c r="E75" s="30">
        <v>113980592</v>
      </c>
      <c r="F75" s="30">
        <v>3017215</v>
      </c>
      <c r="G75" s="30">
        <v>81716</v>
      </c>
      <c r="H75" s="30">
        <v>42438000</v>
      </c>
      <c r="I75" s="30">
        <v>45536931</v>
      </c>
      <c r="J75" s="30">
        <v>2783253</v>
      </c>
      <c r="K75" s="30">
        <v>-92710</v>
      </c>
      <c r="L75" s="30">
        <v>44477446</v>
      </c>
      <c r="M75" s="30">
        <v>47167989</v>
      </c>
      <c r="N75" s="30">
        <v>4656743</v>
      </c>
      <c r="O75" s="30">
        <v>44486663</v>
      </c>
      <c r="P75" s="30">
        <v>19161155</v>
      </c>
      <c r="Q75" s="30">
        <v>68304561</v>
      </c>
      <c r="R75" s="30">
        <v>567003</v>
      </c>
      <c r="S75" s="30">
        <v>6333196</v>
      </c>
      <c r="T75" s="30"/>
      <c r="U75" s="30">
        <v>6900199</v>
      </c>
      <c r="V75" s="30">
        <v>167909680</v>
      </c>
      <c r="W75" s="30">
        <v>113980593</v>
      </c>
      <c r="X75" s="30"/>
      <c r="Y75" s="29"/>
      <c r="Z75" s="31">
        <v>113980592</v>
      </c>
    </row>
    <row r="76" spans="1:26" ht="12.75" hidden="1">
      <c r="A76" s="42" t="s">
        <v>287</v>
      </c>
      <c r="B76" s="32">
        <v>22063944000</v>
      </c>
      <c r="C76" s="32"/>
      <c r="D76" s="33">
        <v>22825870135</v>
      </c>
      <c r="E76" s="34">
        <v>22837710139</v>
      </c>
      <c r="F76" s="34">
        <v>630481625</v>
      </c>
      <c r="G76" s="34">
        <v>829114776</v>
      </c>
      <c r="H76" s="34">
        <v>3332021906</v>
      </c>
      <c r="I76" s="34">
        <v>4791618307</v>
      </c>
      <c r="J76" s="34">
        <v>2279904257</v>
      </c>
      <c r="K76" s="34">
        <v>2139798383</v>
      </c>
      <c r="L76" s="34">
        <v>1929062629</v>
      </c>
      <c r="M76" s="34">
        <v>6348765269</v>
      </c>
      <c r="N76" s="34">
        <v>2006510663</v>
      </c>
      <c r="O76" s="34">
        <v>2113213903</v>
      </c>
      <c r="P76" s="34">
        <v>2134106749</v>
      </c>
      <c r="Q76" s="34">
        <v>6253831315</v>
      </c>
      <c r="R76" s="34">
        <v>2131241232</v>
      </c>
      <c r="S76" s="34">
        <v>2031828468</v>
      </c>
      <c r="T76" s="34">
        <v>1589855918</v>
      </c>
      <c r="U76" s="34">
        <v>5752925618</v>
      </c>
      <c r="V76" s="34">
        <v>23147140509</v>
      </c>
      <c r="W76" s="34">
        <v>22837710139</v>
      </c>
      <c r="X76" s="34"/>
      <c r="Y76" s="33"/>
      <c r="Z76" s="35">
        <v>22837710139</v>
      </c>
    </row>
    <row r="77" spans="1:26" ht="12.75" hidden="1">
      <c r="A77" s="37" t="s">
        <v>31</v>
      </c>
      <c r="B77" s="19">
        <v>6219986000</v>
      </c>
      <c r="C77" s="19"/>
      <c r="D77" s="20">
        <v>5986946362</v>
      </c>
      <c r="E77" s="21">
        <v>5986946363</v>
      </c>
      <c r="F77" s="21">
        <v>155500823</v>
      </c>
      <c r="G77" s="21">
        <v>194800829</v>
      </c>
      <c r="H77" s="21">
        <v>1247200348</v>
      </c>
      <c r="I77" s="21">
        <v>1597502000</v>
      </c>
      <c r="J77" s="21">
        <v>705619000</v>
      </c>
      <c r="K77" s="21">
        <v>575780000</v>
      </c>
      <c r="L77" s="21">
        <v>575780000</v>
      </c>
      <c r="M77" s="21">
        <v>1857179000</v>
      </c>
      <c r="N77" s="21">
        <v>575780338</v>
      </c>
      <c r="O77" s="21">
        <v>575780000</v>
      </c>
      <c r="P77" s="21">
        <v>592835315</v>
      </c>
      <c r="Q77" s="21">
        <v>1744395653</v>
      </c>
      <c r="R77" s="21">
        <v>670094622</v>
      </c>
      <c r="S77" s="21">
        <v>570095000</v>
      </c>
      <c r="T77" s="21">
        <v>448774979</v>
      </c>
      <c r="U77" s="21">
        <v>1688964601</v>
      </c>
      <c r="V77" s="21">
        <v>6888041254</v>
      </c>
      <c r="W77" s="21">
        <v>5986946363</v>
      </c>
      <c r="X77" s="21"/>
      <c r="Y77" s="20"/>
      <c r="Z77" s="23">
        <v>5986946363</v>
      </c>
    </row>
    <row r="78" spans="1:26" ht="12.75" hidden="1">
      <c r="A78" s="38" t="s">
        <v>32</v>
      </c>
      <c r="B78" s="19">
        <v>15597272000</v>
      </c>
      <c r="C78" s="19"/>
      <c r="D78" s="20">
        <v>16724943181</v>
      </c>
      <c r="E78" s="21">
        <v>16724943184</v>
      </c>
      <c r="F78" s="21">
        <v>451836994</v>
      </c>
      <c r="G78" s="21">
        <v>597078586</v>
      </c>
      <c r="H78" s="21">
        <v>2050359725</v>
      </c>
      <c r="I78" s="21">
        <v>3099275305</v>
      </c>
      <c r="J78" s="21">
        <v>1557148000</v>
      </c>
      <c r="K78" s="21">
        <v>1500475000</v>
      </c>
      <c r="L78" s="21">
        <v>1356787000</v>
      </c>
      <c r="M78" s="21">
        <v>4414410000</v>
      </c>
      <c r="N78" s="21">
        <v>1428311582</v>
      </c>
      <c r="O78" s="21">
        <v>1512196000</v>
      </c>
      <c r="P78" s="21">
        <v>1523041730</v>
      </c>
      <c r="Q78" s="21">
        <v>4463549312</v>
      </c>
      <c r="R78" s="21">
        <v>1392462307</v>
      </c>
      <c r="S78" s="21">
        <v>1460221585</v>
      </c>
      <c r="T78" s="21">
        <v>1124967874</v>
      </c>
      <c r="U78" s="21">
        <v>3977651766</v>
      </c>
      <c r="V78" s="21">
        <v>15954886383</v>
      </c>
      <c r="W78" s="21">
        <v>16724943184</v>
      </c>
      <c r="X78" s="21"/>
      <c r="Y78" s="20"/>
      <c r="Z78" s="23">
        <v>16724943184</v>
      </c>
    </row>
    <row r="79" spans="1:26" ht="12.75" hidden="1">
      <c r="A79" s="39" t="s">
        <v>103</v>
      </c>
      <c r="B79" s="19">
        <v>11295514000</v>
      </c>
      <c r="C79" s="19"/>
      <c r="D79" s="20">
        <v>12164300839</v>
      </c>
      <c r="E79" s="21">
        <v>12164300839</v>
      </c>
      <c r="F79" s="21">
        <v>311940028</v>
      </c>
      <c r="G79" s="21">
        <v>418481533</v>
      </c>
      <c r="H79" s="21">
        <v>1343690036</v>
      </c>
      <c r="I79" s="21">
        <v>2074111597</v>
      </c>
      <c r="J79" s="21">
        <v>991834000</v>
      </c>
      <c r="K79" s="21">
        <v>1030858000</v>
      </c>
      <c r="L79" s="21">
        <v>984731000</v>
      </c>
      <c r="M79" s="21">
        <v>3007423000</v>
      </c>
      <c r="N79" s="21">
        <v>1072126020</v>
      </c>
      <c r="O79" s="21">
        <v>1099656000</v>
      </c>
      <c r="P79" s="21">
        <v>1159655317</v>
      </c>
      <c r="Q79" s="21">
        <v>3331437337</v>
      </c>
      <c r="R79" s="21">
        <v>1016484000</v>
      </c>
      <c r="S79" s="21">
        <v>1018414000</v>
      </c>
      <c r="T79" s="21">
        <v>769361234</v>
      </c>
      <c r="U79" s="21">
        <v>2804259234</v>
      </c>
      <c r="V79" s="21">
        <v>11217231168</v>
      </c>
      <c r="W79" s="21">
        <v>12164300839</v>
      </c>
      <c r="X79" s="21"/>
      <c r="Y79" s="20"/>
      <c r="Z79" s="23">
        <v>12164300839</v>
      </c>
    </row>
    <row r="80" spans="1:26" ht="12.75" hidden="1">
      <c r="A80" s="39" t="s">
        <v>104</v>
      </c>
      <c r="B80" s="19">
        <v>2759678000</v>
      </c>
      <c r="C80" s="19"/>
      <c r="D80" s="20">
        <v>3096596041</v>
      </c>
      <c r="E80" s="21">
        <v>3096596044</v>
      </c>
      <c r="F80" s="21">
        <v>78650637</v>
      </c>
      <c r="G80" s="21">
        <v>70639944</v>
      </c>
      <c r="H80" s="21">
        <v>458318099</v>
      </c>
      <c r="I80" s="21">
        <v>607608680</v>
      </c>
      <c r="J80" s="21">
        <v>412015000</v>
      </c>
      <c r="K80" s="21">
        <v>275130000</v>
      </c>
      <c r="L80" s="21">
        <v>247367000</v>
      </c>
      <c r="M80" s="21">
        <v>934512000</v>
      </c>
      <c r="N80" s="21">
        <v>262046715</v>
      </c>
      <c r="O80" s="21">
        <v>254066000</v>
      </c>
      <c r="P80" s="21">
        <v>241308826</v>
      </c>
      <c r="Q80" s="21">
        <v>757421541</v>
      </c>
      <c r="R80" s="21">
        <v>220260000</v>
      </c>
      <c r="S80" s="21">
        <v>284873000</v>
      </c>
      <c r="T80" s="21">
        <v>221114000</v>
      </c>
      <c r="U80" s="21">
        <v>726247000</v>
      </c>
      <c r="V80" s="21">
        <v>3025789221</v>
      </c>
      <c r="W80" s="21">
        <v>3096596044</v>
      </c>
      <c r="X80" s="21"/>
      <c r="Y80" s="20"/>
      <c r="Z80" s="23">
        <v>3096596044</v>
      </c>
    </row>
    <row r="81" spans="1:26" ht="12.75" hidden="1">
      <c r="A81" s="39" t="s">
        <v>105</v>
      </c>
      <c r="B81" s="19">
        <v>805590000</v>
      </c>
      <c r="C81" s="19"/>
      <c r="D81" s="20">
        <v>766843790</v>
      </c>
      <c r="E81" s="21">
        <v>766843789</v>
      </c>
      <c r="F81" s="21">
        <v>27745018</v>
      </c>
      <c r="G81" s="21">
        <v>23977875</v>
      </c>
      <c r="H81" s="21">
        <v>140420813</v>
      </c>
      <c r="I81" s="21">
        <v>192143706</v>
      </c>
      <c r="J81" s="21">
        <v>103884000</v>
      </c>
      <c r="K81" s="21">
        <v>67311000</v>
      </c>
      <c r="L81" s="21">
        <v>57459000</v>
      </c>
      <c r="M81" s="21">
        <v>228654000</v>
      </c>
      <c r="N81" s="21">
        <v>40617273</v>
      </c>
      <c r="O81" s="21">
        <v>98906000</v>
      </c>
      <c r="P81" s="21">
        <v>68460304</v>
      </c>
      <c r="Q81" s="21">
        <v>207983577</v>
      </c>
      <c r="R81" s="21">
        <v>59387000</v>
      </c>
      <c r="S81" s="21">
        <v>74080000</v>
      </c>
      <c r="T81" s="21">
        <v>60104000</v>
      </c>
      <c r="U81" s="21">
        <v>193571000</v>
      </c>
      <c r="V81" s="21">
        <v>822352283</v>
      </c>
      <c r="W81" s="21">
        <v>766843789</v>
      </c>
      <c r="X81" s="21"/>
      <c r="Y81" s="20"/>
      <c r="Z81" s="23">
        <v>766843789</v>
      </c>
    </row>
    <row r="82" spans="1:26" ht="12.75" hidden="1">
      <c r="A82" s="39" t="s">
        <v>106</v>
      </c>
      <c r="B82" s="19">
        <v>556239000</v>
      </c>
      <c r="C82" s="19"/>
      <c r="D82" s="20">
        <v>543561539</v>
      </c>
      <c r="E82" s="21">
        <v>543561539</v>
      </c>
      <c r="F82" s="21">
        <v>13614903</v>
      </c>
      <c r="G82" s="21">
        <v>14060997</v>
      </c>
      <c r="H82" s="21">
        <v>15115897</v>
      </c>
      <c r="I82" s="21">
        <v>42791797</v>
      </c>
      <c r="J82" s="21">
        <v>43476000</v>
      </c>
      <c r="K82" s="21">
        <v>121718000</v>
      </c>
      <c r="L82" s="21">
        <v>56387000</v>
      </c>
      <c r="M82" s="21">
        <v>221581000</v>
      </c>
      <c r="N82" s="21">
        <v>45006998</v>
      </c>
      <c r="O82" s="21">
        <v>50367000</v>
      </c>
      <c r="P82" s="21">
        <v>51975829</v>
      </c>
      <c r="Q82" s="21">
        <v>147349827</v>
      </c>
      <c r="R82" s="21">
        <v>75629000</v>
      </c>
      <c r="S82" s="21">
        <v>49404000</v>
      </c>
      <c r="T82" s="21">
        <v>44931000</v>
      </c>
      <c r="U82" s="21">
        <v>169964000</v>
      </c>
      <c r="V82" s="21">
        <v>581686624</v>
      </c>
      <c r="W82" s="21">
        <v>543561539</v>
      </c>
      <c r="X82" s="21"/>
      <c r="Y82" s="20"/>
      <c r="Z82" s="23">
        <v>543561539</v>
      </c>
    </row>
    <row r="83" spans="1:26" ht="12.75" hidden="1">
      <c r="A83" s="39" t="s">
        <v>107</v>
      </c>
      <c r="B83" s="19">
        <v>180251000</v>
      </c>
      <c r="C83" s="19"/>
      <c r="D83" s="20">
        <v>153640972</v>
      </c>
      <c r="E83" s="21">
        <v>153640973</v>
      </c>
      <c r="F83" s="21">
        <v>19886408</v>
      </c>
      <c r="G83" s="21">
        <v>69918237</v>
      </c>
      <c r="H83" s="21">
        <v>92814880</v>
      </c>
      <c r="I83" s="21">
        <v>182619525</v>
      </c>
      <c r="J83" s="21">
        <v>5939000</v>
      </c>
      <c r="K83" s="21">
        <v>5458000</v>
      </c>
      <c r="L83" s="21">
        <v>10843000</v>
      </c>
      <c r="M83" s="21">
        <v>22240000</v>
      </c>
      <c r="N83" s="21">
        <v>8514576</v>
      </c>
      <c r="O83" s="21">
        <v>9201000</v>
      </c>
      <c r="P83" s="21">
        <v>1641454</v>
      </c>
      <c r="Q83" s="21">
        <v>19357030</v>
      </c>
      <c r="R83" s="21">
        <v>20702307</v>
      </c>
      <c r="S83" s="21">
        <v>33450585</v>
      </c>
      <c r="T83" s="21">
        <v>29457640</v>
      </c>
      <c r="U83" s="21">
        <v>83610532</v>
      </c>
      <c r="V83" s="21">
        <v>307827087</v>
      </c>
      <c r="W83" s="21">
        <v>153640973</v>
      </c>
      <c r="X83" s="21"/>
      <c r="Y83" s="20"/>
      <c r="Z83" s="23">
        <v>153640973</v>
      </c>
    </row>
    <row r="84" spans="1:26" ht="12.75" hidden="1">
      <c r="A84" s="40" t="s">
        <v>110</v>
      </c>
      <c r="B84" s="28">
        <v>246686000</v>
      </c>
      <c r="C84" s="28"/>
      <c r="D84" s="29">
        <v>113980592</v>
      </c>
      <c r="E84" s="30">
        <v>125820592</v>
      </c>
      <c r="F84" s="30">
        <v>23143808</v>
      </c>
      <c r="G84" s="30">
        <v>37235361</v>
      </c>
      <c r="H84" s="30">
        <v>34461833</v>
      </c>
      <c r="I84" s="30">
        <v>94841002</v>
      </c>
      <c r="J84" s="30">
        <v>17137257</v>
      </c>
      <c r="K84" s="30">
        <v>63543383</v>
      </c>
      <c r="L84" s="30">
        <v>-3504371</v>
      </c>
      <c r="M84" s="30">
        <v>77176269</v>
      </c>
      <c r="N84" s="30">
        <v>2418743</v>
      </c>
      <c r="O84" s="30">
        <v>25237903</v>
      </c>
      <c r="P84" s="30">
        <v>18229704</v>
      </c>
      <c r="Q84" s="30">
        <v>45886350</v>
      </c>
      <c r="R84" s="30">
        <v>68684303</v>
      </c>
      <c r="S84" s="30">
        <v>1511883</v>
      </c>
      <c r="T84" s="30">
        <v>16113065</v>
      </c>
      <c r="U84" s="30">
        <v>86309251</v>
      </c>
      <c r="V84" s="30">
        <v>304212872</v>
      </c>
      <c r="W84" s="30">
        <v>125820592</v>
      </c>
      <c r="X84" s="30"/>
      <c r="Y84" s="29"/>
      <c r="Z84" s="31">
        <v>125820592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2139941321</v>
      </c>
      <c r="D5" s="357">
        <f t="shared" si="0"/>
        <v>0</v>
      </c>
      <c r="E5" s="356">
        <f t="shared" si="0"/>
        <v>2711255000</v>
      </c>
      <c r="F5" s="358">
        <f t="shared" si="0"/>
        <v>2630597816</v>
      </c>
      <c r="G5" s="358">
        <f t="shared" si="0"/>
        <v>67788657</v>
      </c>
      <c r="H5" s="356">
        <f t="shared" si="0"/>
        <v>135490563</v>
      </c>
      <c r="I5" s="356">
        <f t="shared" si="0"/>
        <v>86379639</v>
      </c>
      <c r="J5" s="358">
        <f t="shared" si="0"/>
        <v>289658859</v>
      </c>
      <c r="K5" s="358">
        <f t="shared" si="0"/>
        <v>120422173</v>
      </c>
      <c r="L5" s="356">
        <f t="shared" si="0"/>
        <v>142813161</v>
      </c>
      <c r="M5" s="356">
        <f t="shared" si="0"/>
        <v>127235045</v>
      </c>
      <c r="N5" s="358">
        <f t="shared" si="0"/>
        <v>390470379</v>
      </c>
      <c r="O5" s="358">
        <f t="shared" si="0"/>
        <v>117072823</v>
      </c>
      <c r="P5" s="356">
        <f t="shared" si="0"/>
        <v>162834959</v>
      </c>
      <c r="Q5" s="356">
        <f t="shared" si="0"/>
        <v>150500144</v>
      </c>
      <c r="R5" s="358">
        <f t="shared" si="0"/>
        <v>430407926</v>
      </c>
      <c r="S5" s="358">
        <f t="shared" si="0"/>
        <v>160486729</v>
      </c>
      <c r="T5" s="356">
        <f t="shared" si="0"/>
        <v>706730062</v>
      </c>
      <c r="U5" s="356">
        <f t="shared" si="0"/>
        <v>14787902</v>
      </c>
      <c r="V5" s="358">
        <f t="shared" si="0"/>
        <v>882004693</v>
      </c>
      <c r="W5" s="358">
        <f t="shared" si="0"/>
        <v>1992541857</v>
      </c>
      <c r="X5" s="356">
        <f t="shared" si="0"/>
        <v>2630597816</v>
      </c>
      <c r="Y5" s="358">
        <f t="shared" si="0"/>
        <v>-638055959</v>
      </c>
      <c r="Z5" s="359">
        <f>+IF(X5&lt;&gt;0,+(Y5/X5)*100,0)</f>
        <v>-24.255169494902372</v>
      </c>
      <c r="AA5" s="360">
        <f>+AA6+AA8+AA11+AA13+AA15</f>
        <v>2630597816</v>
      </c>
    </row>
    <row r="6" spans="1:27" ht="12.75">
      <c r="A6" s="361" t="s">
        <v>205</v>
      </c>
      <c r="B6" s="142"/>
      <c r="C6" s="60">
        <f>+C7</f>
        <v>460190487</v>
      </c>
      <c r="D6" s="340">
        <f aca="true" t="shared" si="1" ref="D6:AA6">+D7</f>
        <v>0</v>
      </c>
      <c r="E6" s="60">
        <f t="shared" si="1"/>
        <v>597208620</v>
      </c>
      <c r="F6" s="59">
        <f t="shared" si="1"/>
        <v>427857926</v>
      </c>
      <c r="G6" s="59">
        <f t="shared" si="1"/>
        <v>23823891</v>
      </c>
      <c r="H6" s="60">
        <f t="shared" si="1"/>
        <v>26474089</v>
      </c>
      <c r="I6" s="60">
        <f t="shared" si="1"/>
        <v>-15459667</v>
      </c>
      <c r="J6" s="59">
        <f t="shared" si="1"/>
        <v>34838313</v>
      </c>
      <c r="K6" s="59">
        <f t="shared" si="1"/>
        <v>53588435</v>
      </c>
      <c r="L6" s="60">
        <f t="shared" si="1"/>
        <v>35308794</v>
      </c>
      <c r="M6" s="60">
        <f t="shared" si="1"/>
        <v>27670674</v>
      </c>
      <c r="N6" s="59">
        <f t="shared" si="1"/>
        <v>116567903</v>
      </c>
      <c r="O6" s="59">
        <f t="shared" si="1"/>
        <v>27390083</v>
      </c>
      <c r="P6" s="60">
        <f t="shared" si="1"/>
        <v>38565354</v>
      </c>
      <c r="Q6" s="60">
        <f t="shared" si="1"/>
        <v>27994798</v>
      </c>
      <c r="R6" s="59">
        <f t="shared" si="1"/>
        <v>93950235</v>
      </c>
      <c r="S6" s="59">
        <f t="shared" si="1"/>
        <v>81495506</v>
      </c>
      <c r="T6" s="60">
        <f t="shared" si="1"/>
        <v>74978598</v>
      </c>
      <c r="U6" s="60">
        <f t="shared" si="1"/>
        <v>35823833</v>
      </c>
      <c r="V6" s="59">
        <f t="shared" si="1"/>
        <v>192297937</v>
      </c>
      <c r="W6" s="59">
        <f t="shared" si="1"/>
        <v>437654388</v>
      </c>
      <c r="X6" s="60">
        <f t="shared" si="1"/>
        <v>427857926</v>
      </c>
      <c r="Y6" s="59">
        <f t="shared" si="1"/>
        <v>9796462</v>
      </c>
      <c r="Z6" s="61">
        <f>+IF(X6&lt;&gt;0,+(Y6/X6)*100,0)</f>
        <v>2.2896530377702997</v>
      </c>
      <c r="AA6" s="62">
        <f t="shared" si="1"/>
        <v>427857926</v>
      </c>
    </row>
    <row r="7" spans="1:27" ht="12.75">
      <c r="A7" s="291" t="s">
        <v>229</v>
      </c>
      <c r="B7" s="142"/>
      <c r="C7" s="60">
        <v>460190487</v>
      </c>
      <c r="D7" s="340"/>
      <c r="E7" s="60">
        <v>597208620</v>
      </c>
      <c r="F7" s="59">
        <v>427857926</v>
      </c>
      <c r="G7" s="59">
        <v>23823891</v>
      </c>
      <c r="H7" s="60">
        <v>26474089</v>
      </c>
      <c r="I7" s="60">
        <v>-15459667</v>
      </c>
      <c r="J7" s="59">
        <v>34838313</v>
      </c>
      <c r="K7" s="59">
        <v>53588435</v>
      </c>
      <c r="L7" s="60">
        <v>35308794</v>
      </c>
      <c r="M7" s="60">
        <v>27670674</v>
      </c>
      <c r="N7" s="59">
        <v>116567903</v>
      </c>
      <c r="O7" s="59">
        <v>27390083</v>
      </c>
      <c r="P7" s="60">
        <v>38565354</v>
      </c>
      <c r="Q7" s="60">
        <v>27994798</v>
      </c>
      <c r="R7" s="59">
        <v>93950235</v>
      </c>
      <c r="S7" s="59">
        <v>81495506</v>
      </c>
      <c r="T7" s="60">
        <v>74978598</v>
      </c>
      <c r="U7" s="60">
        <v>35823833</v>
      </c>
      <c r="V7" s="59">
        <v>192297937</v>
      </c>
      <c r="W7" s="59">
        <v>437654388</v>
      </c>
      <c r="X7" s="60">
        <v>427857926</v>
      </c>
      <c r="Y7" s="59">
        <v>9796462</v>
      </c>
      <c r="Z7" s="61">
        <v>2.29</v>
      </c>
      <c r="AA7" s="62">
        <v>427857926</v>
      </c>
    </row>
    <row r="8" spans="1:27" ht="12.75">
      <c r="A8" s="361" t="s">
        <v>206</v>
      </c>
      <c r="B8" s="142"/>
      <c r="C8" s="60">
        <f aca="true" t="shared" si="2" ref="C8:Y8">SUM(C9:C10)</f>
        <v>683944832</v>
      </c>
      <c r="D8" s="340">
        <f t="shared" si="2"/>
        <v>0</v>
      </c>
      <c r="E8" s="60">
        <f t="shared" si="2"/>
        <v>1015796030</v>
      </c>
      <c r="F8" s="59">
        <f t="shared" si="2"/>
        <v>1179019079</v>
      </c>
      <c r="G8" s="59">
        <f t="shared" si="2"/>
        <v>21307243</v>
      </c>
      <c r="H8" s="60">
        <f t="shared" si="2"/>
        <v>32080184</v>
      </c>
      <c r="I8" s="60">
        <f t="shared" si="2"/>
        <v>56950782</v>
      </c>
      <c r="J8" s="59">
        <f t="shared" si="2"/>
        <v>110338209</v>
      </c>
      <c r="K8" s="59">
        <f t="shared" si="2"/>
        <v>16543391</v>
      </c>
      <c r="L8" s="60">
        <f t="shared" si="2"/>
        <v>45839857</v>
      </c>
      <c r="M8" s="60">
        <f t="shared" si="2"/>
        <v>46931732</v>
      </c>
      <c r="N8" s="59">
        <f t="shared" si="2"/>
        <v>109314980</v>
      </c>
      <c r="O8" s="59">
        <f t="shared" si="2"/>
        <v>39784103</v>
      </c>
      <c r="P8" s="60">
        <f t="shared" si="2"/>
        <v>41176312</v>
      </c>
      <c r="Q8" s="60">
        <f t="shared" si="2"/>
        <v>58014941</v>
      </c>
      <c r="R8" s="59">
        <f t="shared" si="2"/>
        <v>138975356</v>
      </c>
      <c r="S8" s="59">
        <f t="shared" si="2"/>
        <v>34106203</v>
      </c>
      <c r="T8" s="60">
        <f t="shared" si="2"/>
        <v>544800104</v>
      </c>
      <c r="U8" s="60">
        <f t="shared" si="2"/>
        <v>-103223916</v>
      </c>
      <c r="V8" s="59">
        <f t="shared" si="2"/>
        <v>475682391</v>
      </c>
      <c r="W8" s="59">
        <f t="shared" si="2"/>
        <v>834310936</v>
      </c>
      <c r="X8" s="60">
        <f t="shared" si="2"/>
        <v>1179019079</v>
      </c>
      <c r="Y8" s="59">
        <f t="shared" si="2"/>
        <v>-344708143</v>
      </c>
      <c r="Z8" s="61">
        <f>+IF(X8&lt;&gt;0,+(Y8/X8)*100,0)</f>
        <v>-29.23685877012004</v>
      </c>
      <c r="AA8" s="62">
        <f>SUM(AA9:AA10)</f>
        <v>1179019079</v>
      </c>
    </row>
    <row r="9" spans="1:27" ht="12.75">
      <c r="A9" s="291" t="s">
        <v>230</v>
      </c>
      <c r="B9" s="142"/>
      <c r="C9" s="60">
        <v>683944832</v>
      </c>
      <c r="D9" s="340"/>
      <c r="E9" s="60">
        <v>1015796030</v>
      </c>
      <c r="F9" s="59">
        <v>1179019079</v>
      </c>
      <c r="G9" s="59">
        <v>21307243</v>
      </c>
      <c r="H9" s="60">
        <v>32080184</v>
      </c>
      <c r="I9" s="60">
        <v>56950782</v>
      </c>
      <c r="J9" s="59">
        <v>110338209</v>
      </c>
      <c r="K9" s="59">
        <v>15328784</v>
      </c>
      <c r="L9" s="60">
        <v>37107238</v>
      </c>
      <c r="M9" s="60">
        <v>32684287</v>
      </c>
      <c r="N9" s="59">
        <v>85120309</v>
      </c>
      <c r="O9" s="59">
        <v>51727729</v>
      </c>
      <c r="P9" s="60">
        <v>33626132</v>
      </c>
      <c r="Q9" s="60">
        <v>49861502</v>
      </c>
      <c r="R9" s="59">
        <v>135215363</v>
      </c>
      <c r="S9" s="59">
        <v>28890080</v>
      </c>
      <c r="T9" s="60">
        <v>544800104</v>
      </c>
      <c r="U9" s="60">
        <v>-109018563</v>
      </c>
      <c r="V9" s="59">
        <v>464671621</v>
      </c>
      <c r="W9" s="59">
        <v>795345502</v>
      </c>
      <c r="X9" s="60">
        <v>1179019079</v>
      </c>
      <c r="Y9" s="59">
        <v>-383673577</v>
      </c>
      <c r="Z9" s="61">
        <v>-32.54</v>
      </c>
      <c r="AA9" s="62">
        <v>1179019079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1214607</v>
      </c>
      <c r="L10" s="60">
        <v>8732619</v>
      </c>
      <c r="M10" s="60">
        <v>14247445</v>
      </c>
      <c r="N10" s="59">
        <v>24194671</v>
      </c>
      <c r="O10" s="59">
        <v>-11943626</v>
      </c>
      <c r="P10" s="60">
        <v>7550180</v>
      </c>
      <c r="Q10" s="60">
        <v>8153439</v>
      </c>
      <c r="R10" s="59">
        <v>3759993</v>
      </c>
      <c r="S10" s="59">
        <v>5216123</v>
      </c>
      <c r="T10" s="60"/>
      <c r="U10" s="60">
        <v>5794647</v>
      </c>
      <c r="V10" s="59">
        <v>11010770</v>
      </c>
      <c r="W10" s="59">
        <v>38965434</v>
      </c>
      <c r="X10" s="60"/>
      <c r="Y10" s="59">
        <v>38965434</v>
      </c>
      <c r="Z10" s="61"/>
      <c r="AA10" s="62"/>
    </row>
    <row r="11" spans="1:27" ht="12.75">
      <c r="A11" s="361" t="s">
        <v>207</v>
      </c>
      <c r="B11" s="142"/>
      <c r="C11" s="362">
        <f>+C12</f>
        <v>677486890</v>
      </c>
      <c r="D11" s="363">
        <f aca="true" t="shared" si="3" ref="D11:AA11">+D12</f>
        <v>0</v>
      </c>
      <c r="E11" s="362">
        <f t="shared" si="3"/>
        <v>783645000</v>
      </c>
      <c r="F11" s="364">
        <f t="shared" si="3"/>
        <v>701837002</v>
      </c>
      <c r="G11" s="364">
        <f t="shared" si="3"/>
        <v>19557522</v>
      </c>
      <c r="H11" s="362">
        <f t="shared" si="3"/>
        <v>42037798</v>
      </c>
      <c r="I11" s="362">
        <f t="shared" si="3"/>
        <v>40438662</v>
      </c>
      <c r="J11" s="364">
        <f t="shared" si="3"/>
        <v>102033982</v>
      </c>
      <c r="K11" s="364">
        <f t="shared" si="3"/>
        <v>32970215</v>
      </c>
      <c r="L11" s="362">
        <f t="shared" si="3"/>
        <v>31242818</v>
      </c>
      <c r="M11" s="362">
        <f t="shared" si="3"/>
        <v>32680880</v>
      </c>
      <c r="N11" s="364">
        <f t="shared" si="3"/>
        <v>96893913</v>
      </c>
      <c r="O11" s="364">
        <f t="shared" si="3"/>
        <v>31731101</v>
      </c>
      <c r="P11" s="362">
        <f t="shared" si="3"/>
        <v>52277576</v>
      </c>
      <c r="Q11" s="362">
        <f t="shared" si="3"/>
        <v>31586345</v>
      </c>
      <c r="R11" s="364">
        <f t="shared" si="3"/>
        <v>115595022</v>
      </c>
      <c r="S11" s="364">
        <f t="shared" si="3"/>
        <v>33628059</v>
      </c>
      <c r="T11" s="362">
        <f t="shared" si="3"/>
        <v>45841914</v>
      </c>
      <c r="U11" s="362">
        <f t="shared" si="3"/>
        <v>54533423</v>
      </c>
      <c r="V11" s="364">
        <f t="shared" si="3"/>
        <v>134003396</v>
      </c>
      <c r="W11" s="364">
        <f t="shared" si="3"/>
        <v>448526313</v>
      </c>
      <c r="X11" s="362">
        <f t="shared" si="3"/>
        <v>701837002</v>
      </c>
      <c r="Y11" s="364">
        <f t="shared" si="3"/>
        <v>-253310689</v>
      </c>
      <c r="Z11" s="365">
        <f>+IF(X11&lt;&gt;0,+(Y11/X11)*100,0)</f>
        <v>-36.09252408723814</v>
      </c>
      <c r="AA11" s="366">
        <f t="shared" si="3"/>
        <v>701837002</v>
      </c>
    </row>
    <row r="12" spans="1:27" ht="12.75">
      <c r="A12" s="291" t="s">
        <v>232</v>
      </c>
      <c r="B12" s="136"/>
      <c r="C12" s="60">
        <v>677486890</v>
      </c>
      <c r="D12" s="340"/>
      <c r="E12" s="60">
        <v>783645000</v>
      </c>
      <c r="F12" s="59">
        <v>701837002</v>
      </c>
      <c r="G12" s="59">
        <v>19557522</v>
      </c>
      <c r="H12" s="60">
        <v>42037798</v>
      </c>
      <c r="I12" s="60">
        <v>40438662</v>
      </c>
      <c r="J12" s="59">
        <v>102033982</v>
      </c>
      <c r="K12" s="59">
        <v>32970215</v>
      </c>
      <c r="L12" s="60">
        <v>31242818</v>
      </c>
      <c r="M12" s="60">
        <v>32680880</v>
      </c>
      <c r="N12" s="59">
        <v>96893913</v>
      </c>
      <c r="O12" s="59">
        <v>31731101</v>
      </c>
      <c r="P12" s="60">
        <v>52277576</v>
      </c>
      <c r="Q12" s="60">
        <v>31586345</v>
      </c>
      <c r="R12" s="59">
        <v>115595022</v>
      </c>
      <c r="S12" s="59">
        <v>33628059</v>
      </c>
      <c r="T12" s="60">
        <v>45841914</v>
      </c>
      <c r="U12" s="60">
        <v>54533423</v>
      </c>
      <c r="V12" s="59">
        <v>134003396</v>
      </c>
      <c r="W12" s="59">
        <v>448526313</v>
      </c>
      <c r="X12" s="60">
        <v>701837002</v>
      </c>
      <c r="Y12" s="59">
        <v>-253310689</v>
      </c>
      <c r="Z12" s="61">
        <v>-36.09</v>
      </c>
      <c r="AA12" s="62">
        <v>701837002</v>
      </c>
    </row>
    <row r="13" spans="1:27" ht="12.75">
      <c r="A13" s="361" t="s">
        <v>208</v>
      </c>
      <c r="B13" s="136"/>
      <c r="C13" s="275">
        <f>+C14</f>
        <v>300139534</v>
      </c>
      <c r="D13" s="341">
        <f aca="true" t="shared" si="4" ref="D13:AA13">+D14</f>
        <v>0</v>
      </c>
      <c r="E13" s="275">
        <f t="shared" si="4"/>
        <v>302601000</v>
      </c>
      <c r="F13" s="342">
        <f t="shared" si="4"/>
        <v>309679459</v>
      </c>
      <c r="G13" s="342">
        <f t="shared" si="4"/>
        <v>1125324</v>
      </c>
      <c r="H13" s="275">
        <f t="shared" si="4"/>
        <v>14418457</v>
      </c>
      <c r="I13" s="275">
        <f t="shared" si="4"/>
        <v>15438501</v>
      </c>
      <c r="J13" s="342">
        <f t="shared" si="4"/>
        <v>30982282</v>
      </c>
      <c r="K13" s="342">
        <f t="shared" si="4"/>
        <v>15035575</v>
      </c>
      <c r="L13" s="275">
        <f t="shared" si="4"/>
        <v>26456385</v>
      </c>
      <c r="M13" s="275">
        <f t="shared" si="4"/>
        <v>18101797</v>
      </c>
      <c r="N13" s="342">
        <f t="shared" si="4"/>
        <v>59593757</v>
      </c>
      <c r="O13" s="342">
        <f t="shared" si="4"/>
        <v>16018273</v>
      </c>
      <c r="P13" s="275">
        <f t="shared" si="4"/>
        <v>26487569</v>
      </c>
      <c r="Q13" s="275">
        <f t="shared" si="4"/>
        <v>29022018</v>
      </c>
      <c r="R13" s="342">
        <f t="shared" si="4"/>
        <v>71527860</v>
      </c>
      <c r="S13" s="342">
        <f t="shared" si="4"/>
        <v>21501439</v>
      </c>
      <c r="T13" s="275">
        <f t="shared" si="4"/>
        <v>38797863</v>
      </c>
      <c r="U13" s="275">
        <f t="shared" si="4"/>
        <v>21501218</v>
      </c>
      <c r="V13" s="342">
        <f t="shared" si="4"/>
        <v>81800520</v>
      </c>
      <c r="W13" s="342">
        <f t="shared" si="4"/>
        <v>243904419</v>
      </c>
      <c r="X13" s="275">
        <f t="shared" si="4"/>
        <v>309679459</v>
      </c>
      <c r="Y13" s="342">
        <f t="shared" si="4"/>
        <v>-65775040</v>
      </c>
      <c r="Z13" s="335">
        <f>+IF(X13&lt;&gt;0,+(Y13/X13)*100,0)</f>
        <v>-21.23971677436959</v>
      </c>
      <c r="AA13" s="273">
        <f t="shared" si="4"/>
        <v>309679459</v>
      </c>
    </row>
    <row r="14" spans="1:27" ht="12.75">
      <c r="A14" s="291" t="s">
        <v>233</v>
      </c>
      <c r="B14" s="136"/>
      <c r="C14" s="60">
        <v>300139534</v>
      </c>
      <c r="D14" s="340"/>
      <c r="E14" s="60">
        <v>302601000</v>
      </c>
      <c r="F14" s="59">
        <v>309679459</v>
      </c>
      <c r="G14" s="59">
        <v>1125324</v>
      </c>
      <c r="H14" s="60">
        <v>14418457</v>
      </c>
      <c r="I14" s="60">
        <v>15438501</v>
      </c>
      <c r="J14" s="59">
        <v>30982282</v>
      </c>
      <c r="K14" s="59">
        <v>15035575</v>
      </c>
      <c r="L14" s="60">
        <v>26456385</v>
      </c>
      <c r="M14" s="60">
        <v>18101797</v>
      </c>
      <c r="N14" s="59">
        <v>59593757</v>
      </c>
      <c r="O14" s="59">
        <v>16018273</v>
      </c>
      <c r="P14" s="60">
        <v>26487569</v>
      </c>
      <c r="Q14" s="60">
        <v>29022018</v>
      </c>
      <c r="R14" s="59">
        <v>71527860</v>
      </c>
      <c r="S14" s="59">
        <v>21501439</v>
      </c>
      <c r="T14" s="60">
        <v>38797863</v>
      </c>
      <c r="U14" s="60">
        <v>21501218</v>
      </c>
      <c r="V14" s="59">
        <v>81800520</v>
      </c>
      <c r="W14" s="59">
        <v>243904419</v>
      </c>
      <c r="X14" s="60">
        <v>309679459</v>
      </c>
      <c r="Y14" s="59">
        <v>-65775040</v>
      </c>
      <c r="Z14" s="61">
        <v>-21.24</v>
      </c>
      <c r="AA14" s="62">
        <v>309679459</v>
      </c>
    </row>
    <row r="15" spans="1:27" ht="12.75">
      <c r="A15" s="361" t="s">
        <v>209</v>
      </c>
      <c r="B15" s="136"/>
      <c r="C15" s="60">
        <f aca="true" t="shared" si="5" ref="C15:Y15">SUM(C16:C20)</f>
        <v>18179578</v>
      </c>
      <c r="D15" s="340">
        <f t="shared" si="5"/>
        <v>0</v>
      </c>
      <c r="E15" s="60">
        <f t="shared" si="5"/>
        <v>12004350</v>
      </c>
      <c r="F15" s="59">
        <f t="shared" si="5"/>
        <v>12204350</v>
      </c>
      <c r="G15" s="59">
        <f t="shared" si="5"/>
        <v>1974677</v>
      </c>
      <c r="H15" s="60">
        <f t="shared" si="5"/>
        <v>20480035</v>
      </c>
      <c r="I15" s="60">
        <f t="shared" si="5"/>
        <v>-10988639</v>
      </c>
      <c r="J15" s="59">
        <f t="shared" si="5"/>
        <v>11466073</v>
      </c>
      <c r="K15" s="59">
        <f t="shared" si="5"/>
        <v>2284557</v>
      </c>
      <c r="L15" s="60">
        <f t="shared" si="5"/>
        <v>3965307</v>
      </c>
      <c r="M15" s="60">
        <f t="shared" si="5"/>
        <v>1849962</v>
      </c>
      <c r="N15" s="59">
        <f t="shared" si="5"/>
        <v>8099826</v>
      </c>
      <c r="O15" s="59">
        <f t="shared" si="5"/>
        <v>2149263</v>
      </c>
      <c r="P15" s="60">
        <f t="shared" si="5"/>
        <v>4328148</v>
      </c>
      <c r="Q15" s="60">
        <f t="shared" si="5"/>
        <v>3882042</v>
      </c>
      <c r="R15" s="59">
        <f t="shared" si="5"/>
        <v>10359453</v>
      </c>
      <c r="S15" s="59">
        <f t="shared" si="5"/>
        <v>-10244478</v>
      </c>
      <c r="T15" s="60">
        <f t="shared" si="5"/>
        <v>2311583</v>
      </c>
      <c r="U15" s="60">
        <f t="shared" si="5"/>
        <v>6153344</v>
      </c>
      <c r="V15" s="59">
        <f t="shared" si="5"/>
        <v>-1779551</v>
      </c>
      <c r="W15" s="59">
        <f t="shared" si="5"/>
        <v>28145801</v>
      </c>
      <c r="X15" s="60">
        <f t="shared" si="5"/>
        <v>12204350</v>
      </c>
      <c r="Y15" s="59">
        <f t="shared" si="5"/>
        <v>15941451</v>
      </c>
      <c r="Z15" s="61">
        <f>+IF(X15&lt;&gt;0,+(Y15/X15)*100,0)</f>
        <v>130.62105724598197</v>
      </c>
      <c r="AA15" s="62">
        <f>SUM(AA16:AA20)</f>
        <v>12204350</v>
      </c>
    </row>
    <row r="16" spans="1:27" ht="12.75">
      <c r="A16" s="291" t="s">
        <v>234</v>
      </c>
      <c r="B16" s="300"/>
      <c r="C16" s="60">
        <v>4063010</v>
      </c>
      <c r="D16" s="340"/>
      <c r="E16" s="60">
        <v>12004350</v>
      </c>
      <c r="F16" s="59">
        <v>12204350</v>
      </c>
      <c r="G16" s="59">
        <v>1084919</v>
      </c>
      <c r="H16" s="60">
        <v>19259762</v>
      </c>
      <c r="I16" s="60">
        <v>-10988639</v>
      </c>
      <c r="J16" s="59">
        <v>9356042</v>
      </c>
      <c r="K16" s="59">
        <v>709147</v>
      </c>
      <c r="L16" s="60">
        <v>769459</v>
      </c>
      <c r="M16" s="60">
        <v>602614</v>
      </c>
      <c r="N16" s="59">
        <v>2081220</v>
      </c>
      <c r="O16" s="59">
        <v>615605</v>
      </c>
      <c r="P16" s="60">
        <v>1134021</v>
      </c>
      <c r="Q16" s="60">
        <v>919457</v>
      </c>
      <c r="R16" s="59">
        <v>2669083</v>
      </c>
      <c r="S16" s="59">
        <v>1970340</v>
      </c>
      <c r="T16" s="60">
        <v>824992</v>
      </c>
      <c r="U16" s="60">
        <v>1949067</v>
      </c>
      <c r="V16" s="59">
        <v>4744399</v>
      </c>
      <c r="W16" s="59">
        <v>18850744</v>
      </c>
      <c r="X16" s="60">
        <v>12204350</v>
      </c>
      <c r="Y16" s="59">
        <v>6646394</v>
      </c>
      <c r="Z16" s="61">
        <v>54.46</v>
      </c>
      <c r="AA16" s="62">
        <v>12204350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>
        <v>14116568</v>
      </c>
      <c r="D19" s="340"/>
      <c r="E19" s="60"/>
      <c r="F19" s="59"/>
      <c r="G19" s="59"/>
      <c r="H19" s="60"/>
      <c r="I19" s="60"/>
      <c r="J19" s="59"/>
      <c r="K19" s="59">
        <v>1575410</v>
      </c>
      <c r="L19" s="60">
        <v>1097600</v>
      </c>
      <c r="M19" s="60">
        <v>1247348</v>
      </c>
      <c r="N19" s="59">
        <v>3920358</v>
      </c>
      <c r="O19" s="59"/>
      <c r="P19" s="60"/>
      <c r="Q19" s="60"/>
      <c r="R19" s="59"/>
      <c r="S19" s="59"/>
      <c r="T19" s="60"/>
      <c r="U19" s="60">
        <v>2330342</v>
      </c>
      <c r="V19" s="59">
        <v>2330342</v>
      </c>
      <c r="W19" s="59">
        <v>6250700</v>
      </c>
      <c r="X19" s="60"/>
      <c r="Y19" s="59">
        <v>6250700</v>
      </c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>
        <v>889758</v>
      </c>
      <c r="H20" s="60">
        <v>1220273</v>
      </c>
      <c r="I20" s="60"/>
      <c r="J20" s="59">
        <v>2110031</v>
      </c>
      <c r="K20" s="59"/>
      <c r="L20" s="60">
        <v>2098248</v>
      </c>
      <c r="M20" s="60"/>
      <c r="N20" s="59">
        <v>2098248</v>
      </c>
      <c r="O20" s="59">
        <v>1533658</v>
      </c>
      <c r="P20" s="60">
        <v>3194127</v>
      </c>
      <c r="Q20" s="60">
        <v>2962585</v>
      </c>
      <c r="R20" s="59">
        <v>7690370</v>
      </c>
      <c r="S20" s="59">
        <v>-12214818</v>
      </c>
      <c r="T20" s="60">
        <v>1486591</v>
      </c>
      <c r="U20" s="60">
        <v>1873935</v>
      </c>
      <c r="V20" s="59">
        <v>-8854292</v>
      </c>
      <c r="W20" s="59">
        <v>3044357</v>
      </c>
      <c r="X20" s="60"/>
      <c r="Y20" s="59">
        <v>3044357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234076514</v>
      </c>
      <c r="D22" s="344">
        <f t="shared" si="6"/>
        <v>0</v>
      </c>
      <c r="E22" s="343">
        <f t="shared" si="6"/>
        <v>257078002</v>
      </c>
      <c r="F22" s="345">
        <f t="shared" si="6"/>
        <v>285282023</v>
      </c>
      <c r="G22" s="345">
        <f t="shared" si="6"/>
        <v>1949723</v>
      </c>
      <c r="H22" s="343">
        <f t="shared" si="6"/>
        <v>7328483</v>
      </c>
      <c r="I22" s="343">
        <f t="shared" si="6"/>
        <v>10002637</v>
      </c>
      <c r="J22" s="345">
        <f t="shared" si="6"/>
        <v>19280843</v>
      </c>
      <c r="K22" s="345">
        <f t="shared" si="6"/>
        <v>13208231</v>
      </c>
      <c r="L22" s="343">
        <f t="shared" si="6"/>
        <v>6638697</v>
      </c>
      <c r="M22" s="343">
        <f t="shared" si="6"/>
        <v>17649133</v>
      </c>
      <c r="N22" s="345">
        <f t="shared" si="6"/>
        <v>37496061</v>
      </c>
      <c r="O22" s="345">
        <f t="shared" si="6"/>
        <v>14588861</v>
      </c>
      <c r="P22" s="343">
        <f t="shared" si="6"/>
        <v>18635997</v>
      </c>
      <c r="Q22" s="343">
        <f t="shared" si="6"/>
        <v>18567704</v>
      </c>
      <c r="R22" s="345">
        <f t="shared" si="6"/>
        <v>51792562</v>
      </c>
      <c r="S22" s="345">
        <f t="shared" si="6"/>
        <v>14329373</v>
      </c>
      <c r="T22" s="343">
        <f t="shared" si="6"/>
        <v>27648244</v>
      </c>
      <c r="U22" s="343">
        <f t="shared" si="6"/>
        <v>51525516</v>
      </c>
      <c r="V22" s="345">
        <f t="shared" si="6"/>
        <v>93503133</v>
      </c>
      <c r="W22" s="345">
        <f t="shared" si="6"/>
        <v>202072599</v>
      </c>
      <c r="X22" s="343">
        <f t="shared" si="6"/>
        <v>285282023</v>
      </c>
      <c r="Y22" s="345">
        <f t="shared" si="6"/>
        <v>-83209424</v>
      </c>
      <c r="Z22" s="336">
        <f>+IF(X22&lt;&gt;0,+(Y22/X22)*100,0)</f>
        <v>-29.167426368117138</v>
      </c>
      <c r="AA22" s="350">
        <f>SUM(AA23:AA32)</f>
        <v>285282023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23292990</v>
      </c>
      <c r="D24" s="340"/>
      <c r="E24" s="60">
        <v>5193000</v>
      </c>
      <c r="F24" s="59">
        <v>34816693</v>
      </c>
      <c r="G24" s="59">
        <v>128838</v>
      </c>
      <c r="H24" s="60">
        <v>3028556</v>
      </c>
      <c r="I24" s="60">
        <v>877631</v>
      </c>
      <c r="J24" s="59">
        <v>4035025</v>
      </c>
      <c r="K24" s="59">
        <v>-457530</v>
      </c>
      <c r="L24" s="60">
        <v>2246872</v>
      </c>
      <c r="M24" s="60">
        <v>2227622</v>
      </c>
      <c r="N24" s="59">
        <v>4016964</v>
      </c>
      <c r="O24" s="59">
        <v>2869411</v>
      </c>
      <c r="P24" s="60">
        <v>2402066</v>
      </c>
      <c r="Q24" s="60">
        <v>2482814</v>
      </c>
      <c r="R24" s="59">
        <v>7754291</v>
      </c>
      <c r="S24" s="59">
        <v>3209443</v>
      </c>
      <c r="T24" s="60">
        <v>4817974</v>
      </c>
      <c r="U24" s="60">
        <v>9061507</v>
      </c>
      <c r="V24" s="59">
        <v>17088924</v>
      </c>
      <c r="W24" s="59">
        <v>32895204</v>
      </c>
      <c r="X24" s="60">
        <v>34816693</v>
      </c>
      <c r="Y24" s="59">
        <v>-1921489</v>
      </c>
      <c r="Z24" s="61">
        <v>-5.52</v>
      </c>
      <c r="AA24" s="62">
        <v>34816693</v>
      </c>
    </row>
    <row r="25" spans="1:27" ht="12.75">
      <c r="A25" s="361" t="s">
        <v>239</v>
      </c>
      <c r="B25" s="142"/>
      <c r="C25" s="60">
        <v>4655639</v>
      </c>
      <c r="D25" s="340"/>
      <c r="E25" s="60">
        <v>8516310</v>
      </c>
      <c r="F25" s="59">
        <v>8516310</v>
      </c>
      <c r="G25" s="59"/>
      <c r="H25" s="60">
        <v>834233</v>
      </c>
      <c r="I25" s="60">
        <v>303111</v>
      </c>
      <c r="J25" s="59">
        <v>1137344</v>
      </c>
      <c r="K25" s="59">
        <v>512903</v>
      </c>
      <c r="L25" s="60">
        <v>755404</v>
      </c>
      <c r="M25" s="60"/>
      <c r="N25" s="59">
        <v>1268307</v>
      </c>
      <c r="O25" s="59">
        <v>461862</v>
      </c>
      <c r="P25" s="60">
        <v>441144</v>
      </c>
      <c r="Q25" s="60">
        <v>467576</v>
      </c>
      <c r="R25" s="59">
        <v>1370582</v>
      </c>
      <c r="S25" s="59">
        <v>553012</v>
      </c>
      <c r="T25" s="60">
        <v>1501353</v>
      </c>
      <c r="U25" s="60">
        <v>3650851</v>
      </c>
      <c r="V25" s="59">
        <v>5705216</v>
      </c>
      <c r="W25" s="59">
        <v>9481449</v>
      </c>
      <c r="X25" s="60">
        <v>8516310</v>
      </c>
      <c r="Y25" s="59">
        <v>965139</v>
      </c>
      <c r="Z25" s="61">
        <v>11.33</v>
      </c>
      <c r="AA25" s="62">
        <v>8516310</v>
      </c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>
        <v>263243</v>
      </c>
      <c r="I26" s="362">
        <v>311300</v>
      </c>
      <c r="J26" s="364">
        <v>574543</v>
      </c>
      <c r="K26" s="364">
        <v>438506</v>
      </c>
      <c r="L26" s="362">
        <v>1037817</v>
      </c>
      <c r="M26" s="362">
        <v>667414</v>
      </c>
      <c r="N26" s="364">
        <v>2143737</v>
      </c>
      <c r="O26" s="364">
        <v>477218</v>
      </c>
      <c r="P26" s="362">
        <v>963241</v>
      </c>
      <c r="Q26" s="362">
        <v>1232709</v>
      </c>
      <c r="R26" s="364">
        <v>2673168</v>
      </c>
      <c r="S26" s="364">
        <v>711148</v>
      </c>
      <c r="T26" s="362">
        <v>839677</v>
      </c>
      <c r="U26" s="362">
        <v>2779547</v>
      </c>
      <c r="V26" s="364">
        <v>4330372</v>
      </c>
      <c r="W26" s="364">
        <v>9721820</v>
      </c>
      <c r="X26" s="362"/>
      <c r="Y26" s="364">
        <v>9721820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>
        <v>5202600</v>
      </c>
      <c r="G30" s="59"/>
      <c r="H30" s="60"/>
      <c r="I30" s="60"/>
      <c r="J30" s="59"/>
      <c r="K30" s="59">
        <v>91</v>
      </c>
      <c r="L30" s="60"/>
      <c r="M30" s="60"/>
      <c r="N30" s="59">
        <v>91</v>
      </c>
      <c r="O30" s="59"/>
      <c r="P30" s="60"/>
      <c r="Q30" s="60"/>
      <c r="R30" s="59"/>
      <c r="S30" s="59">
        <v>6480</v>
      </c>
      <c r="T30" s="60"/>
      <c r="U30" s="60"/>
      <c r="V30" s="59">
        <v>6480</v>
      </c>
      <c r="W30" s="59">
        <v>6571</v>
      </c>
      <c r="X30" s="60">
        <v>5202600</v>
      </c>
      <c r="Y30" s="59">
        <v>-5196029</v>
      </c>
      <c r="Z30" s="61">
        <v>-99.87</v>
      </c>
      <c r="AA30" s="62">
        <v>5202600</v>
      </c>
    </row>
    <row r="31" spans="1:27" ht="12.75">
      <c r="A31" s="361" t="s">
        <v>245</v>
      </c>
      <c r="B31" s="300"/>
      <c r="C31" s="60">
        <v>1393963</v>
      </c>
      <c r="D31" s="340"/>
      <c r="E31" s="60">
        <v>465120</v>
      </c>
      <c r="F31" s="59">
        <v>1936549</v>
      </c>
      <c r="G31" s="59"/>
      <c r="H31" s="60">
        <v>95966</v>
      </c>
      <c r="I31" s="60">
        <v>136568</v>
      </c>
      <c r="J31" s="59">
        <v>232534</v>
      </c>
      <c r="K31" s="59">
        <v>51261</v>
      </c>
      <c r="L31" s="60">
        <v>108621</v>
      </c>
      <c r="M31" s="60">
        <v>103224</v>
      </c>
      <c r="N31" s="59">
        <v>263106</v>
      </c>
      <c r="O31" s="59">
        <v>61305</v>
      </c>
      <c r="P31" s="60">
        <v>160736</v>
      </c>
      <c r="Q31" s="60">
        <v>219643</v>
      </c>
      <c r="R31" s="59">
        <v>441684</v>
      </c>
      <c r="S31" s="59">
        <v>66535</v>
      </c>
      <c r="T31" s="60">
        <v>142104</v>
      </c>
      <c r="U31" s="60">
        <v>162403</v>
      </c>
      <c r="V31" s="59">
        <v>371042</v>
      </c>
      <c r="W31" s="59">
        <v>1308366</v>
      </c>
      <c r="X31" s="60">
        <v>1936549</v>
      </c>
      <c r="Y31" s="59">
        <v>-628183</v>
      </c>
      <c r="Z31" s="61">
        <v>-32.44</v>
      </c>
      <c r="AA31" s="62">
        <v>1936549</v>
      </c>
    </row>
    <row r="32" spans="1:27" ht="12.75">
      <c r="A32" s="361" t="s">
        <v>93</v>
      </c>
      <c r="B32" s="136"/>
      <c r="C32" s="60">
        <v>204733922</v>
      </c>
      <c r="D32" s="340"/>
      <c r="E32" s="60">
        <v>242903572</v>
      </c>
      <c r="F32" s="59">
        <v>234809871</v>
      </c>
      <c r="G32" s="59">
        <v>1820885</v>
      </c>
      <c r="H32" s="60">
        <v>3106485</v>
      </c>
      <c r="I32" s="60">
        <v>8374027</v>
      </c>
      <c r="J32" s="59">
        <v>13301397</v>
      </c>
      <c r="K32" s="59">
        <v>12663000</v>
      </c>
      <c r="L32" s="60">
        <v>2489983</v>
      </c>
      <c r="M32" s="60">
        <v>14650873</v>
      </c>
      <c r="N32" s="59">
        <v>29803856</v>
      </c>
      <c r="O32" s="59">
        <v>10719065</v>
      </c>
      <c r="P32" s="60">
        <v>14668810</v>
      </c>
      <c r="Q32" s="60">
        <v>14164962</v>
      </c>
      <c r="R32" s="59">
        <v>39552837</v>
      </c>
      <c r="S32" s="59">
        <v>9782755</v>
      </c>
      <c r="T32" s="60">
        <v>20347136</v>
      </c>
      <c r="U32" s="60">
        <v>35871208</v>
      </c>
      <c r="V32" s="59">
        <v>66001099</v>
      </c>
      <c r="W32" s="59">
        <v>148659189</v>
      </c>
      <c r="X32" s="60">
        <v>234809871</v>
      </c>
      <c r="Y32" s="59">
        <v>-86150682</v>
      </c>
      <c r="Z32" s="61">
        <v>-36.69</v>
      </c>
      <c r="AA32" s="62">
        <v>234809871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497989902</v>
      </c>
      <c r="D40" s="344">
        <f t="shared" si="9"/>
        <v>0</v>
      </c>
      <c r="E40" s="343">
        <f t="shared" si="9"/>
        <v>551110800</v>
      </c>
      <c r="F40" s="345">
        <f t="shared" si="9"/>
        <v>602860015</v>
      </c>
      <c r="G40" s="345">
        <f t="shared" si="9"/>
        <v>10676388</v>
      </c>
      <c r="H40" s="343">
        <f t="shared" si="9"/>
        <v>21248204</v>
      </c>
      <c r="I40" s="343">
        <f t="shared" si="9"/>
        <v>42178262</v>
      </c>
      <c r="J40" s="345">
        <f t="shared" si="9"/>
        <v>74102854</v>
      </c>
      <c r="K40" s="345">
        <f t="shared" si="9"/>
        <v>29221970</v>
      </c>
      <c r="L40" s="343">
        <f t="shared" si="9"/>
        <v>52092866</v>
      </c>
      <c r="M40" s="343">
        <f t="shared" si="9"/>
        <v>79703536</v>
      </c>
      <c r="N40" s="345">
        <f t="shared" si="9"/>
        <v>161018372</v>
      </c>
      <c r="O40" s="345">
        <f t="shared" si="9"/>
        <v>39868675</v>
      </c>
      <c r="P40" s="343">
        <f t="shared" si="9"/>
        <v>47275296</v>
      </c>
      <c r="Q40" s="343">
        <f t="shared" si="9"/>
        <v>112294100</v>
      </c>
      <c r="R40" s="345">
        <f t="shared" si="9"/>
        <v>199438071</v>
      </c>
      <c r="S40" s="345">
        <f t="shared" si="9"/>
        <v>104119106</v>
      </c>
      <c r="T40" s="343">
        <f t="shared" si="9"/>
        <v>127294366</v>
      </c>
      <c r="U40" s="343">
        <f t="shared" si="9"/>
        <v>336446475</v>
      </c>
      <c r="V40" s="345">
        <f t="shared" si="9"/>
        <v>567859947</v>
      </c>
      <c r="W40" s="345">
        <f t="shared" si="9"/>
        <v>1002419244</v>
      </c>
      <c r="X40" s="343">
        <f t="shared" si="9"/>
        <v>602860015</v>
      </c>
      <c r="Y40" s="345">
        <f t="shared" si="9"/>
        <v>399559229</v>
      </c>
      <c r="Z40" s="336">
        <f>+IF(X40&lt;&gt;0,+(Y40/X40)*100,0)</f>
        <v>66.27728146807016</v>
      </c>
      <c r="AA40" s="350">
        <f>SUM(AA41:AA49)</f>
        <v>602860015</v>
      </c>
    </row>
    <row r="41" spans="1:27" ht="12.75">
      <c r="A41" s="361" t="s">
        <v>248</v>
      </c>
      <c r="B41" s="142"/>
      <c r="C41" s="362">
        <v>146663281</v>
      </c>
      <c r="D41" s="363"/>
      <c r="E41" s="362">
        <v>89641000</v>
      </c>
      <c r="F41" s="364">
        <v>1354660</v>
      </c>
      <c r="G41" s="364">
        <v>28976</v>
      </c>
      <c r="H41" s="362">
        <v>8244876</v>
      </c>
      <c r="I41" s="362">
        <v>742575</v>
      </c>
      <c r="J41" s="364">
        <v>9016427</v>
      </c>
      <c r="K41" s="364">
        <v>7008409</v>
      </c>
      <c r="L41" s="362">
        <v>22176524</v>
      </c>
      <c r="M41" s="362">
        <v>4257398</v>
      </c>
      <c r="N41" s="364">
        <v>33442331</v>
      </c>
      <c r="O41" s="364">
        <v>5159955</v>
      </c>
      <c r="P41" s="362">
        <v>5607336</v>
      </c>
      <c r="Q41" s="362">
        <v>4907731</v>
      </c>
      <c r="R41" s="364">
        <v>15675022</v>
      </c>
      <c r="S41" s="364">
        <v>5471992</v>
      </c>
      <c r="T41" s="362">
        <v>5551312</v>
      </c>
      <c r="U41" s="362">
        <v>79283293</v>
      </c>
      <c r="V41" s="364">
        <v>90306597</v>
      </c>
      <c r="W41" s="364">
        <v>148440377</v>
      </c>
      <c r="X41" s="362">
        <v>1354660</v>
      </c>
      <c r="Y41" s="364">
        <v>147085717</v>
      </c>
      <c r="Z41" s="365">
        <v>10857.76</v>
      </c>
      <c r="AA41" s="366">
        <v>1354660</v>
      </c>
    </row>
    <row r="42" spans="1:27" ht="12.75">
      <c r="A42" s="361" t="s">
        <v>249</v>
      </c>
      <c r="B42" s="136"/>
      <c r="C42" s="60">
        <f aca="true" t="shared" si="10" ref="C42:Y42">+C62</f>
        <v>78212302</v>
      </c>
      <c r="D42" s="368">
        <f t="shared" si="10"/>
        <v>0</v>
      </c>
      <c r="E42" s="54">
        <f t="shared" si="10"/>
        <v>61174000</v>
      </c>
      <c r="F42" s="53">
        <f t="shared" si="10"/>
        <v>57923490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2199191</v>
      </c>
      <c r="L42" s="54">
        <f t="shared" si="10"/>
        <v>6522316</v>
      </c>
      <c r="M42" s="54">
        <f t="shared" si="10"/>
        <v>3815721</v>
      </c>
      <c r="N42" s="53">
        <f t="shared" si="10"/>
        <v>12537228</v>
      </c>
      <c r="O42" s="53">
        <f t="shared" si="10"/>
        <v>2919457</v>
      </c>
      <c r="P42" s="54">
        <f t="shared" si="10"/>
        <v>2936258</v>
      </c>
      <c r="Q42" s="54">
        <f t="shared" si="10"/>
        <v>3996284</v>
      </c>
      <c r="R42" s="53">
        <f t="shared" si="10"/>
        <v>9851999</v>
      </c>
      <c r="S42" s="53">
        <f t="shared" si="10"/>
        <v>1287998</v>
      </c>
      <c r="T42" s="54">
        <f t="shared" si="10"/>
        <v>4416906</v>
      </c>
      <c r="U42" s="54">
        <f t="shared" si="10"/>
        <v>4672109</v>
      </c>
      <c r="V42" s="53">
        <f t="shared" si="10"/>
        <v>10377013</v>
      </c>
      <c r="W42" s="53">
        <f t="shared" si="10"/>
        <v>32766240</v>
      </c>
      <c r="X42" s="54">
        <f t="shared" si="10"/>
        <v>57923490</v>
      </c>
      <c r="Y42" s="53">
        <f t="shared" si="10"/>
        <v>-25157250</v>
      </c>
      <c r="Z42" s="94">
        <f>+IF(X42&lt;&gt;0,+(Y42/X42)*100,0)</f>
        <v>-43.431861581544894</v>
      </c>
      <c r="AA42" s="95">
        <f>+AA62</f>
        <v>57923490</v>
      </c>
    </row>
    <row r="43" spans="1:27" ht="12.75">
      <c r="A43" s="361" t="s">
        <v>250</v>
      </c>
      <c r="B43" s="136"/>
      <c r="C43" s="275">
        <v>18662499</v>
      </c>
      <c r="D43" s="369"/>
      <c r="E43" s="305">
        <v>24177000</v>
      </c>
      <c r="F43" s="370">
        <v>93273270</v>
      </c>
      <c r="G43" s="370">
        <v>649593</v>
      </c>
      <c r="H43" s="305">
        <v>1741790</v>
      </c>
      <c r="I43" s="305">
        <v>23218262</v>
      </c>
      <c r="J43" s="370">
        <v>25609645</v>
      </c>
      <c r="K43" s="370">
        <v>1377183</v>
      </c>
      <c r="L43" s="305">
        <v>3713738</v>
      </c>
      <c r="M43" s="305">
        <v>713586</v>
      </c>
      <c r="N43" s="370">
        <v>5804507</v>
      </c>
      <c r="O43" s="370">
        <v>3894020</v>
      </c>
      <c r="P43" s="305">
        <v>14509692</v>
      </c>
      <c r="Q43" s="305">
        <v>30351721</v>
      </c>
      <c r="R43" s="370">
        <v>48755433</v>
      </c>
      <c r="S43" s="370">
        <v>27709669</v>
      </c>
      <c r="T43" s="305">
        <v>38947320</v>
      </c>
      <c r="U43" s="305">
        <v>94034854</v>
      </c>
      <c r="V43" s="370">
        <v>160691843</v>
      </c>
      <c r="W43" s="370">
        <v>240861428</v>
      </c>
      <c r="X43" s="305">
        <v>93273270</v>
      </c>
      <c r="Y43" s="370">
        <v>147588158</v>
      </c>
      <c r="Z43" s="371">
        <v>158.23</v>
      </c>
      <c r="AA43" s="303">
        <v>93273270</v>
      </c>
    </row>
    <row r="44" spans="1:27" ht="12.75">
      <c r="A44" s="361" t="s">
        <v>251</v>
      </c>
      <c r="B44" s="136"/>
      <c r="C44" s="60">
        <v>42575368</v>
      </c>
      <c r="D44" s="368"/>
      <c r="E44" s="54">
        <v>45954000</v>
      </c>
      <c r="F44" s="53">
        <v>175906042</v>
      </c>
      <c r="G44" s="53">
        <v>2765938</v>
      </c>
      <c r="H44" s="54">
        <v>185890</v>
      </c>
      <c r="I44" s="54">
        <v>12256544</v>
      </c>
      <c r="J44" s="53">
        <v>15208372</v>
      </c>
      <c r="K44" s="53">
        <v>12803586</v>
      </c>
      <c r="L44" s="54">
        <v>5054773</v>
      </c>
      <c r="M44" s="54">
        <v>5887328</v>
      </c>
      <c r="N44" s="53">
        <v>23745687</v>
      </c>
      <c r="O44" s="53">
        <v>9830295</v>
      </c>
      <c r="P44" s="54">
        <v>6261614</v>
      </c>
      <c r="Q44" s="54">
        <v>6953371</v>
      </c>
      <c r="R44" s="53">
        <v>23045280</v>
      </c>
      <c r="S44" s="53">
        <v>2959901</v>
      </c>
      <c r="T44" s="54">
        <v>14115585</v>
      </c>
      <c r="U44" s="54">
        <v>48259588</v>
      </c>
      <c r="V44" s="53">
        <v>65335074</v>
      </c>
      <c r="W44" s="53">
        <v>127334413</v>
      </c>
      <c r="X44" s="54">
        <v>175906042</v>
      </c>
      <c r="Y44" s="53">
        <v>-48571629</v>
      </c>
      <c r="Z44" s="94">
        <v>-27.61</v>
      </c>
      <c r="AA44" s="95">
        <v>175906042</v>
      </c>
    </row>
    <row r="45" spans="1:27" ht="12.75">
      <c r="A45" s="361" t="s">
        <v>252</v>
      </c>
      <c r="B45" s="136"/>
      <c r="C45" s="60"/>
      <c r="D45" s="368"/>
      <c r="E45" s="54"/>
      <c r="F45" s="53">
        <v>7138400</v>
      </c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>
        <v>44007</v>
      </c>
      <c r="T45" s="54"/>
      <c r="U45" s="54"/>
      <c r="V45" s="53">
        <v>44007</v>
      </c>
      <c r="W45" s="53">
        <v>44007</v>
      </c>
      <c r="X45" s="54">
        <v>7138400</v>
      </c>
      <c r="Y45" s="53">
        <v>-7094393</v>
      </c>
      <c r="Z45" s="94">
        <v>-99.38</v>
      </c>
      <c r="AA45" s="95">
        <v>7138400</v>
      </c>
    </row>
    <row r="46" spans="1:27" ht="12.75">
      <c r="A46" s="361" t="s">
        <v>253</v>
      </c>
      <c r="B46" s="136"/>
      <c r="C46" s="60">
        <v>6361263</v>
      </c>
      <c r="D46" s="368"/>
      <c r="E46" s="54">
        <v>9132000</v>
      </c>
      <c r="F46" s="53">
        <v>3242400</v>
      </c>
      <c r="G46" s="53">
        <v>5780</v>
      </c>
      <c r="H46" s="54">
        <v>60119</v>
      </c>
      <c r="I46" s="54">
        <v>82174</v>
      </c>
      <c r="J46" s="53">
        <v>148073</v>
      </c>
      <c r="K46" s="53">
        <v>74379</v>
      </c>
      <c r="L46" s="54">
        <v>-217040</v>
      </c>
      <c r="M46" s="54">
        <v>349328</v>
      </c>
      <c r="N46" s="53">
        <v>206667</v>
      </c>
      <c r="O46" s="53">
        <v>265659</v>
      </c>
      <c r="P46" s="54">
        <v>320720</v>
      </c>
      <c r="Q46" s="54">
        <v>1256250</v>
      </c>
      <c r="R46" s="53">
        <v>1842629</v>
      </c>
      <c r="S46" s="53">
        <v>780835</v>
      </c>
      <c r="T46" s="54">
        <v>1197647</v>
      </c>
      <c r="U46" s="54">
        <v>3149049</v>
      </c>
      <c r="V46" s="53">
        <v>5127531</v>
      </c>
      <c r="W46" s="53">
        <v>7324900</v>
      </c>
      <c r="X46" s="54">
        <v>3242400</v>
      </c>
      <c r="Y46" s="53">
        <v>4082500</v>
      </c>
      <c r="Z46" s="94">
        <v>125.91</v>
      </c>
      <c r="AA46" s="95">
        <v>3242400</v>
      </c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>
        <v>94342</v>
      </c>
      <c r="L47" s="54">
        <v>45613</v>
      </c>
      <c r="M47" s="54"/>
      <c r="N47" s="53">
        <v>139955</v>
      </c>
      <c r="O47" s="53">
        <v>609</v>
      </c>
      <c r="P47" s="54"/>
      <c r="Q47" s="54"/>
      <c r="R47" s="53">
        <v>609</v>
      </c>
      <c r="S47" s="53">
        <v>271082</v>
      </c>
      <c r="T47" s="54">
        <v>1473008</v>
      </c>
      <c r="U47" s="54">
        <v>94289</v>
      </c>
      <c r="V47" s="53">
        <v>1838379</v>
      </c>
      <c r="W47" s="53">
        <v>1978943</v>
      </c>
      <c r="X47" s="54"/>
      <c r="Y47" s="53">
        <v>1978943</v>
      </c>
      <c r="Z47" s="94"/>
      <c r="AA47" s="95"/>
    </row>
    <row r="48" spans="1:27" ht="12.75">
      <c r="A48" s="361" t="s">
        <v>255</v>
      </c>
      <c r="B48" s="136"/>
      <c r="C48" s="60">
        <v>85600344</v>
      </c>
      <c r="D48" s="368"/>
      <c r="E48" s="54">
        <v>108287000</v>
      </c>
      <c r="F48" s="53">
        <v>152762806</v>
      </c>
      <c r="G48" s="53">
        <v>350064</v>
      </c>
      <c r="H48" s="54">
        <v>6755787</v>
      </c>
      <c r="I48" s="54">
        <v>2917809</v>
      </c>
      <c r="J48" s="53">
        <v>10023660</v>
      </c>
      <c r="K48" s="53">
        <v>3526889</v>
      </c>
      <c r="L48" s="54">
        <v>6558672</v>
      </c>
      <c r="M48" s="54">
        <v>8665576</v>
      </c>
      <c r="N48" s="53">
        <v>18751137</v>
      </c>
      <c r="O48" s="53">
        <v>2719618</v>
      </c>
      <c r="P48" s="54">
        <v>5036765</v>
      </c>
      <c r="Q48" s="54">
        <v>32766570</v>
      </c>
      <c r="R48" s="53">
        <v>40522953</v>
      </c>
      <c r="S48" s="53">
        <v>34115250</v>
      </c>
      <c r="T48" s="54">
        <v>23578337</v>
      </c>
      <c r="U48" s="54">
        <v>22771193</v>
      </c>
      <c r="V48" s="53">
        <v>80464780</v>
      </c>
      <c r="W48" s="53">
        <v>149762530</v>
      </c>
      <c r="X48" s="54">
        <v>152762806</v>
      </c>
      <c r="Y48" s="53">
        <v>-3000276</v>
      </c>
      <c r="Z48" s="94">
        <v>-1.96</v>
      </c>
      <c r="AA48" s="95">
        <v>152762806</v>
      </c>
    </row>
    <row r="49" spans="1:27" ht="12.75">
      <c r="A49" s="361" t="s">
        <v>93</v>
      </c>
      <c r="B49" s="136"/>
      <c r="C49" s="54">
        <v>119914845</v>
      </c>
      <c r="D49" s="368"/>
      <c r="E49" s="54">
        <v>212745800</v>
      </c>
      <c r="F49" s="53">
        <v>111258947</v>
      </c>
      <c r="G49" s="53">
        <v>6876037</v>
      </c>
      <c r="H49" s="54">
        <v>4259742</v>
      </c>
      <c r="I49" s="54">
        <v>2960898</v>
      </c>
      <c r="J49" s="53">
        <v>14096677</v>
      </c>
      <c r="K49" s="53">
        <v>2137991</v>
      </c>
      <c r="L49" s="54">
        <v>8238270</v>
      </c>
      <c r="M49" s="54">
        <v>56014599</v>
      </c>
      <c r="N49" s="53">
        <v>66390860</v>
      </c>
      <c r="O49" s="53">
        <v>15079062</v>
      </c>
      <c r="P49" s="54">
        <v>12602911</v>
      </c>
      <c r="Q49" s="54">
        <v>32062173</v>
      </c>
      <c r="R49" s="53">
        <v>59744146</v>
      </c>
      <c r="S49" s="53">
        <v>31478372</v>
      </c>
      <c r="T49" s="54">
        <v>38014251</v>
      </c>
      <c r="U49" s="54">
        <v>84182100</v>
      </c>
      <c r="V49" s="53">
        <v>153674723</v>
      </c>
      <c r="W49" s="53">
        <v>293906406</v>
      </c>
      <c r="X49" s="54">
        <v>111258947</v>
      </c>
      <c r="Y49" s="53">
        <v>182647459</v>
      </c>
      <c r="Z49" s="94">
        <v>164.16</v>
      </c>
      <c r="AA49" s="95">
        <v>111258947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20420269</v>
      </c>
      <c r="D57" s="344">
        <f aca="true" t="shared" si="13" ref="D57:AA57">+D58</f>
        <v>0</v>
      </c>
      <c r="E57" s="343">
        <f t="shared" si="13"/>
        <v>8252230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93826</v>
      </c>
      <c r="L57" s="343">
        <f t="shared" si="13"/>
        <v>0</v>
      </c>
      <c r="M57" s="343">
        <f t="shared" si="13"/>
        <v>0</v>
      </c>
      <c r="N57" s="345">
        <f t="shared" si="13"/>
        <v>93826</v>
      </c>
      <c r="O57" s="345">
        <f t="shared" si="13"/>
        <v>0</v>
      </c>
      <c r="P57" s="343">
        <f t="shared" si="13"/>
        <v>0</v>
      </c>
      <c r="Q57" s="343">
        <f t="shared" si="13"/>
        <v>3856207</v>
      </c>
      <c r="R57" s="345">
        <f t="shared" si="13"/>
        <v>3856207</v>
      </c>
      <c r="S57" s="345">
        <f t="shared" si="13"/>
        <v>801266</v>
      </c>
      <c r="T57" s="343">
        <f t="shared" si="13"/>
        <v>28354442</v>
      </c>
      <c r="U57" s="343">
        <f t="shared" si="13"/>
        <v>-3527376</v>
      </c>
      <c r="V57" s="345">
        <f t="shared" si="13"/>
        <v>25628332</v>
      </c>
      <c r="W57" s="345">
        <f t="shared" si="13"/>
        <v>29578365</v>
      </c>
      <c r="X57" s="343">
        <f t="shared" si="13"/>
        <v>0</v>
      </c>
      <c r="Y57" s="345">
        <f t="shared" si="13"/>
        <v>29578365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20420269</v>
      </c>
      <c r="D58" s="340"/>
      <c r="E58" s="60">
        <v>8252230</v>
      </c>
      <c r="F58" s="59"/>
      <c r="G58" s="59"/>
      <c r="H58" s="60"/>
      <c r="I58" s="60"/>
      <c r="J58" s="59"/>
      <c r="K58" s="59">
        <v>93826</v>
      </c>
      <c r="L58" s="60"/>
      <c r="M58" s="60"/>
      <c r="N58" s="59">
        <v>93826</v>
      </c>
      <c r="O58" s="59"/>
      <c r="P58" s="60"/>
      <c r="Q58" s="60">
        <v>3856207</v>
      </c>
      <c r="R58" s="59">
        <v>3856207</v>
      </c>
      <c r="S58" s="59">
        <v>801266</v>
      </c>
      <c r="T58" s="60">
        <v>28354442</v>
      </c>
      <c r="U58" s="60">
        <v>-3527376</v>
      </c>
      <c r="V58" s="59">
        <v>25628332</v>
      </c>
      <c r="W58" s="59">
        <v>29578365</v>
      </c>
      <c r="X58" s="60"/>
      <c r="Y58" s="59">
        <v>29578365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2892428006</v>
      </c>
      <c r="D60" s="346">
        <f t="shared" si="14"/>
        <v>0</v>
      </c>
      <c r="E60" s="219">
        <f t="shared" si="14"/>
        <v>3527696032</v>
      </c>
      <c r="F60" s="264">
        <f t="shared" si="14"/>
        <v>3518739854</v>
      </c>
      <c r="G60" s="264">
        <f t="shared" si="14"/>
        <v>80414768</v>
      </c>
      <c r="H60" s="219">
        <f t="shared" si="14"/>
        <v>164067250</v>
      </c>
      <c r="I60" s="219">
        <f t="shared" si="14"/>
        <v>138560538</v>
      </c>
      <c r="J60" s="264">
        <f t="shared" si="14"/>
        <v>383042556</v>
      </c>
      <c r="K60" s="264">
        <f t="shared" si="14"/>
        <v>162946200</v>
      </c>
      <c r="L60" s="219">
        <f t="shared" si="14"/>
        <v>201544724</v>
      </c>
      <c r="M60" s="219">
        <f t="shared" si="14"/>
        <v>224587714</v>
      </c>
      <c r="N60" s="264">
        <f t="shared" si="14"/>
        <v>589078638</v>
      </c>
      <c r="O60" s="264">
        <f t="shared" si="14"/>
        <v>171530359</v>
      </c>
      <c r="P60" s="219">
        <f t="shared" si="14"/>
        <v>228746252</v>
      </c>
      <c r="Q60" s="219">
        <f t="shared" si="14"/>
        <v>285218155</v>
      </c>
      <c r="R60" s="264">
        <f t="shared" si="14"/>
        <v>685494766</v>
      </c>
      <c r="S60" s="264">
        <f t="shared" si="14"/>
        <v>279736474</v>
      </c>
      <c r="T60" s="219">
        <f t="shared" si="14"/>
        <v>890027114</v>
      </c>
      <c r="U60" s="219">
        <f t="shared" si="14"/>
        <v>399232517</v>
      </c>
      <c r="V60" s="264">
        <f t="shared" si="14"/>
        <v>1568996105</v>
      </c>
      <c r="W60" s="264">
        <f t="shared" si="14"/>
        <v>3226612065</v>
      </c>
      <c r="X60" s="219">
        <f t="shared" si="14"/>
        <v>3518739854</v>
      </c>
      <c r="Y60" s="264">
        <f t="shared" si="14"/>
        <v>-292127789</v>
      </c>
      <c r="Z60" s="337">
        <f>+IF(X60&lt;&gt;0,+(Y60/X60)*100,0)</f>
        <v>-8.302057018165685</v>
      </c>
      <c r="AA60" s="232">
        <f>+AA57+AA54+AA51+AA40+AA37+AA34+AA22+AA5</f>
        <v>3518739854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78212302</v>
      </c>
      <c r="D62" s="348">
        <f t="shared" si="15"/>
        <v>0</v>
      </c>
      <c r="E62" s="347">
        <f t="shared" si="15"/>
        <v>61174000</v>
      </c>
      <c r="F62" s="349">
        <f t="shared" si="15"/>
        <v>57923490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2199191</v>
      </c>
      <c r="L62" s="347">
        <f t="shared" si="15"/>
        <v>6522316</v>
      </c>
      <c r="M62" s="347">
        <f t="shared" si="15"/>
        <v>3815721</v>
      </c>
      <c r="N62" s="349">
        <f t="shared" si="15"/>
        <v>12537228</v>
      </c>
      <c r="O62" s="349">
        <f t="shared" si="15"/>
        <v>2919457</v>
      </c>
      <c r="P62" s="347">
        <f t="shared" si="15"/>
        <v>2936258</v>
      </c>
      <c r="Q62" s="347">
        <f t="shared" si="15"/>
        <v>3996284</v>
      </c>
      <c r="R62" s="349">
        <f t="shared" si="15"/>
        <v>9851999</v>
      </c>
      <c r="S62" s="349">
        <f t="shared" si="15"/>
        <v>1287998</v>
      </c>
      <c r="T62" s="347">
        <f t="shared" si="15"/>
        <v>4416906</v>
      </c>
      <c r="U62" s="347">
        <f t="shared" si="15"/>
        <v>4672109</v>
      </c>
      <c r="V62" s="349">
        <f t="shared" si="15"/>
        <v>10377013</v>
      </c>
      <c r="W62" s="349">
        <f t="shared" si="15"/>
        <v>32766240</v>
      </c>
      <c r="X62" s="347">
        <f t="shared" si="15"/>
        <v>57923490</v>
      </c>
      <c r="Y62" s="349">
        <f t="shared" si="15"/>
        <v>-25157250</v>
      </c>
      <c r="Z62" s="338">
        <f>+IF(X62&lt;&gt;0,+(Y62/X62)*100,0)</f>
        <v>-43.431861581544894</v>
      </c>
      <c r="AA62" s="351">
        <f>SUM(AA63:AA66)</f>
        <v>57923490</v>
      </c>
    </row>
    <row r="63" spans="1:27" ht="12.75">
      <c r="A63" s="361" t="s">
        <v>259</v>
      </c>
      <c r="B63" s="136"/>
      <c r="C63" s="60">
        <v>73917691</v>
      </c>
      <c r="D63" s="340"/>
      <c r="E63" s="60">
        <v>56276000</v>
      </c>
      <c r="F63" s="59">
        <v>57923490</v>
      </c>
      <c r="G63" s="59"/>
      <c r="H63" s="60"/>
      <c r="I63" s="60"/>
      <c r="J63" s="59"/>
      <c r="K63" s="59">
        <v>1541288</v>
      </c>
      <c r="L63" s="60">
        <v>5838020</v>
      </c>
      <c r="M63" s="60">
        <v>3324347</v>
      </c>
      <c r="N63" s="59">
        <v>10703655</v>
      </c>
      <c r="O63" s="59">
        <v>2919457</v>
      </c>
      <c r="P63" s="60">
        <v>2660928</v>
      </c>
      <c r="Q63" s="60">
        <v>3512494</v>
      </c>
      <c r="R63" s="59">
        <v>9092879</v>
      </c>
      <c r="S63" s="59">
        <v>936563</v>
      </c>
      <c r="T63" s="60"/>
      <c r="U63" s="60">
        <v>4453492</v>
      </c>
      <c r="V63" s="59">
        <v>5390055</v>
      </c>
      <c r="W63" s="59">
        <v>25186589</v>
      </c>
      <c r="X63" s="60">
        <v>57923490</v>
      </c>
      <c r="Y63" s="59">
        <v>-32736901</v>
      </c>
      <c r="Z63" s="61">
        <v>-56.52</v>
      </c>
      <c r="AA63" s="62">
        <v>57923490</v>
      </c>
    </row>
    <row r="64" spans="1:27" ht="12.75">
      <c r="A64" s="361" t="s">
        <v>260</v>
      </c>
      <c r="B64" s="136"/>
      <c r="C64" s="60">
        <v>4294611</v>
      </c>
      <c r="D64" s="340"/>
      <c r="E64" s="60">
        <v>4898000</v>
      </c>
      <c r="F64" s="59"/>
      <c r="G64" s="59"/>
      <c r="H64" s="60"/>
      <c r="I64" s="60"/>
      <c r="J64" s="59"/>
      <c r="K64" s="59">
        <v>657903</v>
      </c>
      <c r="L64" s="60">
        <v>684296</v>
      </c>
      <c r="M64" s="60">
        <v>491374</v>
      </c>
      <c r="N64" s="59">
        <v>1833573</v>
      </c>
      <c r="O64" s="59"/>
      <c r="P64" s="60">
        <v>275330</v>
      </c>
      <c r="Q64" s="60">
        <v>483790</v>
      </c>
      <c r="R64" s="59">
        <v>759120</v>
      </c>
      <c r="S64" s="59">
        <v>351435</v>
      </c>
      <c r="T64" s="60">
        <v>4416906</v>
      </c>
      <c r="U64" s="60">
        <v>218617</v>
      </c>
      <c r="V64" s="59">
        <v>4986958</v>
      </c>
      <c r="W64" s="59">
        <v>7579651</v>
      </c>
      <c r="X64" s="60"/>
      <c r="Y64" s="59">
        <v>7579651</v>
      </c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9715331816</v>
      </c>
      <c r="D5" s="153">
        <f>SUM(D6:D8)</f>
        <v>0</v>
      </c>
      <c r="E5" s="154">
        <f t="shared" si="0"/>
        <v>10521680876</v>
      </c>
      <c r="F5" s="100">
        <f t="shared" si="0"/>
        <v>10523763377</v>
      </c>
      <c r="G5" s="100">
        <f t="shared" si="0"/>
        <v>931647009</v>
      </c>
      <c r="H5" s="100">
        <f t="shared" si="0"/>
        <v>1301526203</v>
      </c>
      <c r="I5" s="100">
        <f t="shared" si="0"/>
        <v>639781855</v>
      </c>
      <c r="J5" s="100">
        <f t="shared" si="0"/>
        <v>2872955067</v>
      </c>
      <c r="K5" s="100">
        <f t="shared" si="0"/>
        <v>391746184</v>
      </c>
      <c r="L5" s="100">
        <f t="shared" si="0"/>
        <v>660157081</v>
      </c>
      <c r="M5" s="100">
        <f t="shared" si="0"/>
        <v>2150089603</v>
      </c>
      <c r="N5" s="100">
        <f t="shared" si="0"/>
        <v>3201992868</v>
      </c>
      <c r="O5" s="100">
        <f t="shared" si="0"/>
        <v>637671845</v>
      </c>
      <c r="P5" s="100">
        <f t="shared" si="0"/>
        <v>708614630</v>
      </c>
      <c r="Q5" s="100">
        <f t="shared" si="0"/>
        <v>2288530839</v>
      </c>
      <c r="R5" s="100">
        <f t="shared" si="0"/>
        <v>3634817314</v>
      </c>
      <c r="S5" s="100">
        <f t="shared" si="0"/>
        <v>618609386</v>
      </c>
      <c r="T5" s="100">
        <f t="shared" si="0"/>
        <v>618817373</v>
      </c>
      <c r="U5" s="100">
        <f t="shared" si="0"/>
        <v>270600369</v>
      </c>
      <c r="V5" s="100">
        <f t="shared" si="0"/>
        <v>1508027128</v>
      </c>
      <c r="W5" s="100">
        <f t="shared" si="0"/>
        <v>11217792377</v>
      </c>
      <c r="X5" s="100">
        <f t="shared" si="0"/>
        <v>10521680877</v>
      </c>
      <c r="Y5" s="100">
        <f t="shared" si="0"/>
        <v>696111500</v>
      </c>
      <c r="Z5" s="137">
        <f>+IF(X5&lt;&gt;0,+(Y5/X5)*100,0)</f>
        <v>6.615972373023342</v>
      </c>
      <c r="AA5" s="153">
        <f>SUM(AA6:AA8)</f>
        <v>10523763377</v>
      </c>
    </row>
    <row r="6" spans="1:27" ht="12.75">
      <c r="A6" s="138" t="s">
        <v>75</v>
      </c>
      <c r="B6" s="136"/>
      <c r="C6" s="155">
        <v>1405974</v>
      </c>
      <c r="D6" s="155"/>
      <c r="E6" s="156">
        <v>169470500</v>
      </c>
      <c r="F6" s="60">
        <v>169470500</v>
      </c>
      <c r="G6" s="60">
        <v>236862</v>
      </c>
      <c r="H6" s="60">
        <v>4478</v>
      </c>
      <c r="I6" s="60">
        <v>188020</v>
      </c>
      <c r="J6" s="60">
        <v>429360</v>
      </c>
      <c r="K6" s="60">
        <v>21129</v>
      </c>
      <c r="L6" s="60">
        <v>-53618</v>
      </c>
      <c r="M6" s="60">
        <v>48643</v>
      </c>
      <c r="N6" s="60">
        <v>16154</v>
      </c>
      <c r="O6" s="60">
        <v>127983</v>
      </c>
      <c r="P6" s="60">
        <v>277603</v>
      </c>
      <c r="Q6" s="60">
        <v>120368</v>
      </c>
      <c r="R6" s="60">
        <v>525954</v>
      </c>
      <c r="S6" s="60">
        <v>83026</v>
      </c>
      <c r="T6" s="60">
        <v>-11217</v>
      </c>
      <c r="U6" s="60">
        <v>-314627</v>
      </c>
      <c r="V6" s="60">
        <v>-242818</v>
      </c>
      <c r="W6" s="60">
        <v>728650</v>
      </c>
      <c r="X6" s="60">
        <v>169470500</v>
      </c>
      <c r="Y6" s="60">
        <v>-168741850</v>
      </c>
      <c r="Z6" s="140">
        <v>-99.57</v>
      </c>
      <c r="AA6" s="155">
        <v>169470500</v>
      </c>
    </row>
    <row r="7" spans="1:27" ht="12.75">
      <c r="A7" s="138" t="s">
        <v>76</v>
      </c>
      <c r="B7" s="136"/>
      <c r="C7" s="157">
        <v>9427701812</v>
      </c>
      <c r="D7" s="157"/>
      <c r="E7" s="158">
        <v>10059882347</v>
      </c>
      <c r="F7" s="159">
        <v>10061964848</v>
      </c>
      <c r="G7" s="159">
        <v>930978863</v>
      </c>
      <c r="H7" s="159">
        <v>1292799658</v>
      </c>
      <c r="I7" s="159">
        <v>629427214</v>
      </c>
      <c r="J7" s="159">
        <v>2853205735</v>
      </c>
      <c r="K7" s="159">
        <v>378427932</v>
      </c>
      <c r="L7" s="159">
        <v>650782281</v>
      </c>
      <c r="M7" s="159">
        <v>2137646560</v>
      </c>
      <c r="N7" s="159">
        <v>3166856773</v>
      </c>
      <c r="O7" s="159">
        <v>625110085</v>
      </c>
      <c r="P7" s="159">
        <v>702946004</v>
      </c>
      <c r="Q7" s="159">
        <v>2284363377</v>
      </c>
      <c r="R7" s="159">
        <v>3612419466</v>
      </c>
      <c r="S7" s="159">
        <v>612623416</v>
      </c>
      <c r="T7" s="159">
        <v>612283062</v>
      </c>
      <c r="U7" s="159">
        <v>243429641</v>
      </c>
      <c r="V7" s="159">
        <v>1468336119</v>
      </c>
      <c r="W7" s="159">
        <v>11100818093</v>
      </c>
      <c r="X7" s="159">
        <v>10059882348</v>
      </c>
      <c r="Y7" s="159">
        <v>1040935745</v>
      </c>
      <c r="Z7" s="141">
        <v>10.35</v>
      </c>
      <c r="AA7" s="157">
        <v>10061964848</v>
      </c>
    </row>
    <row r="8" spans="1:27" ht="12.75">
      <c r="A8" s="138" t="s">
        <v>77</v>
      </c>
      <c r="B8" s="136"/>
      <c r="C8" s="155">
        <v>286224030</v>
      </c>
      <c r="D8" s="155"/>
      <c r="E8" s="156">
        <v>292328029</v>
      </c>
      <c r="F8" s="60">
        <v>292328029</v>
      </c>
      <c r="G8" s="60">
        <v>431284</v>
      </c>
      <c r="H8" s="60">
        <v>8722067</v>
      </c>
      <c r="I8" s="60">
        <v>10166621</v>
      </c>
      <c r="J8" s="60">
        <v>19319972</v>
      </c>
      <c r="K8" s="60">
        <v>13297123</v>
      </c>
      <c r="L8" s="60">
        <v>9428418</v>
      </c>
      <c r="M8" s="60">
        <v>12394400</v>
      </c>
      <c r="N8" s="60">
        <v>35119941</v>
      </c>
      <c r="O8" s="60">
        <v>12433777</v>
      </c>
      <c r="P8" s="60">
        <v>5391023</v>
      </c>
      <c r="Q8" s="60">
        <v>4047094</v>
      </c>
      <c r="R8" s="60">
        <v>21871894</v>
      </c>
      <c r="S8" s="60">
        <v>5902944</v>
      </c>
      <c r="T8" s="60">
        <v>6545528</v>
      </c>
      <c r="U8" s="60">
        <v>27485355</v>
      </c>
      <c r="V8" s="60">
        <v>39933827</v>
      </c>
      <c r="W8" s="60">
        <v>116245634</v>
      </c>
      <c r="X8" s="60">
        <v>292328029</v>
      </c>
      <c r="Y8" s="60">
        <v>-176082395</v>
      </c>
      <c r="Z8" s="140">
        <v>-60.23</v>
      </c>
      <c r="AA8" s="155">
        <v>292328029</v>
      </c>
    </row>
    <row r="9" spans="1:27" ht="12.75">
      <c r="A9" s="135" t="s">
        <v>78</v>
      </c>
      <c r="B9" s="136"/>
      <c r="C9" s="153">
        <f aca="true" t="shared" si="1" ref="C9:Y9">SUM(C10:C14)</f>
        <v>1256444726</v>
      </c>
      <c r="D9" s="153">
        <f>SUM(D10:D14)</f>
        <v>0</v>
      </c>
      <c r="E9" s="154">
        <f t="shared" si="1"/>
        <v>2182884860</v>
      </c>
      <c r="F9" s="100">
        <f t="shared" si="1"/>
        <v>2185556860</v>
      </c>
      <c r="G9" s="100">
        <f t="shared" si="1"/>
        <v>39314298</v>
      </c>
      <c r="H9" s="100">
        <f t="shared" si="1"/>
        <v>14452361</v>
      </c>
      <c r="I9" s="100">
        <f t="shared" si="1"/>
        <v>26232846</v>
      </c>
      <c r="J9" s="100">
        <f t="shared" si="1"/>
        <v>79999505</v>
      </c>
      <c r="K9" s="100">
        <f t="shared" si="1"/>
        <v>158582022</v>
      </c>
      <c r="L9" s="100">
        <f t="shared" si="1"/>
        <v>168599487</v>
      </c>
      <c r="M9" s="100">
        <f t="shared" si="1"/>
        <v>215608722</v>
      </c>
      <c r="N9" s="100">
        <f t="shared" si="1"/>
        <v>542790231</v>
      </c>
      <c r="O9" s="100">
        <f t="shared" si="1"/>
        <v>65038291</v>
      </c>
      <c r="P9" s="100">
        <f t="shared" si="1"/>
        <v>112185528</v>
      </c>
      <c r="Q9" s="100">
        <f t="shared" si="1"/>
        <v>92081403</v>
      </c>
      <c r="R9" s="100">
        <f t="shared" si="1"/>
        <v>269305222</v>
      </c>
      <c r="S9" s="100">
        <f t="shared" si="1"/>
        <v>138513488</v>
      </c>
      <c r="T9" s="100">
        <f t="shared" si="1"/>
        <v>231027372</v>
      </c>
      <c r="U9" s="100">
        <f t="shared" si="1"/>
        <v>341650617</v>
      </c>
      <c r="V9" s="100">
        <f t="shared" si="1"/>
        <v>711191477</v>
      </c>
      <c r="W9" s="100">
        <f t="shared" si="1"/>
        <v>1603286435</v>
      </c>
      <c r="X9" s="100">
        <f t="shared" si="1"/>
        <v>2182884854</v>
      </c>
      <c r="Y9" s="100">
        <f t="shared" si="1"/>
        <v>-579598419</v>
      </c>
      <c r="Z9" s="137">
        <f>+IF(X9&lt;&gt;0,+(Y9/X9)*100,0)</f>
        <v>-26.55194651875119</v>
      </c>
      <c r="AA9" s="153">
        <f>SUM(AA10:AA14)</f>
        <v>2185556860</v>
      </c>
    </row>
    <row r="10" spans="1:27" ht="12.75">
      <c r="A10" s="138" t="s">
        <v>79</v>
      </c>
      <c r="B10" s="136"/>
      <c r="C10" s="155">
        <v>106921345</v>
      </c>
      <c r="D10" s="155"/>
      <c r="E10" s="156">
        <v>243515270</v>
      </c>
      <c r="F10" s="60">
        <v>252202270</v>
      </c>
      <c r="G10" s="60">
        <v>4297268</v>
      </c>
      <c r="H10" s="60">
        <v>446103</v>
      </c>
      <c r="I10" s="60">
        <v>2261440</v>
      </c>
      <c r="J10" s="60">
        <v>7004811</v>
      </c>
      <c r="K10" s="60">
        <v>2753648</v>
      </c>
      <c r="L10" s="60">
        <v>11808291</v>
      </c>
      <c r="M10" s="60">
        <v>2031273</v>
      </c>
      <c r="N10" s="60">
        <v>16593212</v>
      </c>
      <c r="O10" s="60">
        <v>4463102</v>
      </c>
      <c r="P10" s="60">
        <v>7192103</v>
      </c>
      <c r="Q10" s="60">
        <v>3704469</v>
      </c>
      <c r="R10" s="60">
        <v>15359674</v>
      </c>
      <c r="S10" s="60">
        <v>9442513</v>
      </c>
      <c r="T10" s="60">
        <v>7698542</v>
      </c>
      <c r="U10" s="60">
        <v>9452923</v>
      </c>
      <c r="V10" s="60">
        <v>26593978</v>
      </c>
      <c r="W10" s="60">
        <v>65551675</v>
      </c>
      <c r="X10" s="60">
        <v>243515268</v>
      </c>
      <c r="Y10" s="60">
        <v>-177963593</v>
      </c>
      <c r="Z10" s="140">
        <v>-73.08</v>
      </c>
      <c r="AA10" s="155">
        <v>252202270</v>
      </c>
    </row>
    <row r="11" spans="1:27" ht="12.75">
      <c r="A11" s="138" t="s">
        <v>80</v>
      </c>
      <c r="B11" s="136"/>
      <c r="C11" s="155">
        <v>75285605</v>
      </c>
      <c r="D11" s="155"/>
      <c r="E11" s="156">
        <v>42764300</v>
      </c>
      <c r="F11" s="60">
        <v>42764300</v>
      </c>
      <c r="G11" s="60"/>
      <c r="H11" s="60">
        <v>4848031</v>
      </c>
      <c r="I11" s="60">
        <v>5527990</v>
      </c>
      <c r="J11" s="60">
        <v>10376021</v>
      </c>
      <c r="K11" s="60">
        <v>5496259</v>
      </c>
      <c r="L11" s="60">
        <v>6946183</v>
      </c>
      <c r="M11" s="60">
        <v>9268494</v>
      </c>
      <c r="N11" s="60">
        <v>21710936</v>
      </c>
      <c r="O11" s="60">
        <v>7344725</v>
      </c>
      <c r="P11" s="60">
        <v>5072634</v>
      </c>
      <c r="Q11" s="60">
        <v>3230505</v>
      </c>
      <c r="R11" s="60">
        <v>15647864</v>
      </c>
      <c r="S11" s="60">
        <v>5766423</v>
      </c>
      <c r="T11" s="60">
        <v>7921719</v>
      </c>
      <c r="U11" s="60">
        <v>11238476</v>
      </c>
      <c r="V11" s="60">
        <v>24926618</v>
      </c>
      <c r="W11" s="60">
        <v>72661439</v>
      </c>
      <c r="X11" s="60">
        <v>42764299</v>
      </c>
      <c r="Y11" s="60">
        <v>29897140</v>
      </c>
      <c r="Z11" s="140">
        <v>69.91</v>
      </c>
      <c r="AA11" s="155">
        <v>42764300</v>
      </c>
    </row>
    <row r="12" spans="1:27" ht="12.75">
      <c r="A12" s="138" t="s">
        <v>81</v>
      </c>
      <c r="B12" s="136"/>
      <c r="C12" s="155">
        <v>611049703</v>
      </c>
      <c r="D12" s="155"/>
      <c r="E12" s="156">
        <v>59695710</v>
      </c>
      <c r="F12" s="60">
        <v>59695710</v>
      </c>
      <c r="G12" s="60">
        <v>7038384</v>
      </c>
      <c r="H12" s="60">
        <v>2406693</v>
      </c>
      <c r="I12" s="60">
        <v>7052624</v>
      </c>
      <c r="J12" s="60">
        <v>16497701</v>
      </c>
      <c r="K12" s="60">
        <v>3367083</v>
      </c>
      <c r="L12" s="60">
        <v>6495630</v>
      </c>
      <c r="M12" s="60">
        <v>3228794</v>
      </c>
      <c r="N12" s="60">
        <v>13091507</v>
      </c>
      <c r="O12" s="60">
        <v>5921961</v>
      </c>
      <c r="P12" s="60">
        <v>3035077</v>
      </c>
      <c r="Q12" s="60">
        <v>10043121</v>
      </c>
      <c r="R12" s="60">
        <v>19000159</v>
      </c>
      <c r="S12" s="60">
        <v>2973467</v>
      </c>
      <c r="T12" s="60">
        <v>1024685</v>
      </c>
      <c r="U12" s="60">
        <v>-757411</v>
      </c>
      <c r="V12" s="60">
        <v>3240741</v>
      </c>
      <c r="W12" s="60">
        <v>51830108</v>
      </c>
      <c r="X12" s="60">
        <v>59695710</v>
      </c>
      <c r="Y12" s="60">
        <v>-7865602</v>
      </c>
      <c r="Z12" s="140">
        <v>-13.18</v>
      </c>
      <c r="AA12" s="155">
        <v>59695710</v>
      </c>
    </row>
    <row r="13" spans="1:27" ht="12.75">
      <c r="A13" s="138" t="s">
        <v>82</v>
      </c>
      <c r="B13" s="136"/>
      <c r="C13" s="155">
        <v>313444416</v>
      </c>
      <c r="D13" s="155"/>
      <c r="E13" s="156">
        <v>1478122580</v>
      </c>
      <c r="F13" s="60">
        <v>1472107580</v>
      </c>
      <c r="G13" s="60">
        <v>27978376</v>
      </c>
      <c r="H13" s="60">
        <v>6751534</v>
      </c>
      <c r="I13" s="60">
        <v>11391486</v>
      </c>
      <c r="J13" s="60">
        <v>46121396</v>
      </c>
      <c r="K13" s="60">
        <v>146964816</v>
      </c>
      <c r="L13" s="60">
        <v>103472796</v>
      </c>
      <c r="M13" s="60">
        <v>161183696</v>
      </c>
      <c r="N13" s="60">
        <v>411621308</v>
      </c>
      <c r="O13" s="60">
        <v>47277503</v>
      </c>
      <c r="P13" s="60">
        <v>96881064</v>
      </c>
      <c r="Q13" s="60">
        <v>75099308</v>
      </c>
      <c r="R13" s="60">
        <v>219257875</v>
      </c>
      <c r="S13" s="60">
        <v>120321085</v>
      </c>
      <c r="T13" s="60">
        <v>213978426</v>
      </c>
      <c r="U13" s="60">
        <v>320979483</v>
      </c>
      <c r="V13" s="60">
        <v>655278994</v>
      </c>
      <c r="W13" s="60">
        <v>1332279573</v>
      </c>
      <c r="X13" s="60">
        <v>1478122577</v>
      </c>
      <c r="Y13" s="60">
        <v>-145843004</v>
      </c>
      <c r="Z13" s="140">
        <v>-9.87</v>
      </c>
      <c r="AA13" s="155">
        <v>1472107580</v>
      </c>
    </row>
    <row r="14" spans="1:27" ht="12.75">
      <c r="A14" s="138" t="s">
        <v>83</v>
      </c>
      <c r="B14" s="136"/>
      <c r="C14" s="157">
        <v>149743657</v>
      </c>
      <c r="D14" s="157"/>
      <c r="E14" s="158">
        <v>358787000</v>
      </c>
      <c r="F14" s="159">
        <v>358787000</v>
      </c>
      <c r="G14" s="159">
        <v>270</v>
      </c>
      <c r="H14" s="159"/>
      <c r="I14" s="159">
        <v>-694</v>
      </c>
      <c r="J14" s="159">
        <v>-424</v>
      </c>
      <c r="K14" s="159">
        <v>216</v>
      </c>
      <c r="L14" s="159">
        <v>39876587</v>
      </c>
      <c r="M14" s="159">
        <v>39896465</v>
      </c>
      <c r="N14" s="159">
        <v>79773268</v>
      </c>
      <c r="O14" s="159">
        <v>31000</v>
      </c>
      <c r="P14" s="159">
        <v>4650</v>
      </c>
      <c r="Q14" s="159">
        <v>4000</v>
      </c>
      <c r="R14" s="159">
        <v>39650</v>
      </c>
      <c r="S14" s="159">
        <v>10000</v>
      </c>
      <c r="T14" s="159">
        <v>404000</v>
      </c>
      <c r="U14" s="159">
        <v>737146</v>
      </c>
      <c r="V14" s="159">
        <v>1151146</v>
      </c>
      <c r="W14" s="159">
        <v>80963640</v>
      </c>
      <c r="X14" s="159">
        <v>358787000</v>
      </c>
      <c r="Y14" s="159">
        <v>-277823360</v>
      </c>
      <c r="Z14" s="141">
        <v>-77.43</v>
      </c>
      <c r="AA14" s="157">
        <v>358787000</v>
      </c>
    </row>
    <row r="15" spans="1:27" ht="12.75">
      <c r="A15" s="135" t="s">
        <v>84</v>
      </c>
      <c r="B15" s="142"/>
      <c r="C15" s="153">
        <f aca="true" t="shared" si="2" ref="C15:Y15">SUM(C16:C18)</f>
        <v>2463254584</v>
      </c>
      <c r="D15" s="153">
        <f>SUM(D16:D18)</f>
        <v>0</v>
      </c>
      <c r="E15" s="154">
        <f t="shared" si="2"/>
        <v>1818001556</v>
      </c>
      <c r="F15" s="100">
        <f t="shared" si="2"/>
        <v>1872615909</v>
      </c>
      <c r="G15" s="100">
        <f t="shared" si="2"/>
        <v>21484950</v>
      </c>
      <c r="H15" s="100">
        <f t="shared" si="2"/>
        <v>28006549</v>
      </c>
      <c r="I15" s="100">
        <f t="shared" si="2"/>
        <v>562817112</v>
      </c>
      <c r="J15" s="100">
        <f t="shared" si="2"/>
        <v>612308611</v>
      </c>
      <c r="K15" s="100">
        <f t="shared" si="2"/>
        <v>105730133</v>
      </c>
      <c r="L15" s="100">
        <f t="shared" si="2"/>
        <v>113325116</v>
      </c>
      <c r="M15" s="100">
        <f t="shared" si="2"/>
        <v>129943319</v>
      </c>
      <c r="N15" s="100">
        <f t="shared" si="2"/>
        <v>348998568</v>
      </c>
      <c r="O15" s="100">
        <f t="shared" si="2"/>
        <v>100080216</v>
      </c>
      <c r="P15" s="100">
        <f t="shared" si="2"/>
        <v>91193740</v>
      </c>
      <c r="Q15" s="100">
        <f t="shared" si="2"/>
        <v>110655240</v>
      </c>
      <c r="R15" s="100">
        <f t="shared" si="2"/>
        <v>301929196</v>
      </c>
      <c r="S15" s="100">
        <f t="shared" si="2"/>
        <v>104507383</v>
      </c>
      <c r="T15" s="100">
        <f t="shared" si="2"/>
        <v>98690824</v>
      </c>
      <c r="U15" s="100">
        <f t="shared" si="2"/>
        <v>216645976</v>
      </c>
      <c r="V15" s="100">
        <f t="shared" si="2"/>
        <v>419844183</v>
      </c>
      <c r="W15" s="100">
        <f t="shared" si="2"/>
        <v>1683080558</v>
      </c>
      <c r="X15" s="100">
        <f t="shared" si="2"/>
        <v>1818001556</v>
      </c>
      <c r="Y15" s="100">
        <f t="shared" si="2"/>
        <v>-134920998</v>
      </c>
      <c r="Z15" s="137">
        <f>+IF(X15&lt;&gt;0,+(Y15/X15)*100,0)</f>
        <v>-7.421390677841642</v>
      </c>
      <c r="AA15" s="153">
        <f>SUM(AA16:AA18)</f>
        <v>1872615909</v>
      </c>
    </row>
    <row r="16" spans="1:27" ht="12.75">
      <c r="A16" s="138" t="s">
        <v>85</v>
      </c>
      <c r="B16" s="136"/>
      <c r="C16" s="155">
        <v>218214018</v>
      </c>
      <c r="D16" s="155"/>
      <c r="E16" s="156">
        <v>405722558</v>
      </c>
      <c r="F16" s="60">
        <v>453245262</v>
      </c>
      <c r="G16" s="60">
        <v>3819128</v>
      </c>
      <c r="H16" s="60">
        <v>18893769</v>
      </c>
      <c r="I16" s="60">
        <v>304003212</v>
      </c>
      <c r="J16" s="60">
        <v>326716109</v>
      </c>
      <c r="K16" s="60">
        <v>14763673</v>
      </c>
      <c r="L16" s="60">
        <v>15357701</v>
      </c>
      <c r="M16" s="60">
        <v>30854707</v>
      </c>
      <c r="N16" s="60">
        <v>60976081</v>
      </c>
      <c r="O16" s="60">
        <v>4286752</v>
      </c>
      <c r="P16" s="60">
        <v>26784638</v>
      </c>
      <c r="Q16" s="60">
        <v>27054941</v>
      </c>
      <c r="R16" s="60">
        <v>58126331</v>
      </c>
      <c r="S16" s="60">
        <v>18809513</v>
      </c>
      <c r="T16" s="60">
        <v>20058509</v>
      </c>
      <c r="U16" s="60">
        <v>35616779</v>
      </c>
      <c r="V16" s="60">
        <v>74484801</v>
      </c>
      <c r="W16" s="60">
        <v>520303322</v>
      </c>
      <c r="X16" s="60">
        <v>405722559</v>
      </c>
      <c r="Y16" s="60">
        <v>114580763</v>
      </c>
      <c r="Z16" s="140">
        <v>28.24</v>
      </c>
      <c r="AA16" s="155">
        <v>453245262</v>
      </c>
    </row>
    <row r="17" spans="1:27" ht="12.75">
      <c r="A17" s="138" t="s">
        <v>86</v>
      </c>
      <c r="B17" s="136"/>
      <c r="C17" s="155">
        <v>2241930221</v>
      </c>
      <c r="D17" s="155"/>
      <c r="E17" s="156">
        <v>1403905080</v>
      </c>
      <c r="F17" s="60">
        <v>1419370647</v>
      </c>
      <c r="G17" s="60">
        <v>17665822</v>
      </c>
      <c r="H17" s="60">
        <v>8702780</v>
      </c>
      <c r="I17" s="60">
        <v>258563900</v>
      </c>
      <c r="J17" s="60">
        <v>284932502</v>
      </c>
      <c r="K17" s="60">
        <v>90521460</v>
      </c>
      <c r="L17" s="60">
        <v>97957415</v>
      </c>
      <c r="M17" s="60">
        <v>99088612</v>
      </c>
      <c r="N17" s="60">
        <v>287567487</v>
      </c>
      <c r="O17" s="60">
        <v>95763464</v>
      </c>
      <c r="P17" s="60">
        <v>64324102</v>
      </c>
      <c r="Q17" s="60">
        <v>83580299</v>
      </c>
      <c r="R17" s="60">
        <v>243667865</v>
      </c>
      <c r="S17" s="60">
        <v>85692870</v>
      </c>
      <c r="T17" s="60">
        <v>78607315</v>
      </c>
      <c r="U17" s="60">
        <v>181217125</v>
      </c>
      <c r="V17" s="60">
        <v>345517310</v>
      </c>
      <c r="W17" s="60">
        <v>1161685164</v>
      </c>
      <c r="X17" s="60">
        <v>1403905078</v>
      </c>
      <c r="Y17" s="60">
        <v>-242219914</v>
      </c>
      <c r="Z17" s="140">
        <v>-17.25</v>
      </c>
      <c r="AA17" s="155">
        <v>1419370647</v>
      </c>
    </row>
    <row r="18" spans="1:27" ht="12.75">
      <c r="A18" s="138" t="s">
        <v>87</v>
      </c>
      <c r="B18" s="136"/>
      <c r="C18" s="155">
        <v>3110345</v>
      </c>
      <c r="D18" s="155"/>
      <c r="E18" s="156">
        <v>8373918</v>
      </c>
      <c r="F18" s="60"/>
      <c r="G18" s="60"/>
      <c r="H18" s="60">
        <v>410000</v>
      </c>
      <c r="I18" s="60">
        <v>250000</v>
      </c>
      <c r="J18" s="60">
        <v>660000</v>
      </c>
      <c r="K18" s="60">
        <v>445000</v>
      </c>
      <c r="L18" s="60">
        <v>10000</v>
      </c>
      <c r="M18" s="60"/>
      <c r="N18" s="60">
        <v>455000</v>
      </c>
      <c r="O18" s="60">
        <v>30000</v>
      </c>
      <c r="P18" s="60">
        <v>85000</v>
      </c>
      <c r="Q18" s="60">
        <v>20000</v>
      </c>
      <c r="R18" s="60">
        <v>135000</v>
      </c>
      <c r="S18" s="60">
        <v>5000</v>
      </c>
      <c r="T18" s="60">
        <v>25000</v>
      </c>
      <c r="U18" s="60">
        <v>-187928</v>
      </c>
      <c r="V18" s="60">
        <v>-157928</v>
      </c>
      <c r="W18" s="60">
        <v>1092072</v>
      </c>
      <c r="X18" s="60">
        <v>8373919</v>
      </c>
      <c r="Y18" s="60">
        <v>-7281847</v>
      </c>
      <c r="Z18" s="140">
        <v>-86.96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18354946523</v>
      </c>
      <c r="D19" s="153">
        <f>SUM(D20:D23)</f>
        <v>0</v>
      </c>
      <c r="E19" s="154">
        <f t="shared" si="3"/>
        <v>19900625329</v>
      </c>
      <c r="F19" s="100">
        <f t="shared" si="3"/>
        <v>19902174229</v>
      </c>
      <c r="G19" s="100">
        <f t="shared" si="3"/>
        <v>1971330528</v>
      </c>
      <c r="H19" s="100">
        <f t="shared" si="3"/>
        <v>1266367006</v>
      </c>
      <c r="I19" s="100">
        <f t="shared" si="3"/>
        <v>2524225627</v>
      </c>
      <c r="J19" s="100">
        <f t="shared" si="3"/>
        <v>5761923161</v>
      </c>
      <c r="K19" s="100">
        <f t="shared" si="3"/>
        <v>2115243966</v>
      </c>
      <c r="L19" s="100">
        <f t="shared" si="3"/>
        <v>1590126837</v>
      </c>
      <c r="M19" s="100">
        <f t="shared" si="3"/>
        <v>1080023473</v>
      </c>
      <c r="N19" s="100">
        <f t="shared" si="3"/>
        <v>4785394276</v>
      </c>
      <c r="O19" s="100">
        <f t="shared" si="3"/>
        <v>1456757177</v>
      </c>
      <c r="P19" s="100">
        <f t="shared" si="3"/>
        <v>1773915304</v>
      </c>
      <c r="Q19" s="100">
        <f t="shared" si="3"/>
        <v>829453864</v>
      </c>
      <c r="R19" s="100">
        <f t="shared" si="3"/>
        <v>4060126345</v>
      </c>
      <c r="S19" s="100">
        <f t="shared" si="3"/>
        <v>1462177693</v>
      </c>
      <c r="T19" s="100">
        <f t="shared" si="3"/>
        <v>1584790666</v>
      </c>
      <c r="U19" s="100">
        <f t="shared" si="3"/>
        <v>1056939063</v>
      </c>
      <c r="V19" s="100">
        <f t="shared" si="3"/>
        <v>4103907422</v>
      </c>
      <c r="W19" s="100">
        <f t="shared" si="3"/>
        <v>18711351204</v>
      </c>
      <c r="X19" s="100">
        <f t="shared" si="3"/>
        <v>19900625328</v>
      </c>
      <c r="Y19" s="100">
        <f t="shared" si="3"/>
        <v>-1189274124</v>
      </c>
      <c r="Z19" s="137">
        <f>+IF(X19&lt;&gt;0,+(Y19/X19)*100,0)</f>
        <v>-5.976064090441932</v>
      </c>
      <c r="AA19" s="153">
        <f>SUM(AA20:AA23)</f>
        <v>19902174229</v>
      </c>
    </row>
    <row r="20" spans="1:27" ht="12.75">
      <c r="A20" s="138" t="s">
        <v>89</v>
      </c>
      <c r="B20" s="136"/>
      <c r="C20" s="155">
        <v>12205055625</v>
      </c>
      <c r="D20" s="155"/>
      <c r="E20" s="156">
        <v>13058492920</v>
      </c>
      <c r="F20" s="60">
        <v>13058492920</v>
      </c>
      <c r="G20" s="60">
        <v>1074483396</v>
      </c>
      <c r="H20" s="60">
        <v>932207755</v>
      </c>
      <c r="I20" s="60">
        <v>1525413338</v>
      </c>
      <c r="J20" s="60">
        <v>3532104489</v>
      </c>
      <c r="K20" s="60">
        <v>1036181217</v>
      </c>
      <c r="L20" s="60">
        <v>1050749261</v>
      </c>
      <c r="M20" s="60">
        <v>1006253115</v>
      </c>
      <c r="N20" s="60">
        <v>3093183593</v>
      </c>
      <c r="O20" s="60">
        <v>1080009602</v>
      </c>
      <c r="P20" s="60">
        <v>1299263116</v>
      </c>
      <c r="Q20" s="60">
        <v>540613243</v>
      </c>
      <c r="R20" s="60">
        <v>2919885961</v>
      </c>
      <c r="S20" s="60">
        <v>1074599264</v>
      </c>
      <c r="T20" s="60">
        <v>1109703888</v>
      </c>
      <c r="U20" s="60">
        <v>436544113</v>
      </c>
      <c r="V20" s="60">
        <v>2620847265</v>
      </c>
      <c r="W20" s="60">
        <v>12166021308</v>
      </c>
      <c r="X20" s="60">
        <v>13058492921</v>
      </c>
      <c r="Y20" s="60">
        <v>-892471613</v>
      </c>
      <c r="Z20" s="140">
        <v>-6.83</v>
      </c>
      <c r="AA20" s="155">
        <v>13058492920</v>
      </c>
    </row>
    <row r="21" spans="1:27" ht="12.75">
      <c r="A21" s="138" t="s">
        <v>90</v>
      </c>
      <c r="B21" s="136"/>
      <c r="C21" s="155">
        <v>3871041593</v>
      </c>
      <c r="D21" s="155"/>
      <c r="E21" s="156">
        <v>4367962236</v>
      </c>
      <c r="F21" s="60">
        <v>4367962236</v>
      </c>
      <c r="G21" s="60">
        <v>503474434</v>
      </c>
      <c r="H21" s="60">
        <v>192663078</v>
      </c>
      <c r="I21" s="60">
        <v>733001032</v>
      </c>
      <c r="J21" s="60">
        <v>1429138544</v>
      </c>
      <c r="K21" s="60">
        <v>727128574</v>
      </c>
      <c r="L21" s="60">
        <v>321026495</v>
      </c>
      <c r="M21" s="60">
        <v>-53921649</v>
      </c>
      <c r="N21" s="60">
        <v>994233420</v>
      </c>
      <c r="O21" s="60">
        <v>272219129</v>
      </c>
      <c r="P21" s="60">
        <v>260122871</v>
      </c>
      <c r="Q21" s="60">
        <v>149992032</v>
      </c>
      <c r="R21" s="60">
        <v>682334032</v>
      </c>
      <c r="S21" s="60">
        <v>233784000</v>
      </c>
      <c r="T21" s="60">
        <v>334872997</v>
      </c>
      <c r="U21" s="60">
        <v>84750449</v>
      </c>
      <c r="V21" s="60">
        <v>653407446</v>
      </c>
      <c r="W21" s="60">
        <v>3759113442</v>
      </c>
      <c r="X21" s="60">
        <v>4367962236</v>
      </c>
      <c r="Y21" s="60">
        <v>-608848794</v>
      </c>
      <c r="Z21" s="140">
        <v>-13.94</v>
      </c>
      <c r="AA21" s="155">
        <v>4367962236</v>
      </c>
    </row>
    <row r="22" spans="1:27" ht="12.75">
      <c r="A22" s="138" t="s">
        <v>91</v>
      </c>
      <c r="B22" s="136"/>
      <c r="C22" s="157">
        <v>1305869884</v>
      </c>
      <c r="D22" s="157"/>
      <c r="E22" s="158">
        <v>1469190551</v>
      </c>
      <c r="F22" s="159">
        <v>1470739451</v>
      </c>
      <c r="G22" s="159">
        <v>179467537</v>
      </c>
      <c r="H22" s="159">
        <v>41273682</v>
      </c>
      <c r="I22" s="159">
        <v>201541619</v>
      </c>
      <c r="J22" s="159">
        <v>422282838</v>
      </c>
      <c r="K22" s="159">
        <v>267345772</v>
      </c>
      <c r="L22" s="159">
        <v>95227912</v>
      </c>
      <c r="M22" s="159">
        <v>69622801</v>
      </c>
      <c r="N22" s="159">
        <v>432196485</v>
      </c>
      <c r="O22" s="159">
        <v>58134570</v>
      </c>
      <c r="P22" s="159">
        <v>160415722</v>
      </c>
      <c r="Q22" s="159">
        <v>84087384</v>
      </c>
      <c r="R22" s="159">
        <v>302637676</v>
      </c>
      <c r="S22" s="159">
        <v>103151223</v>
      </c>
      <c r="T22" s="159">
        <v>90555227</v>
      </c>
      <c r="U22" s="159">
        <v>489472059</v>
      </c>
      <c r="V22" s="159">
        <v>683178509</v>
      </c>
      <c r="W22" s="159">
        <v>1840295508</v>
      </c>
      <c r="X22" s="159">
        <v>1469190550</v>
      </c>
      <c r="Y22" s="159">
        <v>371104958</v>
      </c>
      <c r="Z22" s="141">
        <v>25.26</v>
      </c>
      <c r="AA22" s="157">
        <v>1470739451</v>
      </c>
    </row>
    <row r="23" spans="1:27" ht="12.75">
      <c r="A23" s="138" t="s">
        <v>92</v>
      </c>
      <c r="B23" s="136"/>
      <c r="C23" s="155">
        <v>972979421</v>
      </c>
      <c r="D23" s="155"/>
      <c r="E23" s="156">
        <v>1004979622</v>
      </c>
      <c r="F23" s="60">
        <v>1004979622</v>
      </c>
      <c r="G23" s="60">
        <v>213905161</v>
      </c>
      <c r="H23" s="60">
        <v>100222491</v>
      </c>
      <c r="I23" s="60">
        <v>64269638</v>
      </c>
      <c r="J23" s="60">
        <v>378397290</v>
      </c>
      <c r="K23" s="60">
        <v>84588403</v>
      </c>
      <c r="L23" s="60">
        <v>123123169</v>
      </c>
      <c r="M23" s="60">
        <v>58069206</v>
      </c>
      <c r="N23" s="60">
        <v>265780778</v>
      </c>
      <c r="O23" s="60">
        <v>46393876</v>
      </c>
      <c r="P23" s="60">
        <v>54113595</v>
      </c>
      <c r="Q23" s="60">
        <v>54761205</v>
      </c>
      <c r="R23" s="60">
        <v>155268676</v>
      </c>
      <c r="S23" s="60">
        <v>50643206</v>
      </c>
      <c r="T23" s="60">
        <v>49658554</v>
      </c>
      <c r="U23" s="60">
        <v>46172442</v>
      </c>
      <c r="V23" s="60">
        <v>146474202</v>
      </c>
      <c r="W23" s="60">
        <v>945920946</v>
      </c>
      <c r="X23" s="60">
        <v>1004979621</v>
      </c>
      <c r="Y23" s="60">
        <v>-59058675</v>
      </c>
      <c r="Z23" s="140">
        <v>-5.88</v>
      </c>
      <c r="AA23" s="155">
        <v>1004979622</v>
      </c>
    </row>
    <row r="24" spans="1:27" ht="12.75">
      <c r="A24" s="135" t="s">
        <v>93</v>
      </c>
      <c r="B24" s="142" t="s">
        <v>94</v>
      </c>
      <c r="C24" s="153">
        <v>583792417</v>
      </c>
      <c r="D24" s="153"/>
      <c r="E24" s="154">
        <v>534214815</v>
      </c>
      <c r="F24" s="100">
        <v>614181438</v>
      </c>
      <c r="G24" s="100">
        <v>52295569</v>
      </c>
      <c r="H24" s="100">
        <v>32129555</v>
      </c>
      <c r="I24" s="100">
        <v>40917248</v>
      </c>
      <c r="J24" s="100">
        <v>125342372</v>
      </c>
      <c r="K24" s="100">
        <v>72981308</v>
      </c>
      <c r="L24" s="100">
        <v>42690617</v>
      </c>
      <c r="M24" s="100">
        <v>69626477</v>
      </c>
      <c r="N24" s="100">
        <v>185298402</v>
      </c>
      <c r="O24" s="100">
        <v>62330247</v>
      </c>
      <c r="P24" s="100">
        <v>32560619</v>
      </c>
      <c r="Q24" s="100">
        <v>33586623</v>
      </c>
      <c r="R24" s="100">
        <v>128477489</v>
      </c>
      <c r="S24" s="100">
        <v>20084314</v>
      </c>
      <c r="T24" s="100">
        <v>4078692</v>
      </c>
      <c r="U24" s="100">
        <v>27582489</v>
      </c>
      <c r="V24" s="100">
        <v>51745495</v>
      </c>
      <c r="W24" s="100">
        <v>490863758</v>
      </c>
      <c r="X24" s="100">
        <v>534214816</v>
      </c>
      <c r="Y24" s="100">
        <v>-43351058</v>
      </c>
      <c r="Z24" s="137">
        <v>-8.11</v>
      </c>
      <c r="AA24" s="153">
        <v>614181438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32373770066</v>
      </c>
      <c r="D25" s="168">
        <f>+D5+D9+D15+D19+D24</f>
        <v>0</v>
      </c>
      <c r="E25" s="169">
        <f t="shared" si="4"/>
        <v>34957407436</v>
      </c>
      <c r="F25" s="73">
        <f t="shared" si="4"/>
        <v>35098291813</v>
      </c>
      <c r="G25" s="73">
        <f t="shared" si="4"/>
        <v>3016072354</v>
      </c>
      <c r="H25" s="73">
        <f t="shared" si="4"/>
        <v>2642481674</v>
      </c>
      <c r="I25" s="73">
        <f t="shared" si="4"/>
        <v>3793974688</v>
      </c>
      <c r="J25" s="73">
        <f t="shared" si="4"/>
        <v>9452528716</v>
      </c>
      <c r="K25" s="73">
        <f t="shared" si="4"/>
        <v>2844283613</v>
      </c>
      <c r="L25" s="73">
        <f t="shared" si="4"/>
        <v>2574899138</v>
      </c>
      <c r="M25" s="73">
        <f t="shared" si="4"/>
        <v>3645291594</v>
      </c>
      <c r="N25" s="73">
        <f t="shared" si="4"/>
        <v>9064474345</v>
      </c>
      <c r="O25" s="73">
        <f t="shared" si="4"/>
        <v>2321877776</v>
      </c>
      <c r="P25" s="73">
        <f t="shared" si="4"/>
        <v>2718469821</v>
      </c>
      <c r="Q25" s="73">
        <f t="shared" si="4"/>
        <v>3354307969</v>
      </c>
      <c r="R25" s="73">
        <f t="shared" si="4"/>
        <v>8394655566</v>
      </c>
      <c r="S25" s="73">
        <f t="shared" si="4"/>
        <v>2343892264</v>
      </c>
      <c r="T25" s="73">
        <f t="shared" si="4"/>
        <v>2537404927</v>
      </c>
      <c r="U25" s="73">
        <f t="shared" si="4"/>
        <v>1913418514</v>
      </c>
      <c r="V25" s="73">
        <f t="shared" si="4"/>
        <v>6794715705</v>
      </c>
      <c r="W25" s="73">
        <f t="shared" si="4"/>
        <v>33706374332</v>
      </c>
      <c r="X25" s="73">
        <f t="shared" si="4"/>
        <v>34957407431</v>
      </c>
      <c r="Y25" s="73">
        <f t="shared" si="4"/>
        <v>-1251033099</v>
      </c>
      <c r="Z25" s="170">
        <f>+IF(X25&lt;&gt;0,+(Y25/X25)*100,0)</f>
        <v>-3.578735355215708</v>
      </c>
      <c r="AA25" s="168">
        <f>+AA5+AA9+AA15+AA19+AA24</f>
        <v>35098291813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3150938223</v>
      </c>
      <c r="D28" s="153">
        <f>SUM(D29:D31)</f>
        <v>0</v>
      </c>
      <c r="E28" s="154">
        <f t="shared" si="5"/>
        <v>3952586910</v>
      </c>
      <c r="F28" s="100">
        <f t="shared" si="5"/>
        <v>3959889463</v>
      </c>
      <c r="G28" s="100">
        <f t="shared" si="5"/>
        <v>180009424</v>
      </c>
      <c r="H28" s="100">
        <f t="shared" si="5"/>
        <v>399447941</v>
      </c>
      <c r="I28" s="100">
        <f t="shared" si="5"/>
        <v>245014583</v>
      </c>
      <c r="J28" s="100">
        <f t="shared" si="5"/>
        <v>824471948</v>
      </c>
      <c r="K28" s="100">
        <f t="shared" si="5"/>
        <v>274859159</v>
      </c>
      <c r="L28" s="100">
        <f t="shared" si="5"/>
        <v>356368628</v>
      </c>
      <c r="M28" s="100">
        <f t="shared" si="5"/>
        <v>241022079</v>
      </c>
      <c r="N28" s="100">
        <f t="shared" si="5"/>
        <v>872249866</v>
      </c>
      <c r="O28" s="100">
        <f t="shared" si="5"/>
        <v>197694964</v>
      </c>
      <c r="P28" s="100">
        <f t="shared" si="5"/>
        <v>174065223</v>
      </c>
      <c r="Q28" s="100">
        <f t="shared" si="5"/>
        <v>149857441</v>
      </c>
      <c r="R28" s="100">
        <f t="shared" si="5"/>
        <v>521617628</v>
      </c>
      <c r="S28" s="100">
        <f t="shared" si="5"/>
        <v>323310870</v>
      </c>
      <c r="T28" s="100">
        <f t="shared" si="5"/>
        <v>304934952</v>
      </c>
      <c r="U28" s="100">
        <f t="shared" si="5"/>
        <v>423050583</v>
      </c>
      <c r="V28" s="100">
        <f t="shared" si="5"/>
        <v>1051296405</v>
      </c>
      <c r="W28" s="100">
        <f t="shared" si="5"/>
        <v>3269635847</v>
      </c>
      <c r="X28" s="100">
        <f t="shared" si="5"/>
        <v>3952586781</v>
      </c>
      <c r="Y28" s="100">
        <f t="shared" si="5"/>
        <v>-682950934</v>
      </c>
      <c r="Z28" s="137">
        <f>+IF(X28&lt;&gt;0,+(Y28/X28)*100,0)</f>
        <v>-17.278581643872577</v>
      </c>
      <c r="AA28" s="153">
        <f>SUM(AA29:AA31)</f>
        <v>3959889463</v>
      </c>
    </row>
    <row r="29" spans="1:27" ht="12.75">
      <c r="A29" s="138" t="s">
        <v>75</v>
      </c>
      <c r="B29" s="136"/>
      <c r="C29" s="155">
        <v>369451094</v>
      </c>
      <c r="D29" s="155"/>
      <c r="E29" s="156">
        <v>445427740</v>
      </c>
      <c r="F29" s="60">
        <v>445299356</v>
      </c>
      <c r="G29" s="60">
        <v>30543302</v>
      </c>
      <c r="H29" s="60">
        <v>26760270</v>
      </c>
      <c r="I29" s="60">
        <v>79363743</v>
      </c>
      <c r="J29" s="60">
        <v>136667315</v>
      </c>
      <c r="K29" s="60">
        <v>19800919</v>
      </c>
      <c r="L29" s="60">
        <v>39944882</v>
      </c>
      <c r="M29" s="60">
        <v>28317237</v>
      </c>
      <c r="N29" s="60">
        <v>88063038</v>
      </c>
      <c r="O29" s="60">
        <v>28663344</v>
      </c>
      <c r="P29" s="60">
        <v>26086765</v>
      </c>
      <c r="Q29" s="60">
        <v>24961193</v>
      </c>
      <c r="R29" s="60">
        <v>79711302</v>
      </c>
      <c r="S29" s="60">
        <v>40244111</v>
      </c>
      <c r="T29" s="60">
        <v>36533441</v>
      </c>
      <c r="U29" s="60">
        <v>33761902</v>
      </c>
      <c r="V29" s="60">
        <v>110539454</v>
      </c>
      <c r="W29" s="60">
        <v>414981109</v>
      </c>
      <c r="X29" s="60">
        <v>445427741</v>
      </c>
      <c r="Y29" s="60">
        <v>-30446632</v>
      </c>
      <c r="Z29" s="140">
        <v>-6.84</v>
      </c>
      <c r="AA29" s="155">
        <v>445299356</v>
      </c>
    </row>
    <row r="30" spans="1:27" ht="12.75">
      <c r="A30" s="138" t="s">
        <v>76</v>
      </c>
      <c r="B30" s="136"/>
      <c r="C30" s="157">
        <v>1471447564</v>
      </c>
      <c r="D30" s="157"/>
      <c r="E30" s="158">
        <v>1906079137</v>
      </c>
      <c r="F30" s="159">
        <v>1913090337</v>
      </c>
      <c r="G30" s="159">
        <v>60647206</v>
      </c>
      <c r="H30" s="159">
        <v>232148583</v>
      </c>
      <c r="I30" s="159">
        <v>52100880</v>
      </c>
      <c r="J30" s="159">
        <v>344896669</v>
      </c>
      <c r="K30" s="159">
        <v>132131691</v>
      </c>
      <c r="L30" s="159">
        <v>178048259</v>
      </c>
      <c r="M30" s="159">
        <v>105200781</v>
      </c>
      <c r="N30" s="159">
        <v>415380731</v>
      </c>
      <c r="O30" s="159">
        <v>80580110</v>
      </c>
      <c r="P30" s="159">
        <v>54828353</v>
      </c>
      <c r="Q30" s="159">
        <v>-10748181</v>
      </c>
      <c r="R30" s="159">
        <v>124660282</v>
      </c>
      <c r="S30" s="159">
        <v>126159108</v>
      </c>
      <c r="T30" s="159">
        <v>136438831</v>
      </c>
      <c r="U30" s="159">
        <v>238262781</v>
      </c>
      <c r="V30" s="159">
        <v>500860720</v>
      </c>
      <c r="W30" s="159">
        <v>1385798402</v>
      </c>
      <c r="X30" s="159">
        <v>1906079007</v>
      </c>
      <c r="Y30" s="159">
        <v>-520280605</v>
      </c>
      <c r="Z30" s="141">
        <v>-27.3</v>
      </c>
      <c r="AA30" s="157">
        <v>1913090337</v>
      </c>
    </row>
    <row r="31" spans="1:27" ht="12.75">
      <c r="A31" s="138" t="s">
        <v>77</v>
      </c>
      <c r="B31" s="136"/>
      <c r="C31" s="155">
        <v>1310039565</v>
      </c>
      <c r="D31" s="155"/>
      <c r="E31" s="156">
        <v>1601080033</v>
      </c>
      <c r="F31" s="60">
        <v>1601499770</v>
      </c>
      <c r="G31" s="60">
        <v>88818916</v>
      </c>
      <c r="H31" s="60">
        <v>140539088</v>
      </c>
      <c r="I31" s="60">
        <v>113549960</v>
      </c>
      <c r="J31" s="60">
        <v>342907964</v>
      </c>
      <c r="K31" s="60">
        <v>122926549</v>
      </c>
      <c r="L31" s="60">
        <v>138375487</v>
      </c>
      <c r="M31" s="60">
        <v>107504061</v>
      </c>
      <c r="N31" s="60">
        <v>368806097</v>
      </c>
      <c r="O31" s="60">
        <v>88451510</v>
      </c>
      <c r="P31" s="60">
        <v>93150105</v>
      </c>
      <c r="Q31" s="60">
        <v>135644429</v>
      </c>
      <c r="R31" s="60">
        <v>317246044</v>
      </c>
      <c r="S31" s="60">
        <v>156907651</v>
      </c>
      <c r="T31" s="60">
        <v>131962680</v>
      </c>
      <c r="U31" s="60">
        <v>151025900</v>
      </c>
      <c r="V31" s="60">
        <v>439896231</v>
      </c>
      <c r="W31" s="60">
        <v>1468856336</v>
      </c>
      <c r="X31" s="60">
        <v>1601080033</v>
      </c>
      <c r="Y31" s="60">
        <v>-132223697</v>
      </c>
      <c r="Z31" s="140">
        <v>-8.26</v>
      </c>
      <c r="AA31" s="155">
        <v>1601499770</v>
      </c>
    </row>
    <row r="32" spans="1:27" ht="12.75">
      <c r="A32" s="135" t="s">
        <v>78</v>
      </c>
      <c r="B32" s="136"/>
      <c r="C32" s="153">
        <f aca="true" t="shared" si="6" ref="C32:Y32">SUM(C33:C37)</f>
        <v>4957215543</v>
      </c>
      <c r="D32" s="153">
        <f>SUM(D33:D37)</f>
        <v>0</v>
      </c>
      <c r="E32" s="154">
        <f t="shared" si="6"/>
        <v>5072743384</v>
      </c>
      <c r="F32" s="100">
        <f t="shared" si="6"/>
        <v>5095861029</v>
      </c>
      <c r="G32" s="100">
        <f t="shared" si="6"/>
        <v>327843401</v>
      </c>
      <c r="H32" s="100">
        <f t="shared" si="6"/>
        <v>324449867</v>
      </c>
      <c r="I32" s="100">
        <f t="shared" si="6"/>
        <v>382004403</v>
      </c>
      <c r="J32" s="100">
        <f t="shared" si="6"/>
        <v>1034297671</v>
      </c>
      <c r="K32" s="100">
        <f t="shared" si="6"/>
        <v>374746788</v>
      </c>
      <c r="L32" s="100">
        <f t="shared" si="6"/>
        <v>518862896</v>
      </c>
      <c r="M32" s="100">
        <f t="shared" si="6"/>
        <v>422356223</v>
      </c>
      <c r="N32" s="100">
        <f t="shared" si="6"/>
        <v>1315965907</v>
      </c>
      <c r="O32" s="100">
        <f t="shared" si="6"/>
        <v>303049905</v>
      </c>
      <c r="P32" s="100">
        <f t="shared" si="6"/>
        <v>488214161</v>
      </c>
      <c r="Q32" s="100">
        <f t="shared" si="6"/>
        <v>378061746</v>
      </c>
      <c r="R32" s="100">
        <f t="shared" si="6"/>
        <v>1169325812</v>
      </c>
      <c r="S32" s="100">
        <f t="shared" si="6"/>
        <v>369600564</v>
      </c>
      <c r="T32" s="100">
        <f t="shared" si="6"/>
        <v>435544077</v>
      </c>
      <c r="U32" s="100">
        <f t="shared" si="6"/>
        <v>614557660</v>
      </c>
      <c r="V32" s="100">
        <f t="shared" si="6"/>
        <v>1419702301</v>
      </c>
      <c r="W32" s="100">
        <f t="shared" si="6"/>
        <v>4939291691</v>
      </c>
      <c r="X32" s="100">
        <f t="shared" si="6"/>
        <v>5072743382</v>
      </c>
      <c r="Y32" s="100">
        <f t="shared" si="6"/>
        <v>-133451691</v>
      </c>
      <c r="Z32" s="137">
        <f>+IF(X32&lt;&gt;0,+(Y32/X32)*100,0)</f>
        <v>-2.630759747743928</v>
      </c>
      <c r="AA32" s="153">
        <f>SUM(AA33:AA37)</f>
        <v>5095861029</v>
      </c>
    </row>
    <row r="33" spans="1:27" ht="12.75">
      <c r="A33" s="138" t="s">
        <v>79</v>
      </c>
      <c r="B33" s="136"/>
      <c r="C33" s="155">
        <v>785779219</v>
      </c>
      <c r="D33" s="155"/>
      <c r="E33" s="156">
        <v>885883874</v>
      </c>
      <c r="F33" s="60">
        <v>909036081</v>
      </c>
      <c r="G33" s="60">
        <v>150862611</v>
      </c>
      <c r="H33" s="60">
        <v>69558127</v>
      </c>
      <c r="I33" s="60">
        <v>106352735</v>
      </c>
      <c r="J33" s="60">
        <v>326773473</v>
      </c>
      <c r="K33" s="60">
        <v>84841110</v>
      </c>
      <c r="L33" s="60">
        <v>82159381</v>
      </c>
      <c r="M33" s="60">
        <v>72174360</v>
      </c>
      <c r="N33" s="60">
        <v>239174851</v>
      </c>
      <c r="O33" s="60">
        <v>56112393</v>
      </c>
      <c r="P33" s="60">
        <v>52599808</v>
      </c>
      <c r="Q33" s="60">
        <v>48061936</v>
      </c>
      <c r="R33" s="60">
        <v>156774137</v>
      </c>
      <c r="S33" s="60">
        <v>78369108</v>
      </c>
      <c r="T33" s="60">
        <v>71173991</v>
      </c>
      <c r="U33" s="60">
        <v>98945892</v>
      </c>
      <c r="V33" s="60">
        <v>248488991</v>
      </c>
      <c r="W33" s="60">
        <v>971211452</v>
      </c>
      <c r="X33" s="60">
        <v>885883873</v>
      </c>
      <c r="Y33" s="60">
        <v>85327579</v>
      </c>
      <c r="Z33" s="140">
        <v>9.63</v>
      </c>
      <c r="AA33" s="155">
        <v>909036081</v>
      </c>
    </row>
    <row r="34" spans="1:27" ht="12.75">
      <c r="A34" s="138" t="s">
        <v>80</v>
      </c>
      <c r="B34" s="136"/>
      <c r="C34" s="155">
        <v>1131042580</v>
      </c>
      <c r="D34" s="155"/>
      <c r="E34" s="156">
        <v>1077625446</v>
      </c>
      <c r="F34" s="60">
        <v>1077639000</v>
      </c>
      <c r="G34" s="60">
        <v>7973655</v>
      </c>
      <c r="H34" s="60">
        <v>78345863</v>
      </c>
      <c r="I34" s="60">
        <v>74234447</v>
      </c>
      <c r="J34" s="60">
        <v>160553965</v>
      </c>
      <c r="K34" s="60">
        <v>89158599</v>
      </c>
      <c r="L34" s="60">
        <v>126571097</v>
      </c>
      <c r="M34" s="60">
        <v>92387085</v>
      </c>
      <c r="N34" s="60">
        <v>308116781</v>
      </c>
      <c r="O34" s="60">
        <v>96094523</v>
      </c>
      <c r="P34" s="60">
        <v>92820218</v>
      </c>
      <c r="Q34" s="60">
        <v>148638091</v>
      </c>
      <c r="R34" s="60">
        <v>337552832</v>
      </c>
      <c r="S34" s="60">
        <v>90511247</v>
      </c>
      <c r="T34" s="60">
        <v>103372315</v>
      </c>
      <c r="U34" s="60">
        <v>120296392</v>
      </c>
      <c r="V34" s="60">
        <v>314179954</v>
      </c>
      <c r="W34" s="60">
        <v>1120403532</v>
      </c>
      <c r="X34" s="60">
        <v>1077625445</v>
      </c>
      <c r="Y34" s="60">
        <v>42778087</v>
      </c>
      <c r="Z34" s="140">
        <v>3.97</v>
      </c>
      <c r="AA34" s="155">
        <v>1077639000</v>
      </c>
    </row>
    <row r="35" spans="1:27" ht="12.75">
      <c r="A35" s="138" t="s">
        <v>81</v>
      </c>
      <c r="B35" s="136"/>
      <c r="C35" s="155">
        <v>1913261583</v>
      </c>
      <c r="D35" s="155"/>
      <c r="E35" s="156">
        <v>1821746189</v>
      </c>
      <c r="F35" s="60">
        <v>1821725568</v>
      </c>
      <c r="G35" s="60">
        <v>111587694</v>
      </c>
      <c r="H35" s="60">
        <v>124194020</v>
      </c>
      <c r="I35" s="60">
        <v>143386887</v>
      </c>
      <c r="J35" s="60">
        <v>379168601</v>
      </c>
      <c r="K35" s="60">
        <v>127506455</v>
      </c>
      <c r="L35" s="60">
        <v>204129202</v>
      </c>
      <c r="M35" s="60">
        <v>198415820</v>
      </c>
      <c r="N35" s="60">
        <v>530051477</v>
      </c>
      <c r="O35" s="60">
        <v>81880150</v>
      </c>
      <c r="P35" s="60">
        <v>161753812</v>
      </c>
      <c r="Q35" s="60">
        <v>117254102</v>
      </c>
      <c r="R35" s="60">
        <v>360888064</v>
      </c>
      <c r="S35" s="60">
        <v>122010633</v>
      </c>
      <c r="T35" s="60">
        <v>173636196</v>
      </c>
      <c r="U35" s="60">
        <v>162732576</v>
      </c>
      <c r="V35" s="60">
        <v>458379405</v>
      </c>
      <c r="W35" s="60">
        <v>1728487547</v>
      </c>
      <c r="X35" s="60">
        <v>1821746189</v>
      </c>
      <c r="Y35" s="60">
        <v>-93258642</v>
      </c>
      <c r="Z35" s="140">
        <v>-5.12</v>
      </c>
      <c r="AA35" s="155">
        <v>1821725568</v>
      </c>
    </row>
    <row r="36" spans="1:27" ht="12.75">
      <c r="A36" s="138" t="s">
        <v>82</v>
      </c>
      <c r="B36" s="136"/>
      <c r="C36" s="155">
        <v>730467400</v>
      </c>
      <c r="D36" s="155"/>
      <c r="E36" s="156">
        <v>605082930</v>
      </c>
      <c r="F36" s="60">
        <v>605055434</v>
      </c>
      <c r="G36" s="60">
        <v>22388170</v>
      </c>
      <c r="H36" s="60">
        <v>21935673</v>
      </c>
      <c r="I36" s="60">
        <v>26350430</v>
      </c>
      <c r="J36" s="60">
        <v>70674273</v>
      </c>
      <c r="K36" s="60">
        <v>37449836</v>
      </c>
      <c r="L36" s="60">
        <v>51314017</v>
      </c>
      <c r="M36" s="60">
        <v>26955406</v>
      </c>
      <c r="N36" s="60">
        <v>115719259</v>
      </c>
      <c r="O36" s="60">
        <v>33929047</v>
      </c>
      <c r="P36" s="60">
        <v>144185162</v>
      </c>
      <c r="Q36" s="60">
        <v>29412431</v>
      </c>
      <c r="R36" s="60">
        <v>207526640</v>
      </c>
      <c r="S36" s="60">
        <v>45550723</v>
      </c>
      <c r="T36" s="60">
        <v>50167818</v>
      </c>
      <c r="U36" s="60">
        <v>193006535</v>
      </c>
      <c r="V36" s="60">
        <v>288725076</v>
      </c>
      <c r="W36" s="60">
        <v>682645248</v>
      </c>
      <c r="X36" s="60">
        <v>605082929</v>
      </c>
      <c r="Y36" s="60">
        <v>77562319</v>
      </c>
      <c r="Z36" s="140">
        <v>12.82</v>
      </c>
      <c r="AA36" s="155">
        <v>605055434</v>
      </c>
    </row>
    <row r="37" spans="1:27" ht="12.75">
      <c r="A37" s="138" t="s">
        <v>83</v>
      </c>
      <c r="B37" s="136"/>
      <c r="C37" s="157">
        <v>396664761</v>
      </c>
      <c r="D37" s="157"/>
      <c r="E37" s="158">
        <v>682404945</v>
      </c>
      <c r="F37" s="159">
        <v>682404946</v>
      </c>
      <c r="G37" s="159">
        <v>35031271</v>
      </c>
      <c r="H37" s="159">
        <v>30416184</v>
      </c>
      <c r="I37" s="159">
        <v>31679904</v>
      </c>
      <c r="J37" s="159">
        <v>97127359</v>
      </c>
      <c r="K37" s="159">
        <v>35790788</v>
      </c>
      <c r="L37" s="159">
        <v>54689199</v>
      </c>
      <c r="M37" s="159">
        <v>32423552</v>
      </c>
      <c r="N37" s="159">
        <v>122903539</v>
      </c>
      <c r="O37" s="159">
        <v>35033792</v>
      </c>
      <c r="P37" s="159">
        <v>36855161</v>
      </c>
      <c r="Q37" s="159">
        <v>34695186</v>
      </c>
      <c r="R37" s="159">
        <v>106584139</v>
      </c>
      <c r="S37" s="159">
        <v>33158853</v>
      </c>
      <c r="T37" s="159">
        <v>37193757</v>
      </c>
      <c r="U37" s="159">
        <v>39576265</v>
      </c>
      <c r="V37" s="159">
        <v>109928875</v>
      </c>
      <c r="W37" s="159">
        <v>436543912</v>
      </c>
      <c r="X37" s="159">
        <v>682404946</v>
      </c>
      <c r="Y37" s="159">
        <v>-245861034</v>
      </c>
      <c r="Z37" s="141">
        <v>-36.03</v>
      </c>
      <c r="AA37" s="157">
        <v>682404946</v>
      </c>
    </row>
    <row r="38" spans="1:27" ht="12.75">
      <c r="A38" s="135" t="s">
        <v>84</v>
      </c>
      <c r="B38" s="142"/>
      <c r="C38" s="153">
        <f aca="true" t="shared" si="7" ref="C38:Y38">SUM(C39:C41)</f>
        <v>2897789647</v>
      </c>
      <c r="D38" s="153">
        <f>SUM(D39:D41)</f>
        <v>0</v>
      </c>
      <c r="E38" s="154">
        <f t="shared" si="7"/>
        <v>3434817914</v>
      </c>
      <c r="F38" s="100">
        <f t="shared" si="7"/>
        <v>3450834737</v>
      </c>
      <c r="G38" s="100">
        <f t="shared" si="7"/>
        <v>221102577</v>
      </c>
      <c r="H38" s="100">
        <f t="shared" si="7"/>
        <v>173487830</v>
      </c>
      <c r="I38" s="100">
        <f t="shared" si="7"/>
        <v>163503144</v>
      </c>
      <c r="J38" s="100">
        <f t="shared" si="7"/>
        <v>558093551</v>
      </c>
      <c r="K38" s="100">
        <f t="shared" si="7"/>
        <v>278218918</v>
      </c>
      <c r="L38" s="100">
        <f t="shared" si="7"/>
        <v>349142601</v>
      </c>
      <c r="M38" s="100">
        <f t="shared" si="7"/>
        <v>265261824</v>
      </c>
      <c r="N38" s="100">
        <f t="shared" si="7"/>
        <v>892623343</v>
      </c>
      <c r="O38" s="100">
        <f t="shared" si="7"/>
        <v>174491518</v>
      </c>
      <c r="P38" s="100">
        <f t="shared" si="7"/>
        <v>220800174</v>
      </c>
      <c r="Q38" s="100">
        <f t="shared" si="7"/>
        <v>209099751</v>
      </c>
      <c r="R38" s="100">
        <f t="shared" si="7"/>
        <v>604391443</v>
      </c>
      <c r="S38" s="100">
        <f t="shared" si="7"/>
        <v>219611978</v>
      </c>
      <c r="T38" s="100">
        <f t="shared" si="7"/>
        <v>283580463</v>
      </c>
      <c r="U38" s="100">
        <f t="shared" si="7"/>
        <v>418889976</v>
      </c>
      <c r="V38" s="100">
        <f t="shared" si="7"/>
        <v>922082417</v>
      </c>
      <c r="W38" s="100">
        <f t="shared" si="7"/>
        <v>2977190754</v>
      </c>
      <c r="X38" s="100">
        <f t="shared" si="7"/>
        <v>3434817917</v>
      </c>
      <c r="Y38" s="100">
        <f t="shared" si="7"/>
        <v>-457627163</v>
      </c>
      <c r="Z38" s="137">
        <f>+IF(X38&lt;&gt;0,+(Y38/X38)*100,0)</f>
        <v>-13.323185509632356</v>
      </c>
      <c r="AA38" s="153">
        <f>SUM(AA39:AA41)</f>
        <v>3450834737</v>
      </c>
    </row>
    <row r="39" spans="1:27" ht="12.75">
      <c r="A39" s="138" t="s">
        <v>85</v>
      </c>
      <c r="B39" s="136"/>
      <c r="C39" s="155">
        <v>815346171</v>
      </c>
      <c r="D39" s="155"/>
      <c r="E39" s="156">
        <v>1150897205</v>
      </c>
      <c r="F39" s="60">
        <v>1218394527</v>
      </c>
      <c r="G39" s="60">
        <v>76503590</v>
      </c>
      <c r="H39" s="60">
        <v>94045161</v>
      </c>
      <c r="I39" s="60">
        <v>91740855</v>
      </c>
      <c r="J39" s="60">
        <v>262289606</v>
      </c>
      <c r="K39" s="60">
        <v>92000817</v>
      </c>
      <c r="L39" s="60">
        <v>130649941</v>
      </c>
      <c r="M39" s="60">
        <v>104421720</v>
      </c>
      <c r="N39" s="60">
        <v>327072478</v>
      </c>
      <c r="O39" s="60">
        <v>66975180</v>
      </c>
      <c r="P39" s="60">
        <v>83807939</v>
      </c>
      <c r="Q39" s="60">
        <v>45727048</v>
      </c>
      <c r="R39" s="60">
        <v>196510167</v>
      </c>
      <c r="S39" s="60">
        <v>76849536</v>
      </c>
      <c r="T39" s="60">
        <v>103544983</v>
      </c>
      <c r="U39" s="60">
        <v>116404565</v>
      </c>
      <c r="V39" s="60">
        <v>296799084</v>
      </c>
      <c r="W39" s="60">
        <v>1082671335</v>
      </c>
      <c r="X39" s="60">
        <v>1150897206</v>
      </c>
      <c r="Y39" s="60">
        <v>-68225871</v>
      </c>
      <c r="Z39" s="140">
        <v>-5.93</v>
      </c>
      <c r="AA39" s="155">
        <v>1218394527</v>
      </c>
    </row>
    <row r="40" spans="1:27" ht="12.75">
      <c r="A40" s="138" t="s">
        <v>86</v>
      </c>
      <c r="B40" s="136"/>
      <c r="C40" s="155">
        <v>1958137607</v>
      </c>
      <c r="D40" s="155"/>
      <c r="E40" s="156">
        <v>2021547498</v>
      </c>
      <c r="F40" s="60">
        <v>1970067000</v>
      </c>
      <c r="G40" s="60">
        <v>144217940</v>
      </c>
      <c r="H40" s="60">
        <v>68793136</v>
      </c>
      <c r="I40" s="60">
        <v>60664911</v>
      </c>
      <c r="J40" s="60">
        <v>273675987</v>
      </c>
      <c r="K40" s="60">
        <v>174371268</v>
      </c>
      <c r="L40" s="60">
        <v>201205900</v>
      </c>
      <c r="M40" s="60">
        <v>149942005</v>
      </c>
      <c r="N40" s="60">
        <v>525519173</v>
      </c>
      <c r="O40" s="60">
        <v>96658601</v>
      </c>
      <c r="P40" s="60">
        <v>125911845</v>
      </c>
      <c r="Q40" s="60">
        <v>152184182</v>
      </c>
      <c r="R40" s="60">
        <v>374754628</v>
      </c>
      <c r="S40" s="60">
        <v>132131347</v>
      </c>
      <c r="T40" s="60">
        <v>168875648</v>
      </c>
      <c r="U40" s="60">
        <v>291236569</v>
      </c>
      <c r="V40" s="60">
        <v>592243564</v>
      </c>
      <c r="W40" s="60">
        <v>1766193352</v>
      </c>
      <c r="X40" s="60">
        <v>2021547500</v>
      </c>
      <c r="Y40" s="60">
        <v>-255354148</v>
      </c>
      <c r="Z40" s="140">
        <v>-12.63</v>
      </c>
      <c r="AA40" s="155">
        <v>1970067000</v>
      </c>
    </row>
    <row r="41" spans="1:27" ht="12.75">
      <c r="A41" s="138" t="s">
        <v>87</v>
      </c>
      <c r="B41" s="136"/>
      <c r="C41" s="155">
        <v>124305869</v>
      </c>
      <c r="D41" s="155"/>
      <c r="E41" s="156">
        <v>262373211</v>
      </c>
      <c r="F41" s="60">
        <v>262373210</v>
      </c>
      <c r="G41" s="60">
        <v>381047</v>
      </c>
      <c r="H41" s="60">
        <v>10649533</v>
      </c>
      <c r="I41" s="60">
        <v>11097378</v>
      </c>
      <c r="J41" s="60">
        <v>22127958</v>
      </c>
      <c r="K41" s="60">
        <v>11846833</v>
      </c>
      <c r="L41" s="60">
        <v>17286760</v>
      </c>
      <c r="M41" s="60">
        <v>10898099</v>
      </c>
      <c r="N41" s="60">
        <v>40031692</v>
      </c>
      <c r="O41" s="60">
        <v>10857737</v>
      </c>
      <c r="P41" s="60">
        <v>11080390</v>
      </c>
      <c r="Q41" s="60">
        <v>11188521</v>
      </c>
      <c r="R41" s="60">
        <v>33126648</v>
      </c>
      <c r="S41" s="60">
        <v>10631095</v>
      </c>
      <c r="T41" s="60">
        <v>11159832</v>
      </c>
      <c r="U41" s="60">
        <v>11248842</v>
      </c>
      <c r="V41" s="60">
        <v>33039769</v>
      </c>
      <c r="W41" s="60">
        <v>128326067</v>
      </c>
      <c r="X41" s="60">
        <v>262373211</v>
      </c>
      <c r="Y41" s="60">
        <v>-134047144</v>
      </c>
      <c r="Z41" s="140">
        <v>-51.09</v>
      </c>
      <c r="AA41" s="155">
        <v>262373210</v>
      </c>
    </row>
    <row r="42" spans="1:27" ht="12.75">
      <c r="A42" s="135" t="s">
        <v>88</v>
      </c>
      <c r="B42" s="142"/>
      <c r="C42" s="153">
        <f aca="true" t="shared" si="8" ref="C42:Y42">SUM(C43:C46)</f>
        <v>16488667381</v>
      </c>
      <c r="D42" s="153">
        <f>SUM(D43:D46)</f>
        <v>0</v>
      </c>
      <c r="E42" s="154">
        <f t="shared" si="8"/>
        <v>17549386567</v>
      </c>
      <c r="F42" s="100">
        <f t="shared" si="8"/>
        <v>17550933302</v>
      </c>
      <c r="G42" s="100">
        <f t="shared" si="8"/>
        <v>1343299911</v>
      </c>
      <c r="H42" s="100">
        <f t="shared" si="8"/>
        <v>1628461839</v>
      </c>
      <c r="I42" s="100">
        <f t="shared" si="8"/>
        <v>914274098</v>
      </c>
      <c r="J42" s="100">
        <f t="shared" si="8"/>
        <v>3886035848</v>
      </c>
      <c r="K42" s="100">
        <f t="shared" si="8"/>
        <v>1079395429</v>
      </c>
      <c r="L42" s="100">
        <f t="shared" si="8"/>
        <v>1443760123</v>
      </c>
      <c r="M42" s="100">
        <f t="shared" si="8"/>
        <v>1120242913</v>
      </c>
      <c r="N42" s="100">
        <f t="shared" si="8"/>
        <v>3643398465</v>
      </c>
      <c r="O42" s="100">
        <f t="shared" si="8"/>
        <v>1241948733</v>
      </c>
      <c r="P42" s="100">
        <f t="shared" si="8"/>
        <v>1604624264</v>
      </c>
      <c r="Q42" s="100">
        <f t="shared" si="8"/>
        <v>1226634915</v>
      </c>
      <c r="R42" s="100">
        <f t="shared" si="8"/>
        <v>4073207912</v>
      </c>
      <c r="S42" s="100">
        <f t="shared" si="8"/>
        <v>1358320685</v>
      </c>
      <c r="T42" s="100">
        <f t="shared" si="8"/>
        <v>1884363815</v>
      </c>
      <c r="U42" s="100">
        <f t="shared" si="8"/>
        <v>2459142608</v>
      </c>
      <c r="V42" s="100">
        <f t="shared" si="8"/>
        <v>5701827108</v>
      </c>
      <c r="W42" s="100">
        <f t="shared" si="8"/>
        <v>17304469333</v>
      </c>
      <c r="X42" s="100">
        <f t="shared" si="8"/>
        <v>17549386283</v>
      </c>
      <c r="Y42" s="100">
        <f t="shared" si="8"/>
        <v>-244916950</v>
      </c>
      <c r="Z42" s="137">
        <f>+IF(X42&lt;&gt;0,+(Y42/X42)*100,0)</f>
        <v>-1.395586979797976</v>
      </c>
      <c r="AA42" s="153">
        <f>SUM(AA43:AA46)</f>
        <v>17550933302</v>
      </c>
    </row>
    <row r="43" spans="1:27" ht="12.75">
      <c r="A43" s="138" t="s">
        <v>89</v>
      </c>
      <c r="B43" s="136"/>
      <c r="C43" s="155">
        <v>10121812245</v>
      </c>
      <c r="D43" s="155"/>
      <c r="E43" s="156">
        <v>11233875213</v>
      </c>
      <c r="F43" s="60">
        <v>11233875000</v>
      </c>
      <c r="G43" s="60">
        <v>1013667843</v>
      </c>
      <c r="H43" s="60">
        <v>1192392516</v>
      </c>
      <c r="I43" s="60">
        <v>293195865</v>
      </c>
      <c r="J43" s="60">
        <v>2499256224</v>
      </c>
      <c r="K43" s="60">
        <v>676506481</v>
      </c>
      <c r="L43" s="60">
        <v>798799190</v>
      </c>
      <c r="M43" s="60">
        <v>738923173</v>
      </c>
      <c r="N43" s="60">
        <v>2214228844</v>
      </c>
      <c r="O43" s="60">
        <v>727535131</v>
      </c>
      <c r="P43" s="60">
        <v>764206334</v>
      </c>
      <c r="Q43" s="60">
        <v>796513839</v>
      </c>
      <c r="R43" s="60">
        <v>2288255304</v>
      </c>
      <c r="S43" s="60">
        <v>807861365</v>
      </c>
      <c r="T43" s="60">
        <v>1308409813</v>
      </c>
      <c r="U43" s="60">
        <v>1779108639</v>
      </c>
      <c r="V43" s="60">
        <v>3895379817</v>
      </c>
      <c r="W43" s="60">
        <v>10897120189</v>
      </c>
      <c r="X43" s="60">
        <v>11233875215</v>
      </c>
      <c r="Y43" s="60">
        <v>-336755026</v>
      </c>
      <c r="Z43" s="140">
        <v>-3</v>
      </c>
      <c r="AA43" s="155">
        <v>11233875000</v>
      </c>
    </row>
    <row r="44" spans="1:27" ht="12.75">
      <c r="A44" s="138" t="s">
        <v>90</v>
      </c>
      <c r="B44" s="136"/>
      <c r="C44" s="155">
        <v>4106816582</v>
      </c>
      <c r="D44" s="155"/>
      <c r="E44" s="156">
        <v>4191844708</v>
      </c>
      <c r="F44" s="60">
        <v>4191844711</v>
      </c>
      <c r="G44" s="60">
        <v>227790136</v>
      </c>
      <c r="H44" s="60">
        <v>263923289</v>
      </c>
      <c r="I44" s="60">
        <v>453626173</v>
      </c>
      <c r="J44" s="60">
        <v>945339598</v>
      </c>
      <c r="K44" s="60">
        <v>219057035</v>
      </c>
      <c r="L44" s="60">
        <v>398887647</v>
      </c>
      <c r="M44" s="60">
        <v>173583483</v>
      </c>
      <c r="N44" s="60">
        <v>791528165</v>
      </c>
      <c r="O44" s="60">
        <v>369921557</v>
      </c>
      <c r="P44" s="60">
        <v>653172950</v>
      </c>
      <c r="Q44" s="60">
        <v>207226607</v>
      </c>
      <c r="R44" s="60">
        <v>1230321114</v>
      </c>
      <c r="S44" s="60">
        <v>360146430</v>
      </c>
      <c r="T44" s="60">
        <v>359323730</v>
      </c>
      <c r="U44" s="60">
        <v>397624517</v>
      </c>
      <c r="V44" s="60">
        <v>1117094677</v>
      </c>
      <c r="W44" s="60">
        <v>4084283554</v>
      </c>
      <c r="X44" s="60">
        <v>4191844706</v>
      </c>
      <c r="Y44" s="60">
        <v>-107561152</v>
      </c>
      <c r="Z44" s="140">
        <v>-2.57</v>
      </c>
      <c r="AA44" s="155">
        <v>4191844711</v>
      </c>
    </row>
    <row r="45" spans="1:27" ht="12.75">
      <c r="A45" s="138" t="s">
        <v>91</v>
      </c>
      <c r="B45" s="136"/>
      <c r="C45" s="157">
        <v>1382015105</v>
      </c>
      <c r="D45" s="157"/>
      <c r="E45" s="158">
        <v>1206046057</v>
      </c>
      <c r="F45" s="159">
        <v>1207593000</v>
      </c>
      <c r="G45" s="159">
        <v>41365822</v>
      </c>
      <c r="H45" s="159">
        <v>64032740</v>
      </c>
      <c r="I45" s="159">
        <v>81946098</v>
      </c>
      <c r="J45" s="159">
        <v>187344660</v>
      </c>
      <c r="K45" s="159">
        <v>96616993</v>
      </c>
      <c r="L45" s="159">
        <v>126339438</v>
      </c>
      <c r="M45" s="159">
        <v>113863340</v>
      </c>
      <c r="N45" s="159">
        <v>336819771</v>
      </c>
      <c r="O45" s="159">
        <v>72431692</v>
      </c>
      <c r="P45" s="159">
        <v>92922369</v>
      </c>
      <c r="Q45" s="159">
        <v>130974440</v>
      </c>
      <c r="R45" s="159">
        <v>296328501</v>
      </c>
      <c r="S45" s="159">
        <v>101518299</v>
      </c>
      <c r="T45" s="159">
        <v>108899764</v>
      </c>
      <c r="U45" s="159">
        <v>146477850</v>
      </c>
      <c r="V45" s="159">
        <v>356895913</v>
      </c>
      <c r="W45" s="159">
        <v>1177388845</v>
      </c>
      <c r="X45" s="159">
        <v>1206046057</v>
      </c>
      <c r="Y45" s="159">
        <v>-28657212</v>
      </c>
      <c r="Z45" s="141">
        <v>-2.38</v>
      </c>
      <c r="AA45" s="157">
        <v>1207593000</v>
      </c>
    </row>
    <row r="46" spans="1:27" ht="12.75">
      <c r="A46" s="138" t="s">
        <v>92</v>
      </c>
      <c r="B46" s="136"/>
      <c r="C46" s="155">
        <v>878023449</v>
      </c>
      <c r="D46" s="155"/>
      <c r="E46" s="156">
        <v>917620589</v>
      </c>
      <c r="F46" s="60">
        <v>917620591</v>
      </c>
      <c r="G46" s="60">
        <v>60476110</v>
      </c>
      <c r="H46" s="60">
        <v>108113294</v>
      </c>
      <c r="I46" s="60">
        <v>85505962</v>
      </c>
      <c r="J46" s="60">
        <v>254095366</v>
      </c>
      <c r="K46" s="60">
        <v>87214920</v>
      </c>
      <c r="L46" s="60">
        <v>119733848</v>
      </c>
      <c r="M46" s="60">
        <v>93872917</v>
      </c>
      <c r="N46" s="60">
        <v>300821685</v>
      </c>
      <c r="O46" s="60">
        <v>72060353</v>
      </c>
      <c r="P46" s="60">
        <v>94322611</v>
      </c>
      <c r="Q46" s="60">
        <v>91920029</v>
      </c>
      <c r="R46" s="60">
        <v>258302993</v>
      </c>
      <c r="S46" s="60">
        <v>88794591</v>
      </c>
      <c r="T46" s="60">
        <v>107730508</v>
      </c>
      <c r="U46" s="60">
        <v>135931602</v>
      </c>
      <c r="V46" s="60">
        <v>332456701</v>
      </c>
      <c r="W46" s="60">
        <v>1145676745</v>
      </c>
      <c r="X46" s="60">
        <v>917620305</v>
      </c>
      <c r="Y46" s="60">
        <v>228056440</v>
      </c>
      <c r="Z46" s="140">
        <v>24.85</v>
      </c>
      <c r="AA46" s="155">
        <v>917620591</v>
      </c>
    </row>
    <row r="47" spans="1:27" ht="12.75">
      <c r="A47" s="135" t="s">
        <v>93</v>
      </c>
      <c r="B47" s="142" t="s">
        <v>94</v>
      </c>
      <c r="C47" s="153">
        <v>622768510</v>
      </c>
      <c r="D47" s="153"/>
      <c r="E47" s="154">
        <v>636739574</v>
      </c>
      <c r="F47" s="100">
        <v>706759000</v>
      </c>
      <c r="G47" s="100">
        <v>51080873</v>
      </c>
      <c r="H47" s="100">
        <v>49191501</v>
      </c>
      <c r="I47" s="100">
        <v>45193908</v>
      </c>
      <c r="J47" s="100">
        <v>145466282</v>
      </c>
      <c r="K47" s="100">
        <v>67720803</v>
      </c>
      <c r="L47" s="100">
        <v>51503643</v>
      </c>
      <c r="M47" s="100">
        <v>71834649</v>
      </c>
      <c r="N47" s="100">
        <v>191059095</v>
      </c>
      <c r="O47" s="100">
        <v>64367740</v>
      </c>
      <c r="P47" s="100">
        <v>48657767</v>
      </c>
      <c r="Q47" s="100">
        <v>55738869</v>
      </c>
      <c r="R47" s="100">
        <v>168764376</v>
      </c>
      <c r="S47" s="100">
        <v>64099534</v>
      </c>
      <c r="T47" s="100">
        <v>54193488</v>
      </c>
      <c r="U47" s="100">
        <v>58996967</v>
      </c>
      <c r="V47" s="100">
        <v>177289989</v>
      </c>
      <c r="W47" s="100">
        <v>682579742</v>
      </c>
      <c r="X47" s="100">
        <v>636739573</v>
      </c>
      <c r="Y47" s="100">
        <v>45840169</v>
      </c>
      <c r="Z47" s="137">
        <v>7.2</v>
      </c>
      <c r="AA47" s="153">
        <v>706759000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28117379304</v>
      </c>
      <c r="D48" s="168">
        <f>+D28+D32+D38+D42+D47</f>
        <v>0</v>
      </c>
      <c r="E48" s="169">
        <f t="shared" si="9"/>
        <v>30646274349</v>
      </c>
      <c r="F48" s="73">
        <f t="shared" si="9"/>
        <v>30764277531</v>
      </c>
      <c r="G48" s="73">
        <f t="shared" si="9"/>
        <v>2123336186</v>
      </c>
      <c r="H48" s="73">
        <f t="shared" si="9"/>
        <v>2575038978</v>
      </c>
      <c r="I48" s="73">
        <f t="shared" si="9"/>
        <v>1749990136</v>
      </c>
      <c r="J48" s="73">
        <f t="shared" si="9"/>
        <v>6448365300</v>
      </c>
      <c r="K48" s="73">
        <f t="shared" si="9"/>
        <v>2074941097</v>
      </c>
      <c r="L48" s="73">
        <f t="shared" si="9"/>
        <v>2719637891</v>
      </c>
      <c r="M48" s="73">
        <f t="shared" si="9"/>
        <v>2120717688</v>
      </c>
      <c r="N48" s="73">
        <f t="shared" si="9"/>
        <v>6915296676</v>
      </c>
      <c r="O48" s="73">
        <f t="shared" si="9"/>
        <v>1981552860</v>
      </c>
      <c r="P48" s="73">
        <f t="shared" si="9"/>
        <v>2536361589</v>
      </c>
      <c r="Q48" s="73">
        <f t="shared" si="9"/>
        <v>2019392722</v>
      </c>
      <c r="R48" s="73">
        <f t="shared" si="9"/>
        <v>6537307171</v>
      </c>
      <c r="S48" s="73">
        <f t="shared" si="9"/>
        <v>2334943631</v>
      </c>
      <c r="T48" s="73">
        <f t="shared" si="9"/>
        <v>2962616795</v>
      </c>
      <c r="U48" s="73">
        <f t="shared" si="9"/>
        <v>3974637794</v>
      </c>
      <c r="V48" s="73">
        <f t="shared" si="9"/>
        <v>9272198220</v>
      </c>
      <c r="W48" s="73">
        <f t="shared" si="9"/>
        <v>29173167367</v>
      </c>
      <c r="X48" s="73">
        <f t="shared" si="9"/>
        <v>30646273936</v>
      </c>
      <c r="Y48" s="73">
        <f t="shared" si="9"/>
        <v>-1473106569</v>
      </c>
      <c r="Z48" s="170">
        <f>+IF(X48&lt;&gt;0,+(Y48/X48)*100,0)</f>
        <v>-4.806804807907008</v>
      </c>
      <c r="AA48" s="168">
        <f>+AA28+AA32+AA38+AA42+AA47</f>
        <v>30764277531</v>
      </c>
    </row>
    <row r="49" spans="1:27" ht="12.75">
      <c r="A49" s="148" t="s">
        <v>49</v>
      </c>
      <c r="B49" s="149"/>
      <c r="C49" s="171">
        <f aca="true" t="shared" si="10" ref="C49:Y49">+C25-C48</f>
        <v>4256390762</v>
      </c>
      <c r="D49" s="171">
        <f>+D25-D48</f>
        <v>0</v>
      </c>
      <c r="E49" s="172">
        <f t="shared" si="10"/>
        <v>4311133087</v>
      </c>
      <c r="F49" s="173">
        <f t="shared" si="10"/>
        <v>4334014282</v>
      </c>
      <c r="G49" s="173">
        <f t="shared" si="10"/>
        <v>892736168</v>
      </c>
      <c r="H49" s="173">
        <f t="shared" si="10"/>
        <v>67442696</v>
      </c>
      <c r="I49" s="173">
        <f t="shared" si="10"/>
        <v>2043984552</v>
      </c>
      <c r="J49" s="173">
        <f t="shared" si="10"/>
        <v>3004163416</v>
      </c>
      <c r="K49" s="173">
        <f t="shared" si="10"/>
        <v>769342516</v>
      </c>
      <c r="L49" s="173">
        <f t="shared" si="10"/>
        <v>-144738753</v>
      </c>
      <c r="M49" s="173">
        <f t="shared" si="10"/>
        <v>1524573906</v>
      </c>
      <c r="N49" s="173">
        <f t="shared" si="10"/>
        <v>2149177669</v>
      </c>
      <c r="O49" s="173">
        <f t="shared" si="10"/>
        <v>340324916</v>
      </c>
      <c r="P49" s="173">
        <f t="shared" si="10"/>
        <v>182108232</v>
      </c>
      <c r="Q49" s="173">
        <f t="shared" si="10"/>
        <v>1334915247</v>
      </c>
      <c r="R49" s="173">
        <f t="shared" si="10"/>
        <v>1857348395</v>
      </c>
      <c r="S49" s="173">
        <f t="shared" si="10"/>
        <v>8948633</v>
      </c>
      <c r="T49" s="173">
        <f t="shared" si="10"/>
        <v>-425211868</v>
      </c>
      <c r="U49" s="173">
        <f t="shared" si="10"/>
        <v>-2061219280</v>
      </c>
      <c r="V49" s="173">
        <f t="shared" si="10"/>
        <v>-2477482515</v>
      </c>
      <c r="W49" s="173">
        <f t="shared" si="10"/>
        <v>4533206965</v>
      </c>
      <c r="X49" s="173">
        <f>IF(F25=F48,0,X25-X48)</f>
        <v>4311133495</v>
      </c>
      <c r="Y49" s="173">
        <f t="shared" si="10"/>
        <v>222073470</v>
      </c>
      <c r="Z49" s="174">
        <f>+IF(X49&lt;&gt;0,+(Y49/X49)*100,0)</f>
        <v>5.151161991563428</v>
      </c>
      <c r="AA49" s="171">
        <f>+AA25-AA48</f>
        <v>4334014282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6219986169</v>
      </c>
      <c r="D5" s="155">
        <v>0</v>
      </c>
      <c r="E5" s="156">
        <v>6302048804</v>
      </c>
      <c r="F5" s="60">
        <v>6302048804</v>
      </c>
      <c r="G5" s="60">
        <v>525780000</v>
      </c>
      <c r="H5" s="60">
        <v>525170750</v>
      </c>
      <c r="I5" s="60">
        <v>546550955</v>
      </c>
      <c r="J5" s="60">
        <v>1597501705</v>
      </c>
      <c r="K5" s="60">
        <v>705619354</v>
      </c>
      <c r="L5" s="60">
        <v>575780338</v>
      </c>
      <c r="M5" s="60">
        <v>575780634</v>
      </c>
      <c r="N5" s="60">
        <v>1857180326</v>
      </c>
      <c r="O5" s="60">
        <v>575780338</v>
      </c>
      <c r="P5" s="60">
        <v>575780338</v>
      </c>
      <c r="Q5" s="60">
        <v>592837357</v>
      </c>
      <c r="R5" s="60">
        <v>1744398033</v>
      </c>
      <c r="S5" s="60">
        <v>570094622</v>
      </c>
      <c r="T5" s="60">
        <v>570094622</v>
      </c>
      <c r="U5" s="60">
        <v>570094753</v>
      </c>
      <c r="V5" s="60">
        <v>1710283997</v>
      </c>
      <c r="W5" s="60">
        <v>6909364061</v>
      </c>
      <c r="X5" s="60">
        <v>6302048804</v>
      </c>
      <c r="Y5" s="60">
        <v>607315257</v>
      </c>
      <c r="Z5" s="140">
        <v>9.64</v>
      </c>
      <c r="AA5" s="155">
        <v>6302048804</v>
      </c>
    </row>
    <row r="6" spans="1:27" ht="12.75">
      <c r="A6" s="181" t="s">
        <v>102</v>
      </c>
      <c r="B6" s="182"/>
      <c r="C6" s="155">
        <v>112883119</v>
      </c>
      <c r="D6" s="155">
        <v>0</v>
      </c>
      <c r="E6" s="156">
        <v>158522800</v>
      </c>
      <c r="F6" s="60">
        <v>158522800</v>
      </c>
      <c r="G6" s="60">
        <v>8483457</v>
      </c>
      <c r="H6" s="60">
        <v>81190</v>
      </c>
      <c r="I6" s="60">
        <v>-7401306</v>
      </c>
      <c r="J6" s="60">
        <v>1163341</v>
      </c>
      <c r="K6" s="60">
        <v>2978137</v>
      </c>
      <c r="L6" s="60">
        <v>1840598</v>
      </c>
      <c r="M6" s="60">
        <v>3894591</v>
      </c>
      <c r="N6" s="60">
        <v>8713326</v>
      </c>
      <c r="O6" s="60">
        <v>4071777</v>
      </c>
      <c r="P6" s="60">
        <v>4047931</v>
      </c>
      <c r="Q6" s="60">
        <v>3570582</v>
      </c>
      <c r="R6" s="60">
        <v>11690290</v>
      </c>
      <c r="S6" s="60">
        <v>2072945</v>
      </c>
      <c r="T6" s="60">
        <v>1888752</v>
      </c>
      <c r="U6" s="60">
        <v>3073202</v>
      </c>
      <c r="V6" s="60">
        <v>7034899</v>
      </c>
      <c r="W6" s="60">
        <v>28601856</v>
      </c>
      <c r="X6" s="60">
        <v>158522800</v>
      </c>
      <c r="Y6" s="60">
        <v>-129920944</v>
      </c>
      <c r="Z6" s="140">
        <v>-81.96</v>
      </c>
      <c r="AA6" s="155">
        <v>158522800</v>
      </c>
    </row>
    <row r="7" spans="1:27" ht="12.75">
      <c r="A7" s="183" t="s">
        <v>103</v>
      </c>
      <c r="B7" s="182"/>
      <c r="C7" s="155">
        <v>11474565894</v>
      </c>
      <c r="D7" s="155">
        <v>0</v>
      </c>
      <c r="E7" s="156">
        <v>12576060400</v>
      </c>
      <c r="F7" s="60">
        <v>12576060400</v>
      </c>
      <c r="G7" s="60">
        <v>1023129152</v>
      </c>
      <c r="H7" s="60">
        <v>918195365</v>
      </c>
      <c r="I7" s="60">
        <v>1511816760</v>
      </c>
      <c r="J7" s="60">
        <v>3453141277</v>
      </c>
      <c r="K7" s="60">
        <v>991859058</v>
      </c>
      <c r="L7" s="60">
        <v>1030932276</v>
      </c>
      <c r="M7" s="60">
        <v>984632677</v>
      </c>
      <c r="N7" s="60">
        <v>3007424011</v>
      </c>
      <c r="O7" s="60">
        <v>1072126020</v>
      </c>
      <c r="P7" s="60">
        <v>999655505</v>
      </c>
      <c r="Q7" s="60">
        <v>514833481</v>
      </c>
      <c r="R7" s="60">
        <v>2586615006</v>
      </c>
      <c r="S7" s="60">
        <v>1016484420</v>
      </c>
      <c r="T7" s="60">
        <v>1018414441</v>
      </c>
      <c r="U7" s="60">
        <v>364263006</v>
      </c>
      <c r="V7" s="60">
        <v>2399161867</v>
      </c>
      <c r="W7" s="60">
        <v>11446342161</v>
      </c>
      <c r="X7" s="60">
        <v>12576060400</v>
      </c>
      <c r="Y7" s="60">
        <v>-1129718239</v>
      </c>
      <c r="Z7" s="140">
        <v>-8.98</v>
      </c>
      <c r="AA7" s="155">
        <v>12576060400</v>
      </c>
    </row>
    <row r="8" spans="1:27" ht="12.75">
      <c r="A8" s="183" t="s">
        <v>104</v>
      </c>
      <c r="B8" s="182"/>
      <c r="C8" s="155">
        <v>2771281206</v>
      </c>
      <c r="D8" s="155">
        <v>0</v>
      </c>
      <c r="E8" s="156">
        <v>3301439342</v>
      </c>
      <c r="F8" s="60">
        <v>3301439342</v>
      </c>
      <c r="G8" s="60">
        <v>241123256</v>
      </c>
      <c r="H8" s="60">
        <v>191834128</v>
      </c>
      <c r="I8" s="60">
        <v>733998411</v>
      </c>
      <c r="J8" s="60">
        <v>1166955795</v>
      </c>
      <c r="K8" s="60">
        <v>428951057</v>
      </c>
      <c r="L8" s="60">
        <v>275120000</v>
      </c>
      <c r="M8" s="60">
        <v>-103160309</v>
      </c>
      <c r="N8" s="60">
        <v>600910748</v>
      </c>
      <c r="O8" s="60">
        <v>262046729</v>
      </c>
      <c r="P8" s="60">
        <v>254065885</v>
      </c>
      <c r="Q8" s="60">
        <v>130219939</v>
      </c>
      <c r="R8" s="60">
        <v>646332553</v>
      </c>
      <c r="S8" s="60">
        <v>220260321</v>
      </c>
      <c r="T8" s="60">
        <v>284873437</v>
      </c>
      <c r="U8" s="60">
        <v>-97013856</v>
      </c>
      <c r="V8" s="60">
        <v>408119902</v>
      </c>
      <c r="W8" s="60">
        <v>2822318998</v>
      </c>
      <c r="X8" s="60">
        <v>3301439342</v>
      </c>
      <c r="Y8" s="60">
        <v>-479120344</v>
      </c>
      <c r="Z8" s="140">
        <v>-14.51</v>
      </c>
      <c r="AA8" s="155">
        <v>3301439342</v>
      </c>
    </row>
    <row r="9" spans="1:27" ht="12.75">
      <c r="A9" s="183" t="s">
        <v>105</v>
      </c>
      <c r="B9" s="182"/>
      <c r="C9" s="155">
        <v>644162073</v>
      </c>
      <c r="D9" s="155">
        <v>0</v>
      </c>
      <c r="E9" s="156">
        <v>807741879</v>
      </c>
      <c r="F9" s="60">
        <v>807741879</v>
      </c>
      <c r="G9" s="60">
        <v>58186769</v>
      </c>
      <c r="H9" s="60">
        <v>40933175</v>
      </c>
      <c r="I9" s="60">
        <v>201139650</v>
      </c>
      <c r="J9" s="60">
        <v>300259594</v>
      </c>
      <c r="K9" s="60">
        <v>103899456</v>
      </c>
      <c r="L9" s="60">
        <v>67314586</v>
      </c>
      <c r="M9" s="60">
        <v>10717602</v>
      </c>
      <c r="N9" s="60">
        <v>181931644</v>
      </c>
      <c r="O9" s="60">
        <v>40622680</v>
      </c>
      <c r="P9" s="60">
        <v>98906359</v>
      </c>
      <c r="Q9" s="60">
        <v>15128561</v>
      </c>
      <c r="R9" s="60">
        <v>154657600</v>
      </c>
      <c r="S9" s="60">
        <v>59387149</v>
      </c>
      <c r="T9" s="60">
        <v>74079735</v>
      </c>
      <c r="U9" s="60">
        <v>303813350</v>
      </c>
      <c r="V9" s="60">
        <v>437280234</v>
      </c>
      <c r="W9" s="60">
        <v>1074129072</v>
      </c>
      <c r="X9" s="60">
        <v>807741879</v>
      </c>
      <c r="Y9" s="60">
        <v>266387193</v>
      </c>
      <c r="Z9" s="140">
        <v>32.98</v>
      </c>
      <c r="AA9" s="155">
        <v>807741879</v>
      </c>
    </row>
    <row r="10" spans="1:27" ht="12.75">
      <c r="A10" s="183" t="s">
        <v>106</v>
      </c>
      <c r="B10" s="182"/>
      <c r="C10" s="155">
        <v>559257097</v>
      </c>
      <c r="D10" s="155">
        <v>0</v>
      </c>
      <c r="E10" s="156">
        <v>572620531</v>
      </c>
      <c r="F10" s="54">
        <v>572620531</v>
      </c>
      <c r="G10" s="54">
        <v>40759350</v>
      </c>
      <c r="H10" s="54">
        <v>100209919</v>
      </c>
      <c r="I10" s="54">
        <v>64252094</v>
      </c>
      <c r="J10" s="54">
        <v>205221363</v>
      </c>
      <c r="K10" s="54">
        <v>-89853514</v>
      </c>
      <c r="L10" s="54">
        <v>121718322</v>
      </c>
      <c r="M10" s="54">
        <v>56386808</v>
      </c>
      <c r="N10" s="54">
        <v>88251616</v>
      </c>
      <c r="O10" s="54">
        <v>45006998</v>
      </c>
      <c r="P10" s="54">
        <v>50367302</v>
      </c>
      <c r="Q10" s="54">
        <v>51976829</v>
      </c>
      <c r="R10" s="54">
        <v>147351129</v>
      </c>
      <c r="S10" s="54">
        <v>49711606</v>
      </c>
      <c r="T10" s="54">
        <v>49403554</v>
      </c>
      <c r="U10" s="54">
        <v>-58625925</v>
      </c>
      <c r="V10" s="54">
        <v>40489235</v>
      </c>
      <c r="W10" s="54">
        <v>481313343</v>
      </c>
      <c r="X10" s="54">
        <v>572620530</v>
      </c>
      <c r="Y10" s="54">
        <v>-91307187</v>
      </c>
      <c r="Z10" s="184">
        <v>-15.95</v>
      </c>
      <c r="AA10" s="130">
        <v>572620531</v>
      </c>
    </row>
    <row r="11" spans="1:27" ht="12.75">
      <c r="A11" s="183" t="s">
        <v>107</v>
      </c>
      <c r="B11" s="185"/>
      <c r="C11" s="155">
        <v>148005947</v>
      </c>
      <c r="D11" s="155">
        <v>0</v>
      </c>
      <c r="E11" s="156">
        <v>112606660</v>
      </c>
      <c r="F11" s="60">
        <v>112606660</v>
      </c>
      <c r="G11" s="60">
        <v>10343473</v>
      </c>
      <c r="H11" s="60">
        <v>0</v>
      </c>
      <c r="I11" s="60">
        <v>15469851</v>
      </c>
      <c r="J11" s="60">
        <v>25813324</v>
      </c>
      <c r="K11" s="60">
        <v>5704139</v>
      </c>
      <c r="L11" s="60">
        <v>5494615</v>
      </c>
      <c r="M11" s="60">
        <v>11038453</v>
      </c>
      <c r="N11" s="60">
        <v>22237207</v>
      </c>
      <c r="O11" s="60">
        <v>8509171</v>
      </c>
      <c r="P11" s="60">
        <v>9200516</v>
      </c>
      <c r="Q11" s="60">
        <v>7304038</v>
      </c>
      <c r="R11" s="60">
        <v>25013725</v>
      </c>
      <c r="S11" s="60">
        <v>2555662</v>
      </c>
      <c r="T11" s="60">
        <v>14436944</v>
      </c>
      <c r="U11" s="60">
        <v>40725105</v>
      </c>
      <c r="V11" s="60">
        <v>57717711</v>
      </c>
      <c r="W11" s="60">
        <v>130781967</v>
      </c>
      <c r="X11" s="60">
        <v>112606660</v>
      </c>
      <c r="Y11" s="60">
        <v>18175307</v>
      </c>
      <c r="Z11" s="140">
        <v>16.14</v>
      </c>
      <c r="AA11" s="155">
        <v>112606660</v>
      </c>
    </row>
    <row r="12" spans="1:27" ht="12.75">
      <c r="A12" s="183" t="s">
        <v>108</v>
      </c>
      <c r="B12" s="185"/>
      <c r="C12" s="155">
        <v>447586089</v>
      </c>
      <c r="D12" s="155">
        <v>0</v>
      </c>
      <c r="E12" s="156">
        <v>489906511</v>
      </c>
      <c r="F12" s="60">
        <v>489906511</v>
      </c>
      <c r="G12" s="60">
        <v>24392942</v>
      </c>
      <c r="H12" s="60">
        <v>21115860</v>
      </c>
      <c r="I12" s="60">
        <v>35041141</v>
      </c>
      <c r="J12" s="60">
        <v>80549943</v>
      </c>
      <c r="K12" s="60">
        <v>15302819</v>
      </c>
      <c r="L12" s="60">
        <v>23386380</v>
      </c>
      <c r="M12" s="60">
        <v>23003630</v>
      </c>
      <c r="N12" s="60">
        <v>61692829</v>
      </c>
      <c r="O12" s="60">
        <v>25472465</v>
      </c>
      <c r="P12" s="60">
        <v>33920850</v>
      </c>
      <c r="Q12" s="60">
        <v>92184935</v>
      </c>
      <c r="R12" s="60">
        <v>151578250</v>
      </c>
      <c r="S12" s="60">
        <v>21619578</v>
      </c>
      <c r="T12" s="60">
        <v>22756732</v>
      </c>
      <c r="U12" s="60">
        <v>49602784</v>
      </c>
      <c r="V12" s="60">
        <v>93979094</v>
      </c>
      <c r="W12" s="60">
        <v>387800116</v>
      </c>
      <c r="X12" s="60">
        <v>489906511</v>
      </c>
      <c r="Y12" s="60">
        <v>-102106395</v>
      </c>
      <c r="Z12" s="140">
        <v>-20.84</v>
      </c>
      <c r="AA12" s="155">
        <v>489906511</v>
      </c>
    </row>
    <row r="13" spans="1:27" ht="12.75">
      <c r="A13" s="181" t="s">
        <v>109</v>
      </c>
      <c r="B13" s="185"/>
      <c r="C13" s="155">
        <v>538671857</v>
      </c>
      <c r="D13" s="155">
        <v>0</v>
      </c>
      <c r="E13" s="156">
        <v>855368604</v>
      </c>
      <c r="F13" s="60">
        <v>862766160</v>
      </c>
      <c r="G13" s="60">
        <v>55045507</v>
      </c>
      <c r="H13" s="60">
        <v>55119664</v>
      </c>
      <c r="I13" s="60">
        <v>50715382</v>
      </c>
      <c r="J13" s="60">
        <v>160880553</v>
      </c>
      <c r="K13" s="60">
        <v>47777420</v>
      </c>
      <c r="L13" s="60">
        <v>51660069</v>
      </c>
      <c r="M13" s="60">
        <v>61855316</v>
      </c>
      <c r="N13" s="60">
        <v>161292805</v>
      </c>
      <c r="O13" s="60">
        <v>55549934</v>
      </c>
      <c r="P13" s="60">
        <v>344721964</v>
      </c>
      <c r="Q13" s="60">
        <v>62147189</v>
      </c>
      <c r="R13" s="60">
        <v>462419087</v>
      </c>
      <c r="S13" s="60">
        <v>59021196</v>
      </c>
      <c r="T13" s="60">
        <v>52497870</v>
      </c>
      <c r="U13" s="60">
        <v>42440749</v>
      </c>
      <c r="V13" s="60">
        <v>153959815</v>
      </c>
      <c r="W13" s="60">
        <v>938552260</v>
      </c>
      <c r="X13" s="60">
        <v>855368605</v>
      </c>
      <c r="Y13" s="60">
        <v>83183655</v>
      </c>
      <c r="Z13" s="140">
        <v>9.72</v>
      </c>
      <c r="AA13" s="155">
        <v>862766160</v>
      </c>
    </row>
    <row r="14" spans="1:27" ht="12.75">
      <c r="A14" s="181" t="s">
        <v>110</v>
      </c>
      <c r="B14" s="185"/>
      <c r="C14" s="155">
        <v>246685388</v>
      </c>
      <c r="D14" s="155">
        <v>0</v>
      </c>
      <c r="E14" s="156">
        <v>113980592</v>
      </c>
      <c r="F14" s="60">
        <v>113980592</v>
      </c>
      <c r="G14" s="60">
        <v>3017215</v>
      </c>
      <c r="H14" s="60">
        <v>81716</v>
      </c>
      <c r="I14" s="60">
        <v>42438000</v>
      </c>
      <c r="J14" s="60">
        <v>45536931</v>
      </c>
      <c r="K14" s="60">
        <v>2783253</v>
      </c>
      <c r="L14" s="60">
        <v>-92710</v>
      </c>
      <c r="M14" s="60">
        <v>44477446</v>
      </c>
      <c r="N14" s="60">
        <v>47167989</v>
      </c>
      <c r="O14" s="60">
        <v>4656743</v>
      </c>
      <c r="P14" s="60">
        <v>44486663</v>
      </c>
      <c r="Q14" s="60">
        <v>19161155</v>
      </c>
      <c r="R14" s="60">
        <v>68304561</v>
      </c>
      <c r="S14" s="60">
        <v>567003</v>
      </c>
      <c r="T14" s="60">
        <v>6333196</v>
      </c>
      <c r="U14" s="60">
        <v>0</v>
      </c>
      <c r="V14" s="60">
        <v>6900199</v>
      </c>
      <c r="W14" s="60">
        <v>167909680</v>
      </c>
      <c r="X14" s="60">
        <v>113980593</v>
      </c>
      <c r="Y14" s="60">
        <v>53929087</v>
      </c>
      <c r="Z14" s="140">
        <v>47.31</v>
      </c>
      <c r="AA14" s="155">
        <v>113980592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591391772</v>
      </c>
      <c r="D16" s="155">
        <v>0</v>
      </c>
      <c r="E16" s="156">
        <v>59462632</v>
      </c>
      <c r="F16" s="60">
        <v>59462632</v>
      </c>
      <c r="G16" s="60">
        <v>3259777</v>
      </c>
      <c r="H16" s="60">
        <v>2613029</v>
      </c>
      <c r="I16" s="60">
        <v>7067140</v>
      </c>
      <c r="J16" s="60">
        <v>12939946</v>
      </c>
      <c r="K16" s="60">
        <v>-10684157</v>
      </c>
      <c r="L16" s="60">
        <v>-8612986</v>
      </c>
      <c r="M16" s="60">
        <v>32780570</v>
      </c>
      <c r="N16" s="60">
        <v>13483427</v>
      </c>
      <c r="O16" s="60">
        <v>4400485</v>
      </c>
      <c r="P16" s="60">
        <v>1605586</v>
      </c>
      <c r="Q16" s="60">
        <v>32920901</v>
      </c>
      <c r="R16" s="60">
        <v>38926972</v>
      </c>
      <c r="S16" s="60">
        <v>2894876</v>
      </c>
      <c r="T16" s="60">
        <v>0</v>
      </c>
      <c r="U16" s="60">
        <v>0</v>
      </c>
      <c r="V16" s="60">
        <v>2894876</v>
      </c>
      <c r="W16" s="60">
        <v>68245221</v>
      </c>
      <c r="X16" s="60">
        <v>59462631</v>
      </c>
      <c r="Y16" s="60">
        <v>8782590</v>
      </c>
      <c r="Z16" s="140">
        <v>14.77</v>
      </c>
      <c r="AA16" s="155">
        <v>59462632</v>
      </c>
    </row>
    <row r="17" spans="1:27" ht="12.75">
      <c r="A17" s="181" t="s">
        <v>113</v>
      </c>
      <c r="B17" s="185"/>
      <c r="C17" s="155">
        <v>30725839</v>
      </c>
      <c r="D17" s="155">
        <v>0</v>
      </c>
      <c r="E17" s="156">
        <v>35824736</v>
      </c>
      <c r="F17" s="60">
        <v>35824736</v>
      </c>
      <c r="G17" s="60">
        <v>2449420</v>
      </c>
      <c r="H17" s="60">
        <v>2555417</v>
      </c>
      <c r="I17" s="60">
        <v>2762989</v>
      </c>
      <c r="J17" s="60">
        <v>7767826</v>
      </c>
      <c r="K17" s="60">
        <v>4038735</v>
      </c>
      <c r="L17" s="60">
        <v>2570611</v>
      </c>
      <c r="M17" s="60">
        <v>867797</v>
      </c>
      <c r="N17" s="60">
        <v>7477143</v>
      </c>
      <c r="O17" s="60">
        <v>5027536</v>
      </c>
      <c r="P17" s="60">
        <v>755204</v>
      </c>
      <c r="Q17" s="60">
        <v>5653688</v>
      </c>
      <c r="R17" s="60">
        <v>11436428</v>
      </c>
      <c r="S17" s="60">
        <v>599816</v>
      </c>
      <c r="T17" s="60">
        <v>4699459</v>
      </c>
      <c r="U17" s="60">
        <v>292523</v>
      </c>
      <c r="V17" s="60">
        <v>5591798</v>
      </c>
      <c r="W17" s="60">
        <v>32273195</v>
      </c>
      <c r="X17" s="60">
        <v>35824736</v>
      </c>
      <c r="Y17" s="60">
        <v>-3551541</v>
      </c>
      <c r="Z17" s="140">
        <v>-9.91</v>
      </c>
      <c r="AA17" s="155">
        <v>35824736</v>
      </c>
    </row>
    <row r="18" spans="1:27" ht="12.75">
      <c r="A18" s="183" t="s">
        <v>114</v>
      </c>
      <c r="B18" s="182"/>
      <c r="C18" s="155">
        <v>10186022</v>
      </c>
      <c r="D18" s="155">
        <v>0</v>
      </c>
      <c r="E18" s="156">
        <v>10552340</v>
      </c>
      <c r="F18" s="60">
        <v>10552340</v>
      </c>
      <c r="G18" s="60">
        <v>858555</v>
      </c>
      <c r="H18" s="60">
        <v>884730</v>
      </c>
      <c r="I18" s="60">
        <v>934528</v>
      </c>
      <c r="J18" s="60">
        <v>2677813</v>
      </c>
      <c r="K18" s="60">
        <v>1015286</v>
      </c>
      <c r="L18" s="60">
        <v>818619</v>
      </c>
      <c r="M18" s="60">
        <v>0</v>
      </c>
      <c r="N18" s="60">
        <v>1833905</v>
      </c>
      <c r="O18" s="60">
        <v>1807285</v>
      </c>
      <c r="P18" s="60">
        <v>0</v>
      </c>
      <c r="Q18" s="60">
        <v>1818033</v>
      </c>
      <c r="R18" s="60">
        <v>3625318</v>
      </c>
      <c r="S18" s="60">
        <v>0</v>
      </c>
      <c r="T18" s="60">
        <v>1830513</v>
      </c>
      <c r="U18" s="60">
        <v>963816</v>
      </c>
      <c r="V18" s="60">
        <v>2794329</v>
      </c>
      <c r="W18" s="60">
        <v>10931365</v>
      </c>
      <c r="X18" s="60">
        <v>10552341</v>
      </c>
      <c r="Y18" s="60">
        <v>379024</v>
      </c>
      <c r="Z18" s="140">
        <v>3.59</v>
      </c>
      <c r="AA18" s="155">
        <v>10552340</v>
      </c>
    </row>
    <row r="19" spans="1:27" ht="12.75">
      <c r="A19" s="181" t="s">
        <v>34</v>
      </c>
      <c r="B19" s="185"/>
      <c r="C19" s="155">
        <v>2439255856</v>
      </c>
      <c r="D19" s="155">
        <v>0</v>
      </c>
      <c r="E19" s="156">
        <v>3063681521</v>
      </c>
      <c r="F19" s="60">
        <v>3074831000</v>
      </c>
      <c r="G19" s="60">
        <v>966407999</v>
      </c>
      <c r="H19" s="60">
        <v>728334000</v>
      </c>
      <c r="I19" s="60">
        <v>-714765000</v>
      </c>
      <c r="J19" s="60">
        <v>979976999</v>
      </c>
      <c r="K19" s="60">
        <v>22379543</v>
      </c>
      <c r="L19" s="60">
        <v>53175994</v>
      </c>
      <c r="M19" s="60">
        <v>839063047</v>
      </c>
      <c r="N19" s="60">
        <v>914618584</v>
      </c>
      <c r="O19" s="60">
        <v>18325873</v>
      </c>
      <c r="P19" s="60">
        <v>23095890</v>
      </c>
      <c r="Q19" s="60">
        <v>671804001</v>
      </c>
      <c r="R19" s="60">
        <v>713225764</v>
      </c>
      <c r="S19" s="60">
        <v>37291470</v>
      </c>
      <c r="T19" s="60">
        <v>16406570</v>
      </c>
      <c r="U19" s="60">
        <v>39651108</v>
      </c>
      <c r="V19" s="60">
        <v>93349148</v>
      </c>
      <c r="W19" s="60">
        <v>2701170495</v>
      </c>
      <c r="X19" s="60">
        <v>3063681522</v>
      </c>
      <c r="Y19" s="60">
        <v>-362511027</v>
      </c>
      <c r="Z19" s="140">
        <v>-11.83</v>
      </c>
      <c r="AA19" s="155">
        <v>3074831000</v>
      </c>
    </row>
    <row r="20" spans="1:27" ht="12.75">
      <c r="A20" s="181" t="s">
        <v>35</v>
      </c>
      <c r="B20" s="185"/>
      <c r="C20" s="155">
        <v>2798969083</v>
      </c>
      <c r="D20" s="155">
        <v>0</v>
      </c>
      <c r="E20" s="156">
        <v>2768384359</v>
      </c>
      <c r="F20" s="54">
        <v>2840954926</v>
      </c>
      <c r="G20" s="54">
        <v>52834881</v>
      </c>
      <c r="H20" s="54">
        <v>36591460</v>
      </c>
      <c r="I20" s="54">
        <v>746158793</v>
      </c>
      <c r="J20" s="54">
        <v>835585134</v>
      </c>
      <c r="K20" s="54">
        <v>307629027</v>
      </c>
      <c r="L20" s="54">
        <v>83252905</v>
      </c>
      <c r="M20" s="54">
        <v>766189109</v>
      </c>
      <c r="N20" s="54">
        <v>1157071041</v>
      </c>
      <c r="O20" s="54">
        <v>48180193</v>
      </c>
      <c r="P20" s="54">
        <v>39650433</v>
      </c>
      <c r="Q20" s="54">
        <v>898443019</v>
      </c>
      <c r="R20" s="54">
        <v>986273645</v>
      </c>
      <c r="S20" s="54">
        <v>0</v>
      </c>
      <c r="T20" s="54">
        <v>0</v>
      </c>
      <c r="U20" s="54">
        <v>38544541</v>
      </c>
      <c r="V20" s="54">
        <v>38544541</v>
      </c>
      <c r="W20" s="54">
        <v>3017474361</v>
      </c>
      <c r="X20" s="54">
        <v>2768384358</v>
      </c>
      <c r="Y20" s="54">
        <v>249090003</v>
      </c>
      <c r="Z20" s="184">
        <v>9</v>
      </c>
      <c r="AA20" s="130">
        <v>2840954926</v>
      </c>
    </row>
    <row r="21" spans="1:27" ht="12.75">
      <c r="A21" s="181" t="s">
        <v>115</v>
      </c>
      <c r="B21" s="185"/>
      <c r="C21" s="155">
        <v>9125383</v>
      </c>
      <c r="D21" s="155">
        <v>0</v>
      </c>
      <c r="E21" s="156">
        <v>39357900</v>
      </c>
      <c r="F21" s="60">
        <v>39357500</v>
      </c>
      <c r="G21" s="60">
        <v>0</v>
      </c>
      <c r="H21" s="60">
        <v>581259</v>
      </c>
      <c r="I21" s="82">
        <v>-580127</v>
      </c>
      <c r="J21" s="60">
        <v>1132</v>
      </c>
      <c r="K21" s="60">
        <v>0</v>
      </c>
      <c r="L21" s="60">
        <v>-479</v>
      </c>
      <c r="M21" s="60">
        <v>4397263</v>
      </c>
      <c r="N21" s="60">
        <v>4396784</v>
      </c>
      <c r="O21" s="60">
        <v>1960549</v>
      </c>
      <c r="P21" s="82">
        <v>197395</v>
      </c>
      <c r="Q21" s="60">
        <v>-39739</v>
      </c>
      <c r="R21" s="60">
        <v>2118205</v>
      </c>
      <c r="S21" s="60">
        <v>600</v>
      </c>
      <c r="T21" s="60">
        <v>348102</v>
      </c>
      <c r="U21" s="60">
        <v>2815857</v>
      </c>
      <c r="V21" s="60">
        <v>3164559</v>
      </c>
      <c r="W21" s="82">
        <v>9680680</v>
      </c>
      <c r="X21" s="60">
        <v>39357900</v>
      </c>
      <c r="Y21" s="60">
        <v>-29677220</v>
      </c>
      <c r="Z21" s="140">
        <v>-75.4</v>
      </c>
      <c r="AA21" s="155">
        <v>39357500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29042738794</v>
      </c>
      <c r="D22" s="188">
        <f>SUM(D5:D21)</f>
        <v>0</v>
      </c>
      <c r="E22" s="189">
        <f t="shared" si="0"/>
        <v>31267559611</v>
      </c>
      <c r="F22" s="190">
        <f t="shared" si="0"/>
        <v>31358676813</v>
      </c>
      <c r="G22" s="190">
        <f t="shared" si="0"/>
        <v>3016071753</v>
      </c>
      <c r="H22" s="190">
        <f t="shared" si="0"/>
        <v>2624301662</v>
      </c>
      <c r="I22" s="190">
        <f t="shared" si="0"/>
        <v>3235599261</v>
      </c>
      <c r="J22" s="190">
        <f t="shared" si="0"/>
        <v>8875972676</v>
      </c>
      <c r="K22" s="190">
        <f t="shared" si="0"/>
        <v>2539399613</v>
      </c>
      <c r="L22" s="190">
        <f t="shared" si="0"/>
        <v>2284359138</v>
      </c>
      <c r="M22" s="190">
        <f t="shared" si="0"/>
        <v>3311924634</v>
      </c>
      <c r="N22" s="190">
        <f t="shared" si="0"/>
        <v>8135683385</v>
      </c>
      <c r="O22" s="190">
        <f t="shared" si="0"/>
        <v>2173544776</v>
      </c>
      <c r="P22" s="190">
        <f t="shared" si="0"/>
        <v>2480457821</v>
      </c>
      <c r="Q22" s="190">
        <f t="shared" si="0"/>
        <v>3099963969</v>
      </c>
      <c r="R22" s="190">
        <f t="shared" si="0"/>
        <v>7753966566</v>
      </c>
      <c r="S22" s="190">
        <f t="shared" si="0"/>
        <v>2042561264</v>
      </c>
      <c r="T22" s="190">
        <f t="shared" si="0"/>
        <v>2118063927</v>
      </c>
      <c r="U22" s="190">
        <f t="shared" si="0"/>
        <v>1300641013</v>
      </c>
      <c r="V22" s="190">
        <f t="shared" si="0"/>
        <v>5461266204</v>
      </c>
      <c r="W22" s="190">
        <f t="shared" si="0"/>
        <v>30226888831</v>
      </c>
      <c r="X22" s="190">
        <f t="shared" si="0"/>
        <v>31267559612</v>
      </c>
      <c r="Y22" s="190">
        <f t="shared" si="0"/>
        <v>-1040670781</v>
      </c>
      <c r="Z22" s="191">
        <f>+IF(X22&lt;&gt;0,+(Y22/X22)*100,0)</f>
        <v>-3.328276315496675</v>
      </c>
      <c r="AA22" s="188">
        <f>SUM(AA5:AA21)</f>
        <v>31358676813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8251751998</v>
      </c>
      <c r="D25" s="155">
        <v>0</v>
      </c>
      <c r="E25" s="156">
        <v>8755109825</v>
      </c>
      <c r="F25" s="60">
        <v>8713941000</v>
      </c>
      <c r="G25" s="60">
        <v>626068766</v>
      </c>
      <c r="H25" s="60">
        <v>651414379</v>
      </c>
      <c r="I25" s="60">
        <v>677277836</v>
      </c>
      <c r="J25" s="60">
        <v>1954760981</v>
      </c>
      <c r="K25" s="60">
        <v>634181008</v>
      </c>
      <c r="L25" s="60">
        <v>1031506553</v>
      </c>
      <c r="M25" s="60">
        <v>665648926</v>
      </c>
      <c r="N25" s="60">
        <v>2331336487</v>
      </c>
      <c r="O25" s="60">
        <v>701642871</v>
      </c>
      <c r="P25" s="60">
        <v>679502772</v>
      </c>
      <c r="Q25" s="60">
        <v>544492417</v>
      </c>
      <c r="R25" s="60">
        <v>1925638060</v>
      </c>
      <c r="S25" s="60">
        <v>670345214</v>
      </c>
      <c r="T25" s="60">
        <v>683402447</v>
      </c>
      <c r="U25" s="60">
        <v>665898377</v>
      </c>
      <c r="V25" s="60">
        <v>2019646038</v>
      </c>
      <c r="W25" s="60">
        <v>8231381566</v>
      </c>
      <c r="X25" s="60">
        <v>8755110021</v>
      </c>
      <c r="Y25" s="60">
        <v>-523728455</v>
      </c>
      <c r="Z25" s="140">
        <v>-5.98</v>
      </c>
      <c r="AA25" s="155">
        <v>8713941000</v>
      </c>
    </row>
    <row r="26" spans="1:27" ht="12.75">
      <c r="A26" s="183" t="s">
        <v>38</v>
      </c>
      <c r="B26" s="182"/>
      <c r="C26" s="155">
        <v>105334342</v>
      </c>
      <c r="D26" s="155">
        <v>0</v>
      </c>
      <c r="E26" s="156">
        <v>105952865</v>
      </c>
      <c r="F26" s="60">
        <v>105963664</v>
      </c>
      <c r="G26" s="60">
        <v>7772370</v>
      </c>
      <c r="H26" s="60">
        <v>5586417</v>
      </c>
      <c r="I26" s="60">
        <v>12250917</v>
      </c>
      <c r="J26" s="60">
        <v>25609704</v>
      </c>
      <c r="K26" s="60">
        <v>8686910</v>
      </c>
      <c r="L26" s="60">
        <v>8634939</v>
      </c>
      <c r="M26" s="60">
        <v>9108474</v>
      </c>
      <c r="N26" s="60">
        <v>26430323</v>
      </c>
      <c r="O26" s="60">
        <v>8985448</v>
      </c>
      <c r="P26" s="60">
        <v>8977860</v>
      </c>
      <c r="Q26" s="60">
        <v>9194923</v>
      </c>
      <c r="R26" s="60">
        <v>27158231</v>
      </c>
      <c r="S26" s="60">
        <v>8958041</v>
      </c>
      <c r="T26" s="60">
        <v>10750824</v>
      </c>
      <c r="U26" s="60">
        <v>9554255</v>
      </c>
      <c r="V26" s="60">
        <v>29263120</v>
      </c>
      <c r="W26" s="60">
        <v>108461378</v>
      </c>
      <c r="X26" s="60">
        <v>105952864</v>
      </c>
      <c r="Y26" s="60">
        <v>2508514</v>
      </c>
      <c r="Z26" s="140">
        <v>2.37</v>
      </c>
      <c r="AA26" s="155">
        <v>105963664</v>
      </c>
    </row>
    <row r="27" spans="1:27" ht="12.75">
      <c r="A27" s="183" t="s">
        <v>118</v>
      </c>
      <c r="B27" s="182"/>
      <c r="C27" s="155">
        <v>1391264002</v>
      </c>
      <c r="D27" s="155">
        <v>0</v>
      </c>
      <c r="E27" s="156">
        <v>648457813</v>
      </c>
      <c r="F27" s="60">
        <v>648457813</v>
      </c>
      <c r="G27" s="60">
        <v>127290</v>
      </c>
      <c r="H27" s="60">
        <v>3000</v>
      </c>
      <c r="I27" s="60">
        <v>170278201</v>
      </c>
      <c r="J27" s="60">
        <v>170408491</v>
      </c>
      <c r="K27" s="60">
        <v>56630080</v>
      </c>
      <c r="L27" s="60">
        <v>56747950</v>
      </c>
      <c r="M27" s="60">
        <v>56794833</v>
      </c>
      <c r="N27" s="60">
        <v>170172863</v>
      </c>
      <c r="O27" s="60">
        <v>56754078</v>
      </c>
      <c r="P27" s="60">
        <v>56740114</v>
      </c>
      <c r="Q27" s="60">
        <v>56860315</v>
      </c>
      <c r="R27" s="60">
        <v>170354507</v>
      </c>
      <c r="S27" s="60">
        <v>56758059</v>
      </c>
      <c r="T27" s="60">
        <v>40412760</v>
      </c>
      <c r="U27" s="60">
        <v>72773741</v>
      </c>
      <c r="V27" s="60">
        <v>169944560</v>
      </c>
      <c r="W27" s="60">
        <v>680880421</v>
      </c>
      <c r="X27" s="60">
        <v>648457813</v>
      </c>
      <c r="Y27" s="60">
        <v>32422608</v>
      </c>
      <c r="Z27" s="140">
        <v>5</v>
      </c>
      <c r="AA27" s="155">
        <v>648457813</v>
      </c>
    </row>
    <row r="28" spans="1:27" ht="12.75">
      <c r="A28" s="183" t="s">
        <v>39</v>
      </c>
      <c r="B28" s="182"/>
      <c r="C28" s="155">
        <v>1972413945</v>
      </c>
      <c r="D28" s="155">
        <v>0</v>
      </c>
      <c r="E28" s="156">
        <v>1976668778</v>
      </c>
      <c r="F28" s="60">
        <v>1964232629</v>
      </c>
      <c r="G28" s="60">
        <v>163500595</v>
      </c>
      <c r="H28" s="60">
        <v>171675625</v>
      </c>
      <c r="I28" s="60">
        <v>77286364</v>
      </c>
      <c r="J28" s="60">
        <v>412462584</v>
      </c>
      <c r="K28" s="60">
        <v>138524530</v>
      </c>
      <c r="L28" s="60">
        <v>138690117</v>
      </c>
      <c r="M28" s="60">
        <v>139239712</v>
      </c>
      <c r="N28" s="60">
        <v>416454359</v>
      </c>
      <c r="O28" s="60">
        <v>8538898</v>
      </c>
      <c r="P28" s="60">
        <v>154882170</v>
      </c>
      <c r="Q28" s="60">
        <v>413698021</v>
      </c>
      <c r="R28" s="60">
        <v>577119089</v>
      </c>
      <c r="S28" s="60">
        <v>171642424</v>
      </c>
      <c r="T28" s="60">
        <v>211786891</v>
      </c>
      <c r="U28" s="60">
        <v>220862918</v>
      </c>
      <c r="V28" s="60">
        <v>604292233</v>
      </c>
      <c r="W28" s="60">
        <v>2010328265</v>
      </c>
      <c r="X28" s="60">
        <v>1976669130</v>
      </c>
      <c r="Y28" s="60">
        <v>33659135</v>
      </c>
      <c r="Z28" s="140">
        <v>1.7</v>
      </c>
      <c r="AA28" s="155">
        <v>1964232629</v>
      </c>
    </row>
    <row r="29" spans="1:27" ht="12.75">
      <c r="A29" s="183" t="s">
        <v>40</v>
      </c>
      <c r="B29" s="182"/>
      <c r="C29" s="155">
        <v>968805001</v>
      </c>
      <c r="D29" s="155">
        <v>0</v>
      </c>
      <c r="E29" s="156">
        <v>1424373099</v>
      </c>
      <c r="F29" s="60">
        <v>1424293727</v>
      </c>
      <c r="G29" s="60">
        <v>19367962</v>
      </c>
      <c r="H29" s="60">
        <v>19367662</v>
      </c>
      <c r="I29" s="60">
        <v>20351965</v>
      </c>
      <c r="J29" s="60">
        <v>59087589</v>
      </c>
      <c r="K29" s="60">
        <v>130848549</v>
      </c>
      <c r="L29" s="60">
        <v>130848549</v>
      </c>
      <c r="M29" s="60">
        <v>3375315</v>
      </c>
      <c r="N29" s="60">
        <v>265072413</v>
      </c>
      <c r="O29" s="60">
        <v>128835056</v>
      </c>
      <c r="P29" s="60">
        <v>296879533</v>
      </c>
      <c r="Q29" s="60">
        <v>42743618</v>
      </c>
      <c r="R29" s="60">
        <v>468458207</v>
      </c>
      <c r="S29" s="60">
        <v>134176324</v>
      </c>
      <c r="T29" s="60">
        <v>134176324</v>
      </c>
      <c r="U29" s="60">
        <v>138927493</v>
      </c>
      <c r="V29" s="60">
        <v>407280141</v>
      </c>
      <c r="W29" s="60">
        <v>1199898350</v>
      </c>
      <c r="X29" s="60">
        <v>1424373098</v>
      </c>
      <c r="Y29" s="60">
        <v>-224474748</v>
      </c>
      <c r="Z29" s="140">
        <v>-15.76</v>
      </c>
      <c r="AA29" s="155">
        <v>1424293727</v>
      </c>
    </row>
    <row r="30" spans="1:27" ht="12.75">
      <c r="A30" s="183" t="s">
        <v>119</v>
      </c>
      <c r="B30" s="182"/>
      <c r="C30" s="155">
        <v>9464735407</v>
      </c>
      <c r="D30" s="155">
        <v>0</v>
      </c>
      <c r="E30" s="156">
        <v>10425185032</v>
      </c>
      <c r="F30" s="60">
        <v>10425185032</v>
      </c>
      <c r="G30" s="60">
        <v>1021312751</v>
      </c>
      <c r="H30" s="60">
        <v>1137802783</v>
      </c>
      <c r="I30" s="60">
        <v>415996424</v>
      </c>
      <c r="J30" s="60">
        <v>2575111958</v>
      </c>
      <c r="K30" s="60">
        <v>618332235</v>
      </c>
      <c r="L30" s="60">
        <v>759729666</v>
      </c>
      <c r="M30" s="60">
        <v>609698357</v>
      </c>
      <c r="N30" s="60">
        <v>1987760258</v>
      </c>
      <c r="O30" s="60">
        <v>740503094</v>
      </c>
      <c r="P30" s="60">
        <v>906866411</v>
      </c>
      <c r="Q30" s="60">
        <v>572974574</v>
      </c>
      <c r="R30" s="60">
        <v>2220344079</v>
      </c>
      <c r="S30" s="60">
        <v>802684191</v>
      </c>
      <c r="T30" s="60">
        <v>714824523</v>
      </c>
      <c r="U30" s="60">
        <v>1656506989</v>
      </c>
      <c r="V30" s="60">
        <v>3174015703</v>
      </c>
      <c r="W30" s="60">
        <v>9957231998</v>
      </c>
      <c r="X30" s="60">
        <v>10425185032</v>
      </c>
      <c r="Y30" s="60">
        <v>-467953034</v>
      </c>
      <c r="Z30" s="140">
        <v>-4.49</v>
      </c>
      <c r="AA30" s="155">
        <v>10425185032</v>
      </c>
    </row>
    <row r="31" spans="1:27" ht="12.75">
      <c r="A31" s="183" t="s">
        <v>120</v>
      </c>
      <c r="B31" s="182"/>
      <c r="C31" s="155">
        <v>51207000</v>
      </c>
      <c r="D31" s="155">
        <v>0</v>
      </c>
      <c r="E31" s="156">
        <v>138315875</v>
      </c>
      <c r="F31" s="60">
        <v>138265875</v>
      </c>
      <c r="G31" s="60">
        <v>89047</v>
      </c>
      <c r="H31" s="60">
        <v>1285177</v>
      </c>
      <c r="I31" s="60">
        <v>2357718</v>
      </c>
      <c r="J31" s="60">
        <v>3731942</v>
      </c>
      <c r="K31" s="60">
        <v>20355793</v>
      </c>
      <c r="L31" s="60">
        <v>5294350</v>
      </c>
      <c r="M31" s="60">
        <v>1830225</v>
      </c>
      <c r="N31" s="60">
        <v>27480368</v>
      </c>
      <c r="O31" s="60">
        <v>4239351</v>
      </c>
      <c r="P31" s="60">
        <v>4294152</v>
      </c>
      <c r="Q31" s="60">
        <v>26567293</v>
      </c>
      <c r="R31" s="60">
        <v>35100796</v>
      </c>
      <c r="S31" s="60">
        <v>11132416</v>
      </c>
      <c r="T31" s="60">
        <v>27804287</v>
      </c>
      <c r="U31" s="60">
        <v>28507164</v>
      </c>
      <c r="V31" s="60">
        <v>67443867</v>
      </c>
      <c r="W31" s="60">
        <v>133756973</v>
      </c>
      <c r="X31" s="60">
        <v>138315874</v>
      </c>
      <c r="Y31" s="60">
        <v>-4558901</v>
      </c>
      <c r="Z31" s="140">
        <v>-3.3</v>
      </c>
      <c r="AA31" s="155">
        <v>138265875</v>
      </c>
    </row>
    <row r="32" spans="1:27" ht="12.75">
      <c r="A32" s="183" t="s">
        <v>121</v>
      </c>
      <c r="B32" s="182"/>
      <c r="C32" s="155">
        <v>3652432000</v>
      </c>
      <c r="D32" s="155">
        <v>0</v>
      </c>
      <c r="E32" s="156">
        <v>4356387534</v>
      </c>
      <c r="F32" s="60">
        <v>4470311000</v>
      </c>
      <c r="G32" s="60">
        <v>161816261</v>
      </c>
      <c r="H32" s="60">
        <v>347403727</v>
      </c>
      <c r="I32" s="60">
        <v>206888130</v>
      </c>
      <c r="J32" s="60">
        <v>716108118</v>
      </c>
      <c r="K32" s="60">
        <v>250310747</v>
      </c>
      <c r="L32" s="60">
        <v>369800821</v>
      </c>
      <c r="M32" s="60">
        <v>409849613</v>
      </c>
      <c r="N32" s="60">
        <v>1029961181</v>
      </c>
      <c r="O32" s="60">
        <v>236102058</v>
      </c>
      <c r="P32" s="60">
        <v>342813923</v>
      </c>
      <c r="Q32" s="60">
        <v>275036452</v>
      </c>
      <c r="R32" s="60">
        <v>853952433</v>
      </c>
      <c r="S32" s="60">
        <v>251977507</v>
      </c>
      <c r="T32" s="60">
        <v>915892218</v>
      </c>
      <c r="U32" s="60">
        <v>302456359</v>
      </c>
      <c r="V32" s="60">
        <v>1470326084</v>
      </c>
      <c r="W32" s="60">
        <v>4070347816</v>
      </c>
      <c r="X32" s="60">
        <v>4356386576</v>
      </c>
      <c r="Y32" s="60">
        <v>-286038760</v>
      </c>
      <c r="Z32" s="140">
        <v>-6.57</v>
      </c>
      <c r="AA32" s="155">
        <v>4470311000</v>
      </c>
    </row>
    <row r="33" spans="1:27" ht="12.75">
      <c r="A33" s="183" t="s">
        <v>42</v>
      </c>
      <c r="B33" s="182"/>
      <c r="C33" s="155">
        <v>208921191</v>
      </c>
      <c r="D33" s="155">
        <v>0</v>
      </c>
      <c r="E33" s="156">
        <v>216940399</v>
      </c>
      <c r="F33" s="60">
        <v>213747399</v>
      </c>
      <c r="G33" s="60">
        <v>5989298</v>
      </c>
      <c r="H33" s="60">
        <v>14439120</v>
      </c>
      <c r="I33" s="60">
        <v>31085854</v>
      </c>
      <c r="J33" s="60">
        <v>51514272</v>
      </c>
      <c r="K33" s="60">
        <v>36509617</v>
      </c>
      <c r="L33" s="60">
        <v>16356225</v>
      </c>
      <c r="M33" s="60">
        <v>13223152</v>
      </c>
      <c r="N33" s="60">
        <v>66088994</v>
      </c>
      <c r="O33" s="60">
        <v>14197783</v>
      </c>
      <c r="P33" s="60">
        <v>13606532</v>
      </c>
      <c r="Q33" s="60">
        <v>-3966756</v>
      </c>
      <c r="R33" s="60">
        <v>23837559</v>
      </c>
      <c r="S33" s="60">
        <v>7290169</v>
      </c>
      <c r="T33" s="60">
        <v>12239805</v>
      </c>
      <c r="U33" s="60">
        <v>35770342</v>
      </c>
      <c r="V33" s="60">
        <v>55300316</v>
      </c>
      <c r="W33" s="60">
        <v>196741141</v>
      </c>
      <c r="X33" s="60">
        <v>216940400</v>
      </c>
      <c r="Y33" s="60">
        <v>-20199259</v>
      </c>
      <c r="Z33" s="140">
        <v>-9.31</v>
      </c>
      <c r="AA33" s="155">
        <v>213747399</v>
      </c>
    </row>
    <row r="34" spans="1:27" ht="12.75">
      <c r="A34" s="183" t="s">
        <v>43</v>
      </c>
      <c r="B34" s="182"/>
      <c r="C34" s="155">
        <v>2046684418</v>
      </c>
      <c r="D34" s="155">
        <v>0</v>
      </c>
      <c r="E34" s="156">
        <v>2598641833</v>
      </c>
      <c r="F34" s="60">
        <v>2659637596</v>
      </c>
      <c r="G34" s="60">
        <v>117291846</v>
      </c>
      <c r="H34" s="60">
        <v>226015383</v>
      </c>
      <c r="I34" s="60">
        <v>136260322</v>
      </c>
      <c r="J34" s="60">
        <v>479567551</v>
      </c>
      <c r="K34" s="60">
        <v>180561629</v>
      </c>
      <c r="L34" s="60">
        <v>202028721</v>
      </c>
      <c r="M34" s="60">
        <v>211949216</v>
      </c>
      <c r="N34" s="60">
        <v>594539566</v>
      </c>
      <c r="O34" s="60">
        <v>81754223</v>
      </c>
      <c r="P34" s="60">
        <v>71713169</v>
      </c>
      <c r="Q34" s="60">
        <v>67789568</v>
      </c>
      <c r="R34" s="60">
        <v>221256960</v>
      </c>
      <c r="S34" s="60">
        <v>219896594</v>
      </c>
      <c r="T34" s="60">
        <v>211259536</v>
      </c>
      <c r="U34" s="60">
        <v>858116307</v>
      </c>
      <c r="V34" s="60">
        <v>1289272437</v>
      </c>
      <c r="W34" s="60">
        <v>2584636514</v>
      </c>
      <c r="X34" s="60">
        <v>2598641831</v>
      </c>
      <c r="Y34" s="60">
        <v>-14005317</v>
      </c>
      <c r="Z34" s="140">
        <v>-0.54</v>
      </c>
      <c r="AA34" s="155">
        <v>2659637596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241296</v>
      </c>
      <c r="F35" s="60">
        <v>241796</v>
      </c>
      <c r="G35" s="60">
        <v>0</v>
      </c>
      <c r="H35" s="60">
        <v>45705</v>
      </c>
      <c r="I35" s="60">
        <v>-43595</v>
      </c>
      <c r="J35" s="60">
        <v>2110</v>
      </c>
      <c r="K35" s="60">
        <v>-1</v>
      </c>
      <c r="L35" s="60">
        <v>0</v>
      </c>
      <c r="M35" s="60">
        <v>-135</v>
      </c>
      <c r="N35" s="60">
        <v>-136</v>
      </c>
      <c r="O35" s="60">
        <v>0</v>
      </c>
      <c r="P35" s="60">
        <v>84953</v>
      </c>
      <c r="Q35" s="60">
        <v>14002297</v>
      </c>
      <c r="R35" s="60">
        <v>14087250</v>
      </c>
      <c r="S35" s="60">
        <v>82692</v>
      </c>
      <c r="T35" s="60">
        <v>67180</v>
      </c>
      <c r="U35" s="60">
        <v>-14736151</v>
      </c>
      <c r="V35" s="60">
        <v>-14586279</v>
      </c>
      <c r="W35" s="60">
        <v>-497055</v>
      </c>
      <c r="X35" s="60">
        <v>241296</v>
      </c>
      <c r="Y35" s="60">
        <v>-738351</v>
      </c>
      <c r="Z35" s="140">
        <v>-305.99</v>
      </c>
      <c r="AA35" s="155">
        <v>241796</v>
      </c>
    </row>
    <row r="36" spans="1:27" ht="12.75">
      <c r="A36" s="193" t="s">
        <v>44</v>
      </c>
      <c r="B36" s="187"/>
      <c r="C36" s="188">
        <f aca="true" t="shared" si="1" ref="C36:Y36">SUM(C25:C35)</f>
        <v>28113549304</v>
      </c>
      <c r="D36" s="188">
        <f>SUM(D25:D35)</f>
        <v>0</v>
      </c>
      <c r="E36" s="189">
        <f t="shared" si="1"/>
        <v>30646274349</v>
      </c>
      <c r="F36" s="190">
        <f t="shared" si="1"/>
        <v>30764277531</v>
      </c>
      <c r="G36" s="190">
        <f t="shared" si="1"/>
        <v>2123336186</v>
      </c>
      <c r="H36" s="190">
        <f t="shared" si="1"/>
        <v>2575038978</v>
      </c>
      <c r="I36" s="190">
        <f t="shared" si="1"/>
        <v>1749990136</v>
      </c>
      <c r="J36" s="190">
        <f t="shared" si="1"/>
        <v>6448365300</v>
      </c>
      <c r="K36" s="190">
        <f t="shared" si="1"/>
        <v>2074941097</v>
      </c>
      <c r="L36" s="190">
        <f t="shared" si="1"/>
        <v>2719637891</v>
      </c>
      <c r="M36" s="190">
        <f t="shared" si="1"/>
        <v>2120717688</v>
      </c>
      <c r="N36" s="190">
        <f t="shared" si="1"/>
        <v>6915296676</v>
      </c>
      <c r="O36" s="190">
        <f t="shared" si="1"/>
        <v>1981552860</v>
      </c>
      <c r="P36" s="190">
        <f t="shared" si="1"/>
        <v>2536361589</v>
      </c>
      <c r="Q36" s="190">
        <f t="shared" si="1"/>
        <v>2019392722</v>
      </c>
      <c r="R36" s="190">
        <f t="shared" si="1"/>
        <v>6537307171</v>
      </c>
      <c r="S36" s="190">
        <f t="shared" si="1"/>
        <v>2334943631</v>
      </c>
      <c r="T36" s="190">
        <f t="shared" si="1"/>
        <v>2962616795</v>
      </c>
      <c r="U36" s="190">
        <f t="shared" si="1"/>
        <v>3974637794</v>
      </c>
      <c r="V36" s="190">
        <f t="shared" si="1"/>
        <v>9272198220</v>
      </c>
      <c r="W36" s="190">
        <f t="shared" si="1"/>
        <v>29173167367</v>
      </c>
      <c r="X36" s="190">
        <f t="shared" si="1"/>
        <v>30646273935</v>
      </c>
      <c r="Y36" s="190">
        <f t="shared" si="1"/>
        <v>-1473106568</v>
      </c>
      <c r="Z36" s="191">
        <f>+IF(X36&lt;&gt;0,+(Y36/X36)*100,0)</f>
        <v>-4.806804804800816</v>
      </c>
      <c r="AA36" s="188">
        <f>SUM(AA25:AA35)</f>
        <v>30764277531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929189490</v>
      </c>
      <c r="D38" s="199">
        <f>+D22-D36</f>
        <v>0</v>
      </c>
      <c r="E38" s="200">
        <f t="shared" si="2"/>
        <v>621285262</v>
      </c>
      <c r="F38" s="106">
        <f t="shared" si="2"/>
        <v>594399282</v>
      </c>
      <c r="G38" s="106">
        <f t="shared" si="2"/>
        <v>892735567</v>
      </c>
      <c r="H38" s="106">
        <f t="shared" si="2"/>
        <v>49262684</v>
      </c>
      <c r="I38" s="106">
        <f t="shared" si="2"/>
        <v>1485609125</v>
      </c>
      <c r="J38" s="106">
        <f t="shared" si="2"/>
        <v>2427607376</v>
      </c>
      <c r="K38" s="106">
        <f t="shared" si="2"/>
        <v>464458516</v>
      </c>
      <c r="L38" s="106">
        <f t="shared" si="2"/>
        <v>-435278753</v>
      </c>
      <c r="M38" s="106">
        <f t="shared" si="2"/>
        <v>1191206946</v>
      </c>
      <c r="N38" s="106">
        <f t="shared" si="2"/>
        <v>1220386709</v>
      </c>
      <c r="O38" s="106">
        <f t="shared" si="2"/>
        <v>191991916</v>
      </c>
      <c r="P38" s="106">
        <f t="shared" si="2"/>
        <v>-55903768</v>
      </c>
      <c r="Q38" s="106">
        <f t="shared" si="2"/>
        <v>1080571247</v>
      </c>
      <c r="R38" s="106">
        <f t="shared" si="2"/>
        <v>1216659395</v>
      </c>
      <c r="S38" s="106">
        <f t="shared" si="2"/>
        <v>-292382367</v>
      </c>
      <c r="T38" s="106">
        <f t="shared" si="2"/>
        <v>-844552868</v>
      </c>
      <c r="U38" s="106">
        <f t="shared" si="2"/>
        <v>-2673996781</v>
      </c>
      <c r="V38" s="106">
        <f t="shared" si="2"/>
        <v>-3810932016</v>
      </c>
      <c r="W38" s="106">
        <f t="shared" si="2"/>
        <v>1053721464</v>
      </c>
      <c r="X38" s="106">
        <f>IF(F22=F36,0,X22-X36)</f>
        <v>621285677</v>
      </c>
      <c r="Y38" s="106">
        <f t="shared" si="2"/>
        <v>432435787</v>
      </c>
      <c r="Z38" s="201">
        <f>+IF(X38&lt;&gt;0,+(Y38/X38)*100,0)</f>
        <v>69.60337297458734</v>
      </c>
      <c r="AA38" s="199">
        <f>+AA22-AA36</f>
        <v>594399282</v>
      </c>
    </row>
    <row r="39" spans="1:27" ht="12.75">
      <c r="A39" s="181" t="s">
        <v>46</v>
      </c>
      <c r="B39" s="185"/>
      <c r="C39" s="155">
        <v>3331031272</v>
      </c>
      <c r="D39" s="155">
        <v>0</v>
      </c>
      <c r="E39" s="156">
        <v>3689847825</v>
      </c>
      <c r="F39" s="60">
        <v>3739615000</v>
      </c>
      <c r="G39" s="60">
        <v>601</v>
      </c>
      <c r="H39" s="60">
        <v>18180012</v>
      </c>
      <c r="I39" s="60">
        <v>558375427</v>
      </c>
      <c r="J39" s="60">
        <v>576556040</v>
      </c>
      <c r="K39" s="60">
        <v>304884000</v>
      </c>
      <c r="L39" s="60">
        <v>290540000</v>
      </c>
      <c r="M39" s="60">
        <v>333366960</v>
      </c>
      <c r="N39" s="60">
        <v>928790960</v>
      </c>
      <c r="O39" s="60">
        <v>148333000</v>
      </c>
      <c r="P39" s="60">
        <v>238012000</v>
      </c>
      <c r="Q39" s="60">
        <v>254344000</v>
      </c>
      <c r="R39" s="60">
        <v>640689000</v>
      </c>
      <c r="S39" s="60">
        <v>301331000</v>
      </c>
      <c r="T39" s="60">
        <v>419341000</v>
      </c>
      <c r="U39" s="60">
        <v>612777501</v>
      </c>
      <c r="V39" s="60">
        <v>1333449501</v>
      </c>
      <c r="W39" s="60">
        <v>3479485501</v>
      </c>
      <c r="X39" s="60">
        <v>3689847825</v>
      </c>
      <c r="Y39" s="60">
        <v>-210362324</v>
      </c>
      <c r="Z39" s="140">
        <v>-5.7</v>
      </c>
      <c r="AA39" s="155">
        <v>3739615000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4260220762</v>
      </c>
      <c r="D42" s="206">
        <f>SUM(D38:D41)</f>
        <v>0</v>
      </c>
      <c r="E42" s="207">
        <f t="shared" si="3"/>
        <v>4311133087</v>
      </c>
      <c r="F42" s="88">
        <f t="shared" si="3"/>
        <v>4334014282</v>
      </c>
      <c r="G42" s="88">
        <f t="shared" si="3"/>
        <v>892736168</v>
      </c>
      <c r="H42" s="88">
        <f t="shared" si="3"/>
        <v>67442696</v>
      </c>
      <c r="I42" s="88">
        <f t="shared" si="3"/>
        <v>2043984552</v>
      </c>
      <c r="J42" s="88">
        <f t="shared" si="3"/>
        <v>3004163416</v>
      </c>
      <c r="K42" s="88">
        <f t="shared" si="3"/>
        <v>769342516</v>
      </c>
      <c r="L42" s="88">
        <f t="shared" si="3"/>
        <v>-144738753</v>
      </c>
      <c r="M42" s="88">
        <f t="shared" si="3"/>
        <v>1524573906</v>
      </c>
      <c r="N42" s="88">
        <f t="shared" si="3"/>
        <v>2149177669</v>
      </c>
      <c r="O42" s="88">
        <f t="shared" si="3"/>
        <v>340324916</v>
      </c>
      <c r="P42" s="88">
        <f t="shared" si="3"/>
        <v>182108232</v>
      </c>
      <c r="Q42" s="88">
        <f t="shared" si="3"/>
        <v>1334915247</v>
      </c>
      <c r="R42" s="88">
        <f t="shared" si="3"/>
        <v>1857348395</v>
      </c>
      <c r="S42" s="88">
        <f t="shared" si="3"/>
        <v>8948633</v>
      </c>
      <c r="T42" s="88">
        <f t="shared" si="3"/>
        <v>-425211868</v>
      </c>
      <c r="U42" s="88">
        <f t="shared" si="3"/>
        <v>-2061219280</v>
      </c>
      <c r="V42" s="88">
        <f t="shared" si="3"/>
        <v>-2477482515</v>
      </c>
      <c r="W42" s="88">
        <f t="shared" si="3"/>
        <v>4533206965</v>
      </c>
      <c r="X42" s="88">
        <f t="shared" si="3"/>
        <v>4311133502</v>
      </c>
      <c r="Y42" s="88">
        <f t="shared" si="3"/>
        <v>222073463</v>
      </c>
      <c r="Z42" s="208">
        <f>+IF(X42&lt;&gt;0,+(Y42/X42)*100,0)</f>
        <v>5.15116182082918</v>
      </c>
      <c r="AA42" s="206">
        <f>SUM(AA38:AA41)</f>
        <v>4334014282</v>
      </c>
    </row>
    <row r="43" spans="1:27" ht="12.75">
      <c r="A43" s="181" t="s">
        <v>125</v>
      </c>
      <c r="B43" s="185"/>
      <c r="C43" s="157">
        <v>3830000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4256390762</v>
      </c>
      <c r="D44" s="210">
        <f>+D42-D43</f>
        <v>0</v>
      </c>
      <c r="E44" s="211">
        <f t="shared" si="4"/>
        <v>4311133087</v>
      </c>
      <c r="F44" s="77">
        <f t="shared" si="4"/>
        <v>4334014282</v>
      </c>
      <c r="G44" s="77">
        <f t="shared" si="4"/>
        <v>892736168</v>
      </c>
      <c r="H44" s="77">
        <f t="shared" si="4"/>
        <v>67442696</v>
      </c>
      <c r="I44" s="77">
        <f t="shared" si="4"/>
        <v>2043984552</v>
      </c>
      <c r="J44" s="77">
        <f t="shared" si="4"/>
        <v>3004163416</v>
      </c>
      <c r="K44" s="77">
        <f t="shared" si="4"/>
        <v>769342516</v>
      </c>
      <c r="L44" s="77">
        <f t="shared" si="4"/>
        <v>-144738753</v>
      </c>
      <c r="M44" s="77">
        <f t="shared" si="4"/>
        <v>1524573906</v>
      </c>
      <c r="N44" s="77">
        <f t="shared" si="4"/>
        <v>2149177669</v>
      </c>
      <c r="O44" s="77">
        <f t="shared" si="4"/>
        <v>340324916</v>
      </c>
      <c r="P44" s="77">
        <f t="shared" si="4"/>
        <v>182108232</v>
      </c>
      <c r="Q44" s="77">
        <f t="shared" si="4"/>
        <v>1334915247</v>
      </c>
      <c r="R44" s="77">
        <f t="shared" si="4"/>
        <v>1857348395</v>
      </c>
      <c r="S44" s="77">
        <f t="shared" si="4"/>
        <v>8948633</v>
      </c>
      <c r="T44" s="77">
        <f t="shared" si="4"/>
        <v>-425211868</v>
      </c>
      <c r="U44" s="77">
        <f t="shared" si="4"/>
        <v>-2061219280</v>
      </c>
      <c r="V44" s="77">
        <f t="shared" si="4"/>
        <v>-2477482515</v>
      </c>
      <c r="W44" s="77">
        <f t="shared" si="4"/>
        <v>4533206965</v>
      </c>
      <c r="X44" s="77">
        <f t="shared" si="4"/>
        <v>4311133502</v>
      </c>
      <c r="Y44" s="77">
        <f t="shared" si="4"/>
        <v>222073463</v>
      </c>
      <c r="Z44" s="212">
        <f>+IF(X44&lt;&gt;0,+(Y44/X44)*100,0)</f>
        <v>5.15116182082918</v>
      </c>
      <c r="AA44" s="210">
        <f>+AA42-AA43</f>
        <v>4334014282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4256390762</v>
      </c>
      <c r="D46" s="206">
        <f>SUM(D44:D45)</f>
        <v>0</v>
      </c>
      <c r="E46" s="207">
        <f t="shared" si="5"/>
        <v>4311133087</v>
      </c>
      <c r="F46" s="88">
        <f t="shared" si="5"/>
        <v>4334014282</v>
      </c>
      <c r="G46" s="88">
        <f t="shared" si="5"/>
        <v>892736168</v>
      </c>
      <c r="H46" s="88">
        <f t="shared" si="5"/>
        <v>67442696</v>
      </c>
      <c r="I46" s="88">
        <f t="shared" si="5"/>
        <v>2043984552</v>
      </c>
      <c r="J46" s="88">
        <f t="shared" si="5"/>
        <v>3004163416</v>
      </c>
      <c r="K46" s="88">
        <f t="shared" si="5"/>
        <v>769342516</v>
      </c>
      <c r="L46" s="88">
        <f t="shared" si="5"/>
        <v>-144738753</v>
      </c>
      <c r="M46" s="88">
        <f t="shared" si="5"/>
        <v>1524573906</v>
      </c>
      <c r="N46" s="88">
        <f t="shared" si="5"/>
        <v>2149177669</v>
      </c>
      <c r="O46" s="88">
        <f t="shared" si="5"/>
        <v>340324916</v>
      </c>
      <c r="P46" s="88">
        <f t="shared" si="5"/>
        <v>182108232</v>
      </c>
      <c r="Q46" s="88">
        <f t="shared" si="5"/>
        <v>1334915247</v>
      </c>
      <c r="R46" s="88">
        <f t="shared" si="5"/>
        <v>1857348395</v>
      </c>
      <c r="S46" s="88">
        <f t="shared" si="5"/>
        <v>8948633</v>
      </c>
      <c r="T46" s="88">
        <f t="shared" si="5"/>
        <v>-425211868</v>
      </c>
      <c r="U46" s="88">
        <f t="shared" si="5"/>
        <v>-2061219280</v>
      </c>
      <c r="V46" s="88">
        <f t="shared" si="5"/>
        <v>-2477482515</v>
      </c>
      <c r="W46" s="88">
        <f t="shared" si="5"/>
        <v>4533206965</v>
      </c>
      <c r="X46" s="88">
        <f t="shared" si="5"/>
        <v>4311133502</v>
      </c>
      <c r="Y46" s="88">
        <f t="shared" si="5"/>
        <v>222073463</v>
      </c>
      <c r="Z46" s="208">
        <f>+IF(X46&lt;&gt;0,+(Y46/X46)*100,0)</f>
        <v>5.15116182082918</v>
      </c>
      <c r="AA46" s="206">
        <f>SUM(AA44:AA45)</f>
        <v>4334014282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4256390762</v>
      </c>
      <c r="D48" s="217">
        <f>SUM(D46:D47)</f>
        <v>0</v>
      </c>
      <c r="E48" s="218">
        <f t="shared" si="6"/>
        <v>4311133087</v>
      </c>
      <c r="F48" s="219">
        <f t="shared" si="6"/>
        <v>4334014282</v>
      </c>
      <c r="G48" s="219">
        <f t="shared" si="6"/>
        <v>892736168</v>
      </c>
      <c r="H48" s="220">
        <f t="shared" si="6"/>
        <v>67442696</v>
      </c>
      <c r="I48" s="220">
        <f t="shared" si="6"/>
        <v>2043984552</v>
      </c>
      <c r="J48" s="220">
        <f t="shared" si="6"/>
        <v>3004163416</v>
      </c>
      <c r="K48" s="220">
        <f t="shared" si="6"/>
        <v>769342516</v>
      </c>
      <c r="L48" s="220">
        <f t="shared" si="6"/>
        <v>-144738753</v>
      </c>
      <c r="M48" s="219">
        <f t="shared" si="6"/>
        <v>1524573906</v>
      </c>
      <c r="N48" s="219">
        <f t="shared" si="6"/>
        <v>2149177669</v>
      </c>
      <c r="O48" s="220">
        <f t="shared" si="6"/>
        <v>340324916</v>
      </c>
      <c r="P48" s="220">
        <f t="shared" si="6"/>
        <v>182108232</v>
      </c>
      <c r="Q48" s="220">
        <f t="shared" si="6"/>
        <v>1334915247</v>
      </c>
      <c r="R48" s="220">
        <f t="shared" si="6"/>
        <v>1857348395</v>
      </c>
      <c r="S48" s="220">
        <f t="shared" si="6"/>
        <v>8948633</v>
      </c>
      <c r="T48" s="219">
        <f t="shared" si="6"/>
        <v>-425211868</v>
      </c>
      <c r="U48" s="219">
        <f t="shared" si="6"/>
        <v>-2061219280</v>
      </c>
      <c r="V48" s="220">
        <f t="shared" si="6"/>
        <v>-2477482515</v>
      </c>
      <c r="W48" s="220">
        <f t="shared" si="6"/>
        <v>4533206965</v>
      </c>
      <c r="X48" s="220">
        <f t="shared" si="6"/>
        <v>4311133502</v>
      </c>
      <c r="Y48" s="220">
        <f t="shared" si="6"/>
        <v>222073463</v>
      </c>
      <c r="Z48" s="221">
        <f>+IF(X48&lt;&gt;0,+(Y48/X48)*100,0)</f>
        <v>5.15116182082918</v>
      </c>
      <c r="AA48" s="222">
        <f>SUM(AA46:AA47)</f>
        <v>4334014282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304978000</v>
      </c>
      <c r="D5" s="153">
        <f>SUM(D6:D8)</f>
        <v>0</v>
      </c>
      <c r="E5" s="154">
        <f t="shared" si="0"/>
        <v>384182000</v>
      </c>
      <c r="F5" s="100">
        <f t="shared" si="0"/>
        <v>577665800</v>
      </c>
      <c r="G5" s="100">
        <f t="shared" si="0"/>
        <v>2360000</v>
      </c>
      <c r="H5" s="100">
        <f t="shared" si="0"/>
        <v>6325000</v>
      </c>
      <c r="I5" s="100">
        <f t="shared" si="0"/>
        <v>21630000</v>
      </c>
      <c r="J5" s="100">
        <f t="shared" si="0"/>
        <v>30315000</v>
      </c>
      <c r="K5" s="100">
        <f t="shared" si="0"/>
        <v>19234000</v>
      </c>
      <c r="L5" s="100">
        <f t="shared" si="0"/>
        <v>19275000</v>
      </c>
      <c r="M5" s="100">
        <f t="shared" si="0"/>
        <v>-10006000</v>
      </c>
      <c r="N5" s="100">
        <f t="shared" si="0"/>
        <v>28503000</v>
      </c>
      <c r="O5" s="100">
        <f t="shared" si="0"/>
        <v>44152000</v>
      </c>
      <c r="P5" s="100">
        <f t="shared" si="0"/>
        <v>7593000</v>
      </c>
      <c r="Q5" s="100">
        <f t="shared" si="0"/>
        <v>25641000</v>
      </c>
      <c r="R5" s="100">
        <f t="shared" si="0"/>
        <v>77386000</v>
      </c>
      <c r="S5" s="100">
        <f t="shared" si="0"/>
        <v>44061000</v>
      </c>
      <c r="T5" s="100">
        <f t="shared" si="0"/>
        <v>15584000</v>
      </c>
      <c r="U5" s="100">
        <f t="shared" si="0"/>
        <v>106333000</v>
      </c>
      <c r="V5" s="100">
        <f t="shared" si="0"/>
        <v>165978000</v>
      </c>
      <c r="W5" s="100">
        <f t="shared" si="0"/>
        <v>302182000</v>
      </c>
      <c r="X5" s="100">
        <f t="shared" si="0"/>
        <v>384182001</v>
      </c>
      <c r="Y5" s="100">
        <f t="shared" si="0"/>
        <v>-82000001</v>
      </c>
      <c r="Z5" s="137">
        <f>+IF(X5&lt;&gt;0,+(Y5/X5)*100,0)</f>
        <v>-21.344050680812607</v>
      </c>
      <c r="AA5" s="153">
        <f>SUM(AA6:AA8)</f>
        <v>577665800</v>
      </c>
    </row>
    <row r="6" spans="1:27" ht="12.75">
      <c r="A6" s="138" t="s">
        <v>75</v>
      </c>
      <c r="B6" s="136"/>
      <c r="C6" s="155">
        <v>9953000</v>
      </c>
      <c r="D6" s="155"/>
      <c r="E6" s="156">
        <v>25600000</v>
      </c>
      <c r="F6" s="60">
        <v>29300000</v>
      </c>
      <c r="G6" s="60">
        <v>107000</v>
      </c>
      <c r="H6" s="60">
        <v>1480000</v>
      </c>
      <c r="I6" s="60">
        <v>6117000</v>
      </c>
      <c r="J6" s="60">
        <v>7704000</v>
      </c>
      <c r="K6" s="60">
        <v>980000</v>
      </c>
      <c r="L6" s="60">
        <v>699000</v>
      </c>
      <c r="M6" s="60">
        <v>538000</v>
      </c>
      <c r="N6" s="60">
        <v>2217000</v>
      </c>
      <c r="O6" s="60">
        <v>921000</v>
      </c>
      <c r="P6" s="60">
        <v>81000</v>
      </c>
      <c r="Q6" s="60">
        <v>526000</v>
      </c>
      <c r="R6" s="60">
        <v>1528000</v>
      </c>
      <c r="S6" s="60">
        <v>1234000</v>
      </c>
      <c r="T6" s="60">
        <v>1586000</v>
      </c>
      <c r="U6" s="60">
        <v>7551000</v>
      </c>
      <c r="V6" s="60">
        <v>10371000</v>
      </c>
      <c r="W6" s="60">
        <v>21820000</v>
      </c>
      <c r="X6" s="60">
        <v>25600000</v>
      </c>
      <c r="Y6" s="60">
        <v>-3780000</v>
      </c>
      <c r="Z6" s="140">
        <v>-14.77</v>
      </c>
      <c r="AA6" s="62">
        <v>29300000</v>
      </c>
    </row>
    <row r="7" spans="1:27" ht="12.75">
      <c r="A7" s="138" t="s">
        <v>76</v>
      </c>
      <c r="B7" s="136"/>
      <c r="C7" s="157">
        <v>126538000</v>
      </c>
      <c r="D7" s="157"/>
      <c r="E7" s="158">
        <v>236439000</v>
      </c>
      <c r="F7" s="159">
        <v>237243000</v>
      </c>
      <c r="G7" s="159">
        <v>330000</v>
      </c>
      <c r="H7" s="159">
        <v>2387000</v>
      </c>
      <c r="I7" s="159">
        <v>13074000</v>
      </c>
      <c r="J7" s="159">
        <v>15791000</v>
      </c>
      <c r="K7" s="159">
        <v>4511000</v>
      </c>
      <c r="L7" s="159">
        <v>5572000</v>
      </c>
      <c r="M7" s="159">
        <v>-14753000</v>
      </c>
      <c r="N7" s="159">
        <v>-4670000</v>
      </c>
      <c r="O7" s="159">
        <v>39213000</v>
      </c>
      <c r="P7" s="159">
        <v>1964000</v>
      </c>
      <c r="Q7" s="159">
        <v>11415000</v>
      </c>
      <c r="R7" s="159">
        <v>52592000</v>
      </c>
      <c r="S7" s="159">
        <v>14945000</v>
      </c>
      <c r="T7" s="159">
        <v>1891000</v>
      </c>
      <c r="U7" s="159">
        <v>38445000</v>
      </c>
      <c r="V7" s="159">
        <v>55281000</v>
      </c>
      <c r="W7" s="159">
        <v>118994000</v>
      </c>
      <c r="X7" s="159">
        <v>236439000</v>
      </c>
      <c r="Y7" s="159">
        <v>-117445000</v>
      </c>
      <c r="Z7" s="141">
        <v>-49.67</v>
      </c>
      <c r="AA7" s="225">
        <v>237243000</v>
      </c>
    </row>
    <row r="8" spans="1:27" ht="12.75">
      <c r="A8" s="138" t="s">
        <v>77</v>
      </c>
      <c r="B8" s="136"/>
      <c r="C8" s="155">
        <v>168487000</v>
      </c>
      <c r="D8" s="155"/>
      <c r="E8" s="156">
        <v>122143000</v>
      </c>
      <c r="F8" s="60">
        <v>311122800</v>
      </c>
      <c r="G8" s="60">
        <v>1923000</v>
      </c>
      <c r="H8" s="60">
        <v>2458000</v>
      </c>
      <c r="I8" s="60">
        <v>2439000</v>
      </c>
      <c r="J8" s="60">
        <v>6820000</v>
      </c>
      <c r="K8" s="60">
        <v>13743000</v>
      </c>
      <c r="L8" s="60">
        <v>13004000</v>
      </c>
      <c r="M8" s="60">
        <v>4209000</v>
      </c>
      <c r="N8" s="60">
        <v>30956000</v>
      </c>
      <c r="O8" s="60">
        <v>4018000</v>
      </c>
      <c r="P8" s="60">
        <v>5548000</v>
      </c>
      <c r="Q8" s="60">
        <v>13700000</v>
      </c>
      <c r="R8" s="60">
        <v>23266000</v>
      </c>
      <c r="S8" s="60">
        <v>27882000</v>
      </c>
      <c r="T8" s="60">
        <v>12107000</v>
      </c>
      <c r="U8" s="60">
        <v>60337000</v>
      </c>
      <c r="V8" s="60">
        <v>100326000</v>
      </c>
      <c r="W8" s="60">
        <v>161368000</v>
      </c>
      <c r="X8" s="60">
        <v>122143001</v>
      </c>
      <c r="Y8" s="60">
        <v>39224999</v>
      </c>
      <c r="Z8" s="140">
        <v>32.11</v>
      </c>
      <c r="AA8" s="62">
        <v>311122800</v>
      </c>
    </row>
    <row r="9" spans="1:27" ht="12.75">
      <c r="A9" s="135" t="s">
        <v>78</v>
      </c>
      <c r="B9" s="136"/>
      <c r="C9" s="153">
        <f aca="true" t="shared" si="1" ref="C9:Y9">SUM(C10:C14)</f>
        <v>525586000</v>
      </c>
      <c r="D9" s="153">
        <f>SUM(D10:D14)</f>
        <v>0</v>
      </c>
      <c r="E9" s="154">
        <f t="shared" si="1"/>
        <v>1667591000</v>
      </c>
      <c r="F9" s="100">
        <f t="shared" si="1"/>
        <v>1630700200</v>
      </c>
      <c r="G9" s="100">
        <f t="shared" si="1"/>
        <v>2906000</v>
      </c>
      <c r="H9" s="100">
        <f t="shared" si="1"/>
        <v>131513000</v>
      </c>
      <c r="I9" s="100">
        <f t="shared" si="1"/>
        <v>156471000</v>
      </c>
      <c r="J9" s="100">
        <f t="shared" si="1"/>
        <v>290890000</v>
      </c>
      <c r="K9" s="100">
        <f t="shared" si="1"/>
        <v>133110000</v>
      </c>
      <c r="L9" s="100">
        <f t="shared" si="1"/>
        <v>101873000</v>
      </c>
      <c r="M9" s="100">
        <f t="shared" si="1"/>
        <v>176632000</v>
      </c>
      <c r="N9" s="100">
        <f t="shared" si="1"/>
        <v>411615000</v>
      </c>
      <c r="O9" s="100">
        <f t="shared" si="1"/>
        <v>53026000</v>
      </c>
      <c r="P9" s="100">
        <f t="shared" si="1"/>
        <v>106339000</v>
      </c>
      <c r="Q9" s="100">
        <f t="shared" si="1"/>
        <v>75990000</v>
      </c>
      <c r="R9" s="100">
        <f t="shared" si="1"/>
        <v>235355000</v>
      </c>
      <c r="S9" s="100">
        <f t="shared" si="1"/>
        <v>113944000</v>
      </c>
      <c r="T9" s="100">
        <f t="shared" si="1"/>
        <v>175198000</v>
      </c>
      <c r="U9" s="100">
        <f t="shared" si="1"/>
        <v>284227000</v>
      </c>
      <c r="V9" s="100">
        <f t="shared" si="1"/>
        <v>573369000</v>
      </c>
      <c r="W9" s="100">
        <f t="shared" si="1"/>
        <v>1511229000</v>
      </c>
      <c r="X9" s="100">
        <f t="shared" si="1"/>
        <v>1667591001</v>
      </c>
      <c r="Y9" s="100">
        <f t="shared" si="1"/>
        <v>-156362001</v>
      </c>
      <c r="Z9" s="137">
        <f>+IF(X9&lt;&gt;0,+(Y9/X9)*100,0)</f>
        <v>-9.376519836472779</v>
      </c>
      <c r="AA9" s="102">
        <f>SUM(AA10:AA14)</f>
        <v>1630700200</v>
      </c>
    </row>
    <row r="10" spans="1:27" ht="12.75">
      <c r="A10" s="138" t="s">
        <v>79</v>
      </c>
      <c r="B10" s="136"/>
      <c r="C10" s="155">
        <v>103827000</v>
      </c>
      <c r="D10" s="155"/>
      <c r="E10" s="156">
        <v>304859000</v>
      </c>
      <c r="F10" s="60">
        <v>300914200</v>
      </c>
      <c r="G10" s="60">
        <v>1551000</v>
      </c>
      <c r="H10" s="60"/>
      <c r="I10" s="60">
        <v>20226000</v>
      </c>
      <c r="J10" s="60">
        <v>21777000</v>
      </c>
      <c r="K10" s="60">
        <v>3902000</v>
      </c>
      <c r="L10" s="60">
        <v>13499000</v>
      </c>
      <c r="M10" s="60">
        <v>4287000</v>
      </c>
      <c r="N10" s="60">
        <v>21688000</v>
      </c>
      <c r="O10" s="60">
        <v>3607000</v>
      </c>
      <c r="P10" s="60">
        <v>4818000</v>
      </c>
      <c r="Q10" s="60">
        <v>4964000</v>
      </c>
      <c r="R10" s="60">
        <v>13389000</v>
      </c>
      <c r="S10" s="60">
        <v>7517000</v>
      </c>
      <c r="T10" s="60">
        <v>12713000</v>
      </c>
      <c r="U10" s="60">
        <v>58553000</v>
      </c>
      <c r="V10" s="60">
        <v>78783000</v>
      </c>
      <c r="W10" s="60">
        <v>135637000</v>
      </c>
      <c r="X10" s="60">
        <v>304859000</v>
      </c>
      <c r="Y10" s="60">
        <v>-169222000</v>
      </c>
      <c r="Z10" s="140">
        <v>-55.51</v>
      </c>
      <c r="AA10" s="62">
        <v>300914200</v>
      </c>
    </row>
    <row r="11" spans="1:27" ht="12.75">
      <c r="A11" s="138" t="s">
        <v>80</v>
      </c>
      <c r="B11" s="136"/>
      <c r="C11" s="155">
        <v>14794000</v>
      </c>
      <c r="D11" s="155"/>
      <c r="E11" s="156">
        <v>48088000</v>
      </c>
      <c r="F11" s="60">
        <v>21913000</v>
      </c>
      <c r="G11" s="60"/>
      <c r="H11" s="60"/>
      <c r="I11" s="60">
        <v>8042000</v>
      </c>
      <c r="J11" s="60">
        <v>8042000</v>
      </c>
      <c r="K11" s="60">
        <v>51000</v>
      </c>
      <c r="L11" s="60">
        <v>2502000</v>
      </c>
      <c r="M11" s="60">
        <v>3492000</v>
      </c>
      <c r="N11" s="60">
        <v>6045000</v>
      </c>
      <c r="O11" s="60">
        <v>789000</v>
      </c>
      <c r="P11" s="60">
        <v>793000</v>
      </c>
      <c r="Q11" s="60">
        <v>877000</v>
      </c>
      <c r="R11" s="60">
        <v>2459000</v>
      </c>
      <c r="S11" s="60">
        <v>1110000</v>
      </c>
      <c r="T11" s="60">
        <v>1891000</v>
      </c>
      <c r="U11" s="60">
        <v>5095000</v>
      </c>
      <c r="V11" s="60">
        <v>8096000</v>
      </c>
      <c r="W11" s="60">
        <v>24642000</v>
      </c>
      <c r="X11" s="60">
        <v>48088000</v>
      </c>
      <c r="Y11" s="60">
        <v>-23446000</v>
      </c>
      <c r="Z11" s="140">
        <v>-48.76</v>
      </c>
      <c r="AA11" s="62">
        <v>21913000</v>
      </c>
    </row>
    <row r="12" spans="1:27" ht="12.75">
      <c r="A12" s="138" t="s">
        <v>81</v>
      </c>
      <c r="B12" s="136"/>
      <c r="C12" s="155">
        <v>74328000</v>
      </c>
      <c r="D12" s="155"/>
      <c r="E12" s="156">
        <v>79303000</v>
      </c>
      <c r="F12" s="60">
        <v>77074000</v>
      </c>
      <c r="G12" s="60"/>
      <c r="H12" s="60">
        <v>995000</v>
      </c>
      <c r="I12" s="60">
        <v>2041000</v>
      </c>
      <c r="J12" s="60">
        <v>3036000</v>
      </c>
      <c r="K12" s="60">
        <v>114000</v>
      </c>
      <c r="L12" s="60">
        <v>7586000</v>
      </c>
      <c r="M12" s="60">
        <v>1037000</v>
      </c>
      <c r="N12" s="60">
        <v>8737000</v>
      </c>
      <c r="O12" s="60">
        <v>6754000</v>
      </c>
      <c r="P12" s="60">
        <v>833000</v>
      </c>
      <c r="Q12" s="60">
        <v>863000</v>
      </c>
      <c r="R12" s="60">
        <v>8450000</v>
      </c>
      <c r="S12" s="60">
        <v>3151000</v>
      </c>
      <c r="T12" s="60">
        <v>211000</v>
      </c>
      <c r="U12" s="60">
        <v>12812000</v>
      </c>
      <c r="V12" s="60">
        <v>16174000</v>
      </c>
      <c r="W12" s="60">
        <v>36397000</v>
      </c>
      <c r="X12" s="60">
        <v>79303001</v>
      </c>
      <c r="Y12" s="60">
        <v>-42906001</v>
      </c>
      <c r="Z12" s="140">
        <v>-54.1</v>
      </c>
      <c r="AA12" s="62">
        <v>77074000</v>
      </c>
    </row>
    <row r="13" spans="1:27" ht="12.75">
      <c r="A13" s="138" t="s">
        <v>82</v>
      </c>
      <c r="B13" s="136"/>
      <c r="C13" s="155">
        <v>312438000</v>
      </c>
      <c r="D13" s="155"/>
      <c r="E13" s="156">
        <v>1200400000</v>
      </c>
      <c r="F13" s="60">
        <v>1201800000</v>
      </c>
      <c r="G13" s="60">
        <v>1351000</v>
      </c>
      <c r="H13" s="60">
        <v>130034000</v>
      </c>
      <c r="I13" s="60">
        <v>123968000</v>
      </c>
      <c r="J13" s="60">
        <v>255353000</v>
      </c>
      <c r="K13" s="60">
        <v>128631000</v>
      </c>
      <c r="L13" s="60">
        <v>78254000</v>
      </c>
      <c r="M13" s="60">
        <v>167861000</v>
      </c>
      <c r="N13" s="60">
        <v>374746000</v>
      </c>
      <c r="O13" s="60">
        <v>41034000</v>
      </c>
      <c r="P13" s="60">
        <v>99859000</v>
      </c>
      <c r="Q13" s="60">
        <v>69261000</v>
      </c>
      <c r="R13" s="60">
        <v>210154000</v>
      </c>
      <c r="S13" s="60">
        <v>101903000</v>
      </c>
      <c r="T13" s="60">
        <v>159762000</v>
      </c>
      <c r="U13" s="60">
        <v>204708000</v>
      </c>
      <c r="V13" s="60">
        <v>466373000</v>
      </c>
      <c r="W13" s="60">
        <v>1306626000</v>
      </c>
      <c r="X13" s="60">
        <v>1200400000</v>
      </c>
      <c r="Y13" s="60">
        <v>106226000</v>
      </c>
      <c r="Z13" s="140">
        <v>8.85</v>
      </c>
      <c r="AA13" s="62">
        <v>1201800000</v>
      </c>
    </row>
    <row r="14" spans="1:27" ht="12.75">
      <c r="A14" s="138" t="s">
        <v>83</v>
      </c>
      <c r="B14" s="136"/>
      <c r="C14" s="157">
        <v>20199000</v>
      </c>
      <c r="D14" s="157"/>
      <c r="E14" s="158">
        <v>34941000</v>
      </c>
      <c r="F14" s="159">
        <v>28999000</v>
      </c>
      <c r="G14" s="159">
        <v>4000</v>
      </c>
      <c r="H14" s="159">
        <v>484000</v>
      </c>
      <c r="I14" s="159">
        <v>2194000</v>
      </c>
      <c r="J14" s="159">
        <v>2682000</v>
      </c>
      <c r="K14" s="159">
        <v>412000</v>
      </c>
      <c r="L14" s="159">
        <v>32000</v>
      </c>
      <c r="M14" s="159">
        <v>-45000</v>
      </c>
      <c r="N14" s="159">
        <v>399000</v>
      </c>
      <c r="O14" s="159">
        <v>842000</v>
      </c>
      <c r="P14" s="159">
        <v>36000</v>
      </c>
      <c r="Q14" s="159">
        <v>25000</v>
      </c>
      <c r="R14" s="159">
        <v>903000</v>
      </c>
      <c r="S14" s="159">
        <v>263000</v>
      </c>
      <c r="T14" s="159">
        <v>621000</v>
      </c>
      <c r="U14" s="159">
        <v>3059000</v>
      </c>
      <c r="V14" s="159">
        <v>3943000</v>
      </c>
      <c r="W14" s="159">
        <v>7927000</v>
      </c>
      <c r="X14" s="159">
        <v>34941000</v>
      </c>
      <c r="Y14" s="159">
        <v>-27014000</v>
      </c>
      <c r="Z14" s="141">
        <v>-77.31</v>
      </c>
      <c r="AA14" s="225">
        <v>28999000</v>
      </c>
    </row>
    <row r="15" spans="1:27" ht="12.75">
      <c r="A15" s="135" t="s">
        <v>84</v>
      </c>
      <c r="B15" s="142"/>
      <c r="C15" s="153">
        <f aca="true" t="shared" si="2" ref="C15:Y15">SUM(C16:C18)</f>
        <v>2193855000</v>
      </c>
      <c r="D15" s="153">
        <f>SUM(D16:D18)</f>
        <v>0</v>
      </c>
      <c r="E15" s="154">
        <f t="shared" si="2"/>
        <v>2357173000</v>
      </c>
      <c r="F15" s="100">
        <f t="shared" si="2"/>
        <v>2134620000</v>
      </c>
      <c r="G15" s="100">
        <f t="shared" si="2"/>
        <v>118330000</v>
      </c>
      <c r="H15" s="100">
        <f t="shared" si="2"/>
        <v>160281000</v>
      </c>
      <c r="I15" s="100">
        <f t="shared" si="2"/>
        <v>53388000</v>
      </c>
      <c r="J15" s="100">
        <f t="shared" si="2"/>
        <v>331999000</v>
      </c>
      <c r="K15" s="100">
        <f t="shared" si="2"/>
        <v>194113000</v>
      </c>
      <c r="L15" s="100">
        <f t="shared" si="2"/>
        <v>151688000</v>
      </c>
      <c r="M15" s="100">
        <f t="shared" si="2"/>
        <v>146667000</v>
      </c>
      <c r="N15" s="100">
        <f t="shared" si="2"/>
        <v>492468000</v>
      </c>
      <c r="O15" s="100">
        <f t="shared" si="2"/>
        <v>112002000</v>
      </c>
      <c r="P15" s="100">
        <f t="shared" si="2"/>
        <v>122511000</v>
      </c>
      <c r="Q15" s="100">
        <f t="shared" si="2"/>
        <v>118818000</v>
      </c>
      <c r="R15" s="100">
        <f t="shared" si="2"/>
        <v>353331000</v>
      </c>
      <c r="S15" s="100">
        <f t="shared" si="2"/>
        <v>149753000</v>
      </c>
      <c r="T15" s="100">
        <f t="shared" si="2"/>
        <v>129377000</v>
      </c>
      <c r="U15" s="100">
        <f t="shared" si="2"/>
        <v>452384000</v>
      </c>
      <c r="V15" s="100">
        <f t="shared" si="2"/>
        <v>731514000</v>
      </c>
      <c r="W15" s="100">
        <f t="shared" si="2"/>
        <v>1909312000</v>
      </c>
      <c r="X15" s="100">
        <f t="shared" si="2"/>
        <v>2357172000</v>
      </c>
      <c r="Y15" s="100">
        <f t="shared" si="2"/>
        <v>-447860000</v>
      </c>
      <c r="Z15" s="137">
        <f>+IF(X15&lt;&gt;0,+(Y15/X15)*100,0)</f>
        <v>-18.999886304435996</v>
      </c>
      <c r="AA15" s="102">
        <f>SUM(AA16:AA18)</f>
        <v>2134620000</v>
      </c>
    </row>
    <row r="16" spans="1:27" ht="12.75">
      <c r="A16" s="138" t="s">
        <v>85</v>
      </c>
      <c r="B16" s="136"/>
      <c r="C16" s="155">
        <v>200576000</v>
      </c>
      <c r="D16" s="155"/>
      <c r="E16" s="156">
        <v>266102000</v>
      </c>
      <c r="F16" s="60">
        <v>328270000</v>
      </c>
      <c r="G16" s="60">
        <v>2347000</v>
      </c>
      <c r="H16" s="60">
        <v>8864000</v>
      </c>
      <c r="I16" s="60">
        <v>6595000</v>
      </c>
      <c r="J16" s="60">
        <v>17806000</v>
      </c>
      <c r="K16" s="60">
        <v>9866000</v>
      </c>
      <c r="L16" s="60">
        <v>17458000</v>
      </c>
      <c r="M16" s="60">
        <v>18905000</v>
      </c>
      <c r="N16" s="60">
        <v>46229000</v>
      </c>
      <c r="O16" s="60">
        <v>11355000</v>
      </c>
      <c r="P16" s="60">
        <v>6481000</v>
      </c>
      <c r="Q16" s="60">
        <v>34728000</v>
      </c>
      <c r="R16" s="60">
        <v>52564000</v>
      </c>
      <c r="S16" s="60">
        <v>23952000</v>
      </c>
      <c r="T16" s="60">
        <v>15699000</v>
      </c>
      <c r="U16" s="60">
        <v>78728000</v>
      </c>
      <c r="V16" s="60">
        <v>118379000</v>
      </c>
      <c r="W16" s="60">
        <v>234978000</v>
      </c>
      <c r="X16" s="60">
        <v>266102000</v>
      </c>
      <c r="Y16" s="60">
        <v>-31124000</v>
      </c>
      <c r="Z16" s="140">
        <v>-11.7</v>
      </c>
      <c r="AA16" s="62">
        <v>328270000</v>
      </c>
    </row>
    <row r="17" spans="1:27" ht="12.75">
      <c r="A17" s="138" t="s">
        <v>86</v>
      </c>
      <c r="B17" s="136"/>
      <c r="C17" s="155">
        <v>1993279000</v>
      </c>
      <c r="D17" s="155"/>
      <c r="E17" s="156">
        <v>2091071000</v>
      </c>
      <c r="F17" s="60">
        <v>1806350000</v>
      </c>
      <c r="G17" s="60">
        <v>115983000</v>
      </c>
      <c r="H17" s="60">
        <v>151417000</v>
      </c>
      <c r="I17" s="60">
        <v>46793000</v>
      </c>
      <c r="J17" s="60">
        <v>314193000</v>
      </c>
      <c r="K17" s="60">
        <v>184247000</v>
      </c>
      <c r="L17" s="60">
        <v>134230000</v>
      </c>
      <c r="M17" s="60">
        <v>127762000</v>
      </c>
      <c r="N17" s="60">
        <v>446239000</v>
      </c>
      <c r="O17" s="60">
        <v>100647000</v>
      </c>
      <c r="P17" s="60">
        <v>116030000</v>
      </c>
      <c r="Q17" s="60">
        <v>84090000</v>
      </c>
      <c r="R17" s="60">
        <v>300767000</v>
      </c>
      <c r="S17" s="60">
        <v>125801000</v>
      </c>
      <c r="T17" s="60">
        <v>113678000</v>
      </c>
      <c r="U17" s="60">
        <v>373656000</v>
      </c>
      <c r="V17" s="60">
        <v>613135000</v>
      </c>
      <c r="W17" s="60">
        <v>1674334000</v>
      </c>
      <c r="X17" s="60">
        <v>2091070000</v>
      </c>
      <c r="Y17" s="60">
        <v>-416736000</v>
      </c>
      <c r="Z17" s="140">
        <v>-19.93</v>
      </c>
      <c r="AA17" s="62">
        <v>1806350000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1831497000</v>
      </c>
      <c r="D19" s="153">
        <f>SUM(D20:D23)</f>
        <v>0</v>
      </c>
      <c r="E19" s="154">
        <f t="shared" si="3"/>
        <v>2195944000</v>
      </c>
      <c r="F19" s="100">
        <f t="shared" si="3"/>
        <v>2198999000</v>
      </c>
      <c r="G19" s="100">
        <f t="shared" si="3"/>
        <v>19341000</v>
      </c>
      <c r="H19" s="100">
        <f t="shared" si="3"/>
        <v>134087000</v>
      </c>
      <c r="I19" s="100">
        <f t="shared" si="3"/>
        <v>135107000</v>
      </c>
      <c r="J19" s="100">
        <f t="shared" si="3"/>
        <v>288535000</v>
      </c>
      <c r="K19" s="100">
        <f t="shared" si="3"/>
        <v>162001000</v>
      </c>
      <c r="L19" s="100">
        <f t="shared" si="3"/>
        <v>207542000</v>
      </c>
      <c r="M19" s="100">
        <f t="shared" si="3"/>
        <v>182649000</v>
      </c>
      <c r="N19" s="100">
        <f t="shared" si="3"/>
        <v>552192000</v>
      </c>
      <c r="O19" s="100">
        <f t="shared" si="3"/>
        <v>122040000</v>
      </c>
      <c r="P19" s="100">
        <f t="shared" si="3"/>
        <v>170231000</v>
      </c>
      <c r="Q19" s="100">
        <f t="shared" si="3"/>
        <v>285853000</v>
      </c>
      <c r="R19" s="100">
        <f t="shared" si="3"/>
        <v>578124000</v>
      </c>
      <c r="S19" s="100">
        <f t="shared" si="3"/>
        <v>128396000</v>
      </c>
      <c r="T19" s="100">
        <f t="shared" si="3"/>
        <v>239951000</v>
      </c>
      <c r="U19" s="100">
        <f t="shared" si="3"/>
        <v>467954000</v>
      </c>
      <c r="V19" s="100">
        <f t="shared" si="3"/>
        <v>836301000</v>
      </c>
      <c r="W19" s="100">
        <f t="shared" si="3"/>
        <v>2255152000</v>
      </c>
      <c r="X19" s="100">
        <f t="shared" si="3"/>
        <v>2195944999</v>
      </c>
      <c r="Y19" s="100">
        <f t="shared" si="3"/>
        <v>59207001</v>
      </c>
      <c r="Z19" s="137">
        <f>+IF(X19&lt;&gt;0,+(Y19/X19)*100,0)</f>
        <v>2.6961969005126254</v>
      </c>
      <c r="AA19" s="102">
        <f>SUM(AA20:AA23)</f>
        <v>2198999000</v>
      </c>
    </row>
    <row r="20" spans="1:27" ht="12.75">
      <c r="A20" s="138" t="s">
        <v>89</v>
      </c>
      <c r="B20" s="136"/>
      <c r="C20" s="155">
        <v>601678000</v>
      </c>
      <c r="D20" s="155"/>
      <c r="E20" s="156">
        <v>666147000</v>
      </c>
      <c r="F20" s="60">
        <v>666148000</v>
      </c>
      <c r="G20" s="60">
        <v>17157000</v>
      </c>
      <c r="H20" s="60">
        <v>15705000</v>
      </c>
      <c r="I20" s="60">
        <v>41666000</v>
      </c>
      <c r="J20" s="60">
        <v>74528000</v>
      </c>
      <c r="K20" s="60">
        <v>58721000</v>
      </c>
      <c r="L20" s="60">
        <v>36610000</v>
      </c>
      <c r="M20" s="60">
        <v>1581000</v>
      </c>
      <c r="N20" s="60">
        <v>96912000</v>
      </c>
      <c r="O20" s="60">
        <v>61575000</v>
      </c>
      <c r="P20" s="60">
        <v>58700000</v>
      </c>
      <c r="Q20" s="60">
        <v>116387000</v>
      </c>
      <c r="R20" s="60">
        <v>236662000</v>
      </c>
      <c r="S20" s="60">
        <v>37190000</v>
      </c>
      <c r="T20" s="60">
        <v>82113000</v>
      </c>
      <c r="U20" s="60">
        <v>193257000</v>
      </c>
      <c r="V20" s="60">
        <v>312560000</v>
      </c>
      <c r="W20" s="60">
        <v>720662000</v>
      </c>
      <c r="X20" s="60">
        <v>666148000</v>
      </c>
      <c r="Y20" s="60">
        <v>54514000</v>
      </c>
      <c r="Z20" s="140">
        <v>8.18</v>
      </c>
      <c r="AA20" s="62">
        <v>666148000</v>
      </c>
    </row>
    <row r="21" spans="1:27" ht="12.75">
      <c r="A21" s="138" t="s">
        <v>90</v>
      </c>
      <c r="B21" s="136"/>
      <c r="C21" s="155">
        <v>561852000</v>
      </c>
      <c r="D21" s="155"/>
      <c r="E21" s="156">
        <v>785626000</v>
      </c>
      <c r="F21" s="60">
        <v>788425000</v>
      </c>
      <c r="G21" s="60">
        <v>2030000</v>
      </c>
      <c r="H21" s="60">
        <v>38276000</v>
      </c>
      <c r="I21" s="60">
        <v>43885000</v>
      </c>
      <c r="J21" s="60">
        <v>84191000</v>
      </c>
      <c r="K21" s="60">
        <v>45773000</v>
      </c>
      <c r="L21" s="60">
        <v>86501000</v>
      </c>
      <c r="M21" s="60">
        <v>68472000</v>
      </c>
      <c r="N21" s="60">
        <v>200746000</v>
      </c>
      <c r="O21" s="60">
        <v>30593000</v>
      </c>
      <c r="P21" s="60">
        <v>29942000</v>
      </c>
      <c r="Q21" s="60">
        <v>77775000</v>
      </c>
      <c r="R21" s="60">
        <v>138310000</v>
      </c>
      <c r="S21" s="60">
        <v>35916000</v>
      </c>
      <c r="T21" s="60">
        <v>64311000</v>
      </c>
      <c r="U21" s="60">
        <v>132353000</v>
      </c>
      <c r="V21" s="60">
        <v>232580000</v>
      </c>
      <c r="W21" s="60">
        <v>655827000</v>
      </c>
      <c r="X21" s="60">
        <v>785625999</v>
      </c>
      <c r="Y21" s="60">
        <v>-129798999</v>
      </c>
      <c r="Z21" s="140">
        <v>-16.52</v>
      </c>
      <c r="AA21" s="62">
        <v>788425000</v>
      </c>
    </row>
    <row r="22" spans="1:27" ht="12.75">
      <c r="A22" s="138" t="s">
        <v>91</v>
      </c>
      <c r="B22" s="136"/>
      <c r="C22" s="157">
        <v>592347000</v>
      </c>
      <c r="D22" s="157"/>
      <c r="E22" s="158">
        <v>617900000</v>
      </c>
      <c r="F22" s="159">
        <v>618155000</v>
      </c>
      <c r="G22" s="159">
        <v>154000</v>
      </c>
      <c r="H22" s="159">
        <v>80106000</v>
      </c>
      <c r="I22" s="159">
        <v>49556000</v>
      </c>
      <c r="J22" s="159">
        <v>129816000</v>
      </c>
      <c r="K22" s="159">
        <v>56025000</v>
      </c>
      <c r="L22" s="159">
        <v>82890000</v>
      </c>
      <c r="M22" s="159">
        <v>107848000</v>
      </c>
      <c r="N22" s="159">
        <v>246763000</v>
      </c>
      <c r="O22" s="159">
        <v>24527000</v>
      </c>
      <c r="P22" s="159">
        <v>75208000</v>
      </c>
      <c r="Q22" s="159">
        <v>85121000</v>
      </c>
      <c r="R22" s="159">
        <v>184856000</v>
      </c>
      <c r="S22" s="159">
        <v>50359000</v>
      </c>
      <c r="T22" s="159">
        <v>88552000</v>
      </c>
      <c r="U22" s="159">
        <v>132566000</v>
      </c>
      <c r="V22" s="159">
        <v>271477000</v>
      </c>
      <c r="W22" s="159">
        <v>832912000</v>
      </c>
      <c r="X22" s="159">
        <v>617900000</v>
      </c>
      <c r="Y22" s="159">
        <v>215012000</v>
      </c>
      <c r="Z22" s="141">
        <v>34.8</v>
      </c>
      <c r="AA22" s="225">
        <v>618155000</v>
      </c>
    </row>
    <row r="23" spans="1:27" ht="12.75">
      <c r="A23" s="138" t="s">
        <v>92</v>
      </c>
      <c r="B23" s="136"/>
      <c r="C23" s="155">
        <v>75620000</v>
      </c>
      <c r="D23" s="155"/>
      <c r="E23" s="156">
        <v>126271000</v>
      </c>
      <c r="F23" s="60">
        <v>126271000</v>
      </c>
      <c r="G23" s="60"/>
      <c r="H23" s="60"/>
      <c r="I23" s="60"/>
      <c r="J23" s="60"/>
      <c r="K23" s="60">
        <v>1482000</v>
      </c>
      <c r="L23" s="60">
        <v>1541000</v>
      </c>
      <c r="M23" s="60">
        <v>4748000</v>
      </c>
      <c r="N23" s="60">
        <v>7771000</v>
      </c>
      <c r="O23" s="60">
        <v>5345000</v>
      </c>
      <c r="P23" s="60">
        <v>6381000</v>
      </c>
      <c r="Q23" s="60">
        <v>6570000</v>
      </c>
      <c r="R23" s="60">
        <v>18296000</v>
      </c>
      <c r="S23" s="60">
        <v>4931000</v>
      </c>
      <c r="T23" s="60">
        <v>4975000</v>
      </c>
      <c r="U23" s="60">
        <v>9778000</v>
      </c>
      <c r="V23" s="60">
        <v>19684000</v>
      </c>
      <c r="W23" s="60">
        <v>45751000</v>
      </c>
      <c r="X23" s="60">
        <v>126271000</v>
      </c>
      <c r="Y23" s="60">
        <v>-80520000</v>
      </c>
      <c r="Z23" s="140">
        <v>-63.77</v>
      </c>
      <c r="AA23" s="62">
        <v>126271000</v>
      </c>
    </row>
    <row r="24" spans="1:27" ht="12.75">
      <c r="A24" s="135" t="s">
        <v>93</v>
      </c>
      <c r="B24" s="142"/>
      <c r="C24" s="153">
        <v>47007000</v>
      </c>
      <c r="D24" s="153"/>
      <c r="E24" s="154">
        <v>120177000</v>
      </c>
      <c r="F24" s="100">
        <v>151747000</v>
      </c>
      <c r="G24" s="100"/>
      <c r="H24" s="100">
        <v>110000</v>
      </c>
      <c r="I24" s="100">
        <v>3114000</v>
      </c>
      <c r="J24" s="100">
        <v>3224000</v>
      </c>
      <c r="K24" s="100">
        <v>1299000</v>
      </c>
      <c r="L24" s="100">
        <v>539000</v>
      </c>
      <c r="M24" s="100">
        <v>10446000</v>
      </c>
      <c r="N24" s="100">
        <v>12284000</v>
      </c>
      <c r="O24" s="100">
        <v>-748000</v>
      </c>
      <c r="P24" s="100">
        <v>-416000</v>
      </c>
      <c r="Q24" s="100">
        <v>15083000</v>
      </c>
      <c r="R24" s="100">
        <v>13919000</v>
      </c>
      <c r="S24" s="100">
        <v>122000</v>
      </c>
      <c r="T24" s="100">
        <v>1395000</v>
      </c>
      <c r="U24" s="100">
        <v>57898000</v>
      </c>
      <c r="V24" s="100">
        <v>59415000</v>
      </c>
      <c r="W24" s="100">
        <v>88842000</v>
      </c>
      <c r="X24" s="100">
        <v>120177000</v>
      </c>
      <c r="Y24" s="100">
        <v>-31335000</v>
      </c>
      <c r="Z24" s="137">
        <v>-26.07</v>
      </c>
      <c r="AA24" s="102">
        <v>151747000</v>
      </c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4902923000</v>
      </c>
      <c r="D25" s="217">
        <f>+D5+D9+D15+D19+D24</f>
        <v>0</v>
      </c>
      <c r="E25" s="230">
        <f t="shared" si="4"/>
        <v>6725067000</v>
      </c>
      <c r="F25" s="219">
        <f t="shared" si="4"/>
        <v>6693732000</v>
      </c>
      <c r="G25" s="219">
        <f t="shared" si="4"/>
        <v>142937000</v>
      </c>
      <c r="H25" s="219">
        <f t="shared" si="4"/>
        <v>432316000</v>
      </c>
      <c r="I25" s="219">
        <f t="shared" si="4"/>
        <v>369710000</v>
      </c>
      <c r="J25" s="219">
        <f t="shared" si="4"/>
        <v>944963000</v>
      </c>
      <c r="K25" s="219">
        <f t="shared" si="4"/>
        <v>509757000</v>
      </c>
      <c r="L25" s="219">
        <f t="shared" si="4"/>
        <v>480917000</v>
      </c>
      <c r="M25" s="219">
        <f t="shared" si="4"/>
        <v>506388000</v>
      </c>
      <c r="N25" s="219">
        <f t="shared" si="4"/>
        <v>1497062000</v>
      </c>
      <c r="O25" s="219">
        <f t="shared" si="4"/>
        <v>330472000</v>
      </c>
      <c r="P25" s="219">
        <f t="shared" si="4"/>
        <v>406258000</v>
      </c>
      <c r="Q25" s="219">
        <f t="shared" si="4"/>
        <v>521385000</v>
      </c>
      <c r="R25" s="219">
        <f t="shared" si="4"/>
        <v>1258115000</v>
      </c>
      <c r="S25" s="219">
        <f t="shared" si="4"/>
        <v>436276000</v>
      </c>
      <c r="T25" s="219">
        <f t="shared" si="4"/>
        <v>561505000</v>
      </c>
      <c r="U25" s="219">
        <f t="shared" si="4"/>
        <v>1368796000</v>
      </c>
      <c r="V25" s="219">
        <f t="shared" si="4"/>
        <v>2366577000</v>
      </c>
      <c r="W25" s="219">
        <f t="shared" si="4"/>
        <v>6066717000</v>
      </c>
      <c r="X25" s="219">
        <f t="shared" si="4"/>
        <v>6725067001</v>
      </c>
      <c r="Y25" s="219">
        <f t="shared" si="4"/>
        <v>-658350001</v>
      </c>
      <c r="Z25" s="231">
        <f>+IF(X25&lt;&gt;0,+(Y25/X25)*100,0)</f>
        <v>-9.789493560467205</v>
      </c>
      <c r="AA25" s="232">
        <f>+AA5+AA9+AA15+AA19+AA24</f>
        <v>6693732000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3143133000</v>
      </c>
      <c r="D28" s="155"/>
      <c r="E28" s="156">
        <v>2872195000</v>
      </c>
      <c r="F28" s="60">
        <v>2896932000</v>
      </c>
      <c r="G28" s="60">
        <v>111743000</v>
      </c>
      <c r="H28" s="60">
        <v>15705000</v>
      </c>
      <c r="I28" s="60">
        <v>153094000</v>
      </c>
      <c r="J28" s="60">
        <v>280542000</v>
      </c>
      <c r="K28" s="60">
        <v>297839000</v>
      </c>
      <c r="L28" s="60">
        <v>218093000</v>
      </c>
      <c r="M28" s="60">
        <v>189175000</v>
      </c>
      <c r="N28" s="60">
        <v>705107000</v>
      </c>
      <c r="O28" s="60">
        <v>111255000</v>
      </c>
      <c r="P28" s="60">
        <v>183656000</v>
      </c>
      <c r="Q28" s="60">
        <v>85932000</v>
      </c>
      <c r="R28" s="60">
        <v>380843000</v>
      </c>
      <c r="S28" s="60">
        <v>217079000</v>
      </c>
      <c r="T28" s="60">
        <v>433687000</v>
      </c>
      <c r="U28" s="60">
        <v>550396000</v>
      </c>
      <c r="V28" s="60">
        <v>1201162000</v>
      </c>
      <c r="W28" s="60">
        <v>2567654000</v>
      </c>
      <c r="X28" s="60">
        <v>2872195226</v>
      </c>
      <c r="Y28" s="60">
        <v>-304541226</v>
      </c>
      <c r="Z28" s="140">
        <v>-10.6</v>
      </c>
      <c r="AA28" s="155">
        <v>2896932000</v>
      </c>
    </row>
    <row r="29" spans="1:27" ht="12.75">
      <c r="A29" s="234" t="s">
        <v>134</v>
      </c>
      <c r="B29" s="136"/>
      <c r="C29" s="155">
        <v>55220000</v>
      </c>
      <c r="D29" s="155"/>
      <c r="E29" s="156">
        <v>815653000</v>
      </c>
      <c r="F29" s="60">
        <v>834665000</v>
      </c>
      <c r="G29" s="60"/>
      <c r="H29" s="60"/>
      <c r="I29" s="60">
        <v>100110000</v>
      </c>
      <c r="J29" s="60">
        <v>100110000</v>
      </c>
      <c r="K29" s="60">
        <v>131803000</v>
      </c>
      <c r="L29" s="60">
        <v>82327000</v>
      </c>
      <c r="M29" s="60">
        <v>168770000</v>
      </c>
      <c r="N29" s="60">
        <v>382900000</v>
      </c>
      <c r="O29" s="60">
        <v>37007000</v>
      </c>
      <c r="P29" s="60">
        <v>54356000</v>
      </c>
      <c r="Q29" s="60">
        <v>7299000</v>
      </c>
      <c r="R29" s="60">
        <v>98662000</v>
      </c>
      <c r="S29" s="60">
        <v>83868000</v>
      </c>
      <c r="T29" s="60">
        <v>-15259000</v>
      </c>
      <c r="U29" s="60">
        <v>85151000</v>
      </c>
      <c r="V29" s="60">
        <v>153760000</v>
      </c>
      <c r="W29" s="60">
        <v>735432000</v>
      </c>
      <c r="X29" s="60">
        <v>815652601</v>
      </c>
      <c r="Y29" s="60">
        <v>-80220601</v>
      </c>
      <c r="Z29" s="140">
        <v>-9.84</v>
      </c>
      <c r="AA29" s="62">
        <v>834665000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>
        <v>16606000</v>
      </c>
      <c r="D31" s="155"/>
      <c r="E31" s="156">
        <v>2000000</v>
      </c>
      <c r="F31" s="60">
        <v>22166000</v>
      </c>
      <c r="G31" s="60"/>
      <c r="H31" s="60"/>
      <c r="I31" s="60">
        <v>846000</v>
      </c>
      <c r="J31" s="60">
        <v>846000</v>
      </c>
      <c r="K31" s="60"/>
      <c r="L31" s="60">
        <v>1074000</v>
      </c>
      <c r="M31" s="60">
        <v>351000</v>
      </c>
      <c r="N31" s="60">
        <v>1425000</v>
      </c>
      <c r="O31" s="60">
        <v>72000</v>
      </c>
      <c r="P31" s="60">
        <v>621000</v>
      </c>
      <c r="Q31" s="60"/>
      <c r="R31" s="60">
        <v>693000</v>
      </c>
      <c r="S31" s="60">
        <v>384000</v>
      </c>
      <c r="T31" s="60">
        <v>913000</v>
      </c>
      <c r="U31" s="60">
        <v>6682000</v>
      </c>
      <c r="V31" s="60">
        <v>7979000</v>
      </c>
      <c r="W31" s="60">
        <v>10943000</v>
      </c>
      <c r="X31" s="60">
        <v>2000000</v>
      </c>
      <c r="Y31" s="60">
        <v>8943000</v>
      </c>
      <c r="Z31" s="140">
        <v>447.15</v>
      </c>
      <c r="AA31" s="62">
        <v>22166000</v>
      </c>
    </row>
    <row r="32" spans="1:27" ht="12.75">
      <c r="A32" s="236" t="s">
        <v>46</v>
      </c>
      <c r="B32" s="136"/>
      <c r="C32" s="210">
        <f aca="true" t="shared" si="5" ref="C32:Y32">SUM(C28:C31)</f>
        <v>3214959000</v>
      </c>
      <c r="D32" s="210">
        <f>SUM(D28:D31)</f>
        <v>0</v>
      </c>
      <c r="E32" s="211">
        <f t="shared" si="5"/>
        <v>3689848000</v>
      </c>
      <c r="F32" s="77">
        <f t="shared" si="5"/>
        <v>3753763000</v>
      </c>
      <c r="G32" s="77">
        <f t="shared" si="5"/>
        <v>111743000</v>
      </c>
      <c r="H32" s="77">
        <f t="shared" si="5"/>
        <v>15705000</v>
      </c>
      <c r="I32" s="77">
        <f t="shared" si="5"/>
        <v>254050000</v>
      </c>
      <c r="J32" s="77">
        <f t="shared" si="5"/>
        <v>381498000</v>
      </c>
      <c r="K32" s="77">
        <f t="shared" si="5"/>
        <v>429642000</v>
      </c>
      <c r="L32" s="77">
        <f t="shared" si="5"/>
        <v>301494000</v>
      </c>
      <c r="M32" s="77">
        <f t="shared" si="5"/>
        <v>358296000</v>
      </c>
      <c r="N32" s="77">
        <f t="shared" si="5"/>
        <v>1089432000</v>
      </c>
      <c r="O32" s="77">
        <f t="shared" si="5"/>
        <v>148334000</v>
      </c>
      <c r="P32" s="77">
        <f t="shared" si="5"/>
        <v>238633000</v>
      </c>
      <c r="Q32" s="77">
        <f t="shared" si="5"/>
        <v>93231000</v>
      </c>
      <c r="R32" s="77">
        <f t="shared" si="5"/>
        <v>480198000</v>
      </c>
      <c r="S32" s="77">
        <f t="shared" si="5"/>
        <v>301331000</v>
      </c>
      <c r="T32" s="77">
        <f t="shared" si="5"/>
        <v>419341000</v>
      </c>
      <c r="U32" s="77">
        <f t="shared" si="5"/>
        <v>642229000</v>
      </c>
      <c r="V32" s="77">
        <f t="shared" si="5"/>
        <v>1362901000</v>
      </c>
      <c r="W32" s="77">
        <f t="shared" si="5"/>
        <v>3314029000</v>
      </c>
      <c r="X32" s="77">
        <f t="shared" si="5"/>
        <v>3689847827</v>
      </c>
      <c r="Y32" s="77">
        <f t="shared" si="5"/>
        <v>-375818827</v>
      </c>
      <c r="Z32" s="212">
        <f>+IF(X32&lt;&gt;0,+(Y32/X32)*100,0)</f>
        <v>-10.185212090590639</v>
      </c>
      <c r="AA32" s="79">
        <f>SUM(AA28:AA31)</f>
        <v>3753763000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>
        <v>1000000000</v>
      </c>
      <c r="F34" s="60">
        <v>1000000000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1000000000</v>
      </c>
      <c r="Y34" s="60">
        <v>-1000000000</v>
      </c>
      <c r="Z34" s="140">
        <v>-100</v>
      </c>
      <c r="AA34" s="62">
        <v>1000000000</v>
      </c>
    </row>
    <row r="35" spans="1:27" ht="12.75">
      <c r="A35" s="237" t="s">
        <v>53</v>
      </c>
      <c r="B35" s="136"/>
      <c r="C35" s="155">
        <v>1687964000</v>
      </c>
      <c r="D35" s="155"/>
      <c r="E35" s="156">
        <v>2035219000</v>
      </c>
      <c r="F35" s="60">
        <v>1939969000</v>
      </c>
      <c r="G35" s="60">
        <v>31194000</v>
      </c>
      <c r="H35" s="60">
        <v>416611000</v>
      </c>
      <c r="I35" s="60">
        <v>115660000</v>
      </c>
      <c r="J35" s="60">
        <v>563465000</v>
      </c>
      <c r="K35" s="60">
        <v>80115000</v>
      </c>
      <c r="L35" s="60">
        <v>179423000</v>
      </c>
      <c r="M35" s="60">
        <v>148092000</v>
      </c>
      <c r="N35" s="60">
        <v>407630000</v>
      </c>
      <c r="O35" s="60">
        <v>182138000</v>
      </c>
      <c r="P35" s="60">
        <v>167625000</v>
      </c>
      <c r="Q35" s="60">
        <v>428154000</v>
      </c>
      <c r="R35" s="60">
        <v>777917000</v>
      </c>
      <c r="S35" s="60">
        <v>134945000</v>
      </c>
      <c r="T35" s="60">
        <v>142164000</v>
      </c>
      <c r="U35" s="60">
        <v>726567000</v>
      </c>
      <c r="V35" s="60">
        <v>1003676000</v>
      </c>
      <c r="W35" s="60">
        <v>2752688000</v>
      </c>
      <c r="X35" s="60">
        <v>2035219175</v>
      </c>
      <c r="Y35" s="60">
        <v>717468825</v>
      </c>
      <c r="Z35" s="140">
        <v>35.25</v>
      </c>
      <c r="AA35" s="62">
        <v>1939969000</v>
      </c>
    </row>
    <row r="36" spans="1:27" ht="12.75">
      <c r="A36" s="238" t="s">
        <v>139</v>
      </c>
      <c r="B36" s="149"/>
      <c r="C36" s="222">
        <f aca="true" t="shared" si="6" ref="C36:Y36">SUM(C32:C35)</f>
        <v>4902923000</v>
      </c>
      <c r="D36" s="222">
        <f>SUM(D32:D35)</f>
        <v>0</v>
      </c>
      <c r="E36" s="218">
        <f t="shared" si="6"/>
        <v>6725067000</v>
      </c>
      <c r="F36" s="220">
        <f t="shared" si="6"/>
        <v>6693732000</v>
      </c>
      <c r="G36" s="220">
        <f t="shared" si="6"/>
        <v>142937000</v>
      </c>
      <c r="H36" s="220">
        <f t="shared" si="6"/>
        <v>432316000</v>
      </c>
      <c r="I36" s="220">
        <f t="shared" si="6"/>
        <v>369710000</v>
      </c>
      <c r="J36" s="220">
        <f t="shared" si="6"/>
        <v>944963000</v>
      </c>
      <c r="K36" s="220">
        <f t="shared" si="6"/>
        <v>509757000</v>
      </c>
      <c r="L36" s="220">
        <f t="shared" si="6"/>
        <v>480917000</v>
      </c>
      <c r="M36" s="220">
        <f t="shared" si="6"/>
        <v>506388000</v>
      </c>
      <c r="N36" s="220">
        <f t="shared" si="6"/>
        <v>1497062000</v>
      </c>
      <c r="O36" s="220">
        <f t="shared" si="6"/>
        <v>330472000</v>
      </c>
      <c r="P36" s="220">
        <f t="shared" si="6"/>
        <v>406258000</v>
      </c>
      <c r="Q36" s="220">
        <f t="shared" si="6"/>
        <v>521385000</v>
      </c>
      <c r="R36" s="220">
        <f t="shared" si="6"/>
        <v>1258115000</v>
      </c>
      <c r="S36" s="220">
        <f t="shared" si="6"/>
        <v>436276000</v>
      </c>
      <c r="T36" s="220">
        <f t="shared" si="6"/>
        <v>561505000</v>
      </c>
      <c r="U36" s="220">
        <f t="shared" si="6"/>
        <v>1368796000</v>
      </c>
      <c r="V36" s="220">
        <f t="shared" si="6"/>
        <v>2366577000</v>
      </c>
      <c r="W36" s="220">
        <f t="shared" si="6"/>
        <v>6066717000</v>
      </c>
      <c r="X36" s="220">
        <f t="shared" si="6"/>
        <v>6725067002</v>
      </c>
      <c r="Y36" s="220">
        <f t="shared" si="6"/>
        <v>-658350002</v>
      </c>
      <c r="Z36" s="221">
        <f>+IF(X36&lt;&gt;0,+(Y36/X36)*100,0)</f>
        <v>-9.789493573881273</v>
      </c>
      <c r="AA36" s="239">
        <f>SUM(AA32:AA35)</f>
        <v>6693732000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1020118000</v>
      </c>
      <c r="D6" s="155"/>
      <c r="E6" s="59">
        <v>1196891000</v>
      </c>
      <c r="F6" s="60">
        <v>1196891000</v>
      </c>
      <c r="G6" s="60">
        <v>3991092</v>
      </c>
      <c r="H6" s="60">
        <v>2635379</v>
      </c>
      <c r="I6" s="60">
        <v>2824523</v>
      </c>
      <c r="J6" s="60">
        <v>2824523</v>
      </c>
      <c r="K6" s="60">
        <v>1367179</v>
      </c>
      <c r="L6" s="60">
        <v>220034</v>
      </c>
      <c r="M6" s="60">
        <v>418853</v>
      </c>
      <c r="N6" s="60">
        <v>418853</v>
      </c>
      <c r="O6" s="60">
        <v>1924939</v>
      </c>
      <c r="P6" s="60">
        <v>3541865</v>
      </c>
      <c r="Q6" s="60">
        <v>214691</v>
      </c>
      <c r="R6" s="60">
        <v>214691</v>
      </c>
      <c r="S6" s="60">
        <v>303281</v>
      </c>
      <c r="T6" s="60">
        <v>61053</v>
      </c>
      <c r="U6" s="60">
        <v>66971</v>
      </c>
      <c r="V6" s="60">
        <v>66971</v>
      </c>
      <c r="W6" s="60">
        <v>66971</v>
      </c>
      <c r="X6" s="60">
        <v>1196891000</v>
      </c>
      <c r="Y6" s="60">
        <v>-1196824029</v>
      </c>
      <c r="Z6" s="140">
        <v>-99.99</v>
      </c>
      <c r="AA6" s="62">
        <v>1196891000</v>
      </c>
    </row>
    <row r="7" spans="1:27" ht="12.75">
      <c r="A7" s="249" t="s">
        <v>144</v>
      </c>
      <c r="B7" s="182"/>
      <c r="C7" s="155">
        <v>7026220000</v>
      </c>
      <c r="D7" s="155"/>
      <c r="E7" s="59">
        <v>6500000000</v>
      </c>
      <c r="F7" s="60">
        <v>6500000000</v>
      </c>
      <c r="G7" s="60">
        <v>7530000</v>
      </c>
      <c r="H7" s="60">
        <v>7645000</v>
      </c>
      <c r="I7" s="60">
        <v>6620000</v>
      </c>
      <c r="J7" s="60">
        <v>6620000</v>
      </c>
      <c r="K7" s="60">
        <v>6400000</v>
      </c>
      <c r="L7" s="60">
        <v>7350000</v>
      </c>
      <c r="M7" s="60">
        <v>7750000</v>
      </c>
      <c r="N7" s="60">
        <v>7750000</v>
      </c>
      <c r="O7" s="60">
        <v>7500000</v>
      </c>
      <c r="P7" s="60">
        <v>7750000</v>
      </c>
      <c r="Q7" s="60">
        <v>8450000</v>
      </c>
      <c r="R7" s="60">
        <v>8450000</v>
      </c>
      <c r="S7" s="60">
        <v>7850000</v>
      </c>
      <c r="T7" s="60">
        <v>7675000</v>
      </c>
      <c r="U7" s="60">
        <v>6230000</v>
      </c>
      <c r="V7" s="60">
        <v>6230000</v>
      </c>
      <c r="W7" s="60">
        <v>6230000</v>
      </c>
      <c r="X7" s="60">
        <v>6500000000</v>
      </c>
      <c r="Y7" s="60">
        <v>-6493770000</v>
      </c>
      <c r="Z7" s="140">
        <v>-99.9</v>
      </c>
      <c r="AA7" s="62">
        <v>6500000000</v>
      </c>
    </row>
    <row r="8" spans="1:27" ht="12.75">
      <c r="A8" s="249" t="s">
        <v>145</v>
      </c>
      <c r="B8" s="182"/>
      <c r="C8" s="155">
        <v>2767695000</v>
      </c>
      <c r="D8" s="155"/>
      <c r="E8" s="59">
        <v>3485750433</v>
      </c>
      <c r="F8" s="60">
        <v>3485750433</v>
      </c>
      <c r="G8" s="60">
        <v>3878724</v>
      </c>
      <c r="H8" s="60">
        <v>2880678</v>
      </c>
      <c r="I8" s="60">
        <v>4280734</v>
      </c>
      <c r="J8" s="60">
        <v>4280734</v>
      </c>
      <c r="K8" s="60">
        <v>2785563</v>
      </c>
      <c r="L8" s="60">
        <v>3863613</v>
      </c>
      <c r="M8" s="60">
        <v>3863613</v>
      </c>
      <c r="N8" s="60">
        <v>3863613</v>
      </c>
      <c r="O8" s="60">
        <v>2723646</v>
      </c>
      <c r="P8" s="60">
        <v>3331238</v>
      </c>
      <c r="Q8" s="60">
        <v>3517297</v>
      </c>
      <c r="R8" s="60">
        <v>3517297</v>
      </c>
      <c r="S8" s="60">
        <v>5207615</v>
      </c>
      <c r="T8" s="60">
        <v>4698892</v>
      </c>
      <c r="U8" s="60">
        <v>4184970</v>
      </c>
      <c r="V8" s="60">
        <v>4184970</v>
      </c>
      <c r="W8" s="60">
        <v>4184970</v>
      </c>
      <c r="X8" s="60">
        <v>3485750433</v>
      </c>
      <c r="Y8" s="60">
        <v>-3481565463</v>
      </c>
      <c r="Z8" s="140">
        <v>-99.88</v>
      </c>
      <c r="AA8" s="62">
        <v>3485750433</v>
      </c>
    </row>
    <row r="9" spans="1:27" ht="12.75">
      <c r="A9" s="249" t="s">
        <v>146</v>
      </c>
      <c r="B9" s="182"/>
      <c r="C9" s="155">
        <v>3699636000</v>
      </c>
      <c r="D9" s="155"/>
      <c r="E9" s="59">
        <v>3300239000</v>
      </c>
      <c r="F9" s="60">
        <v>3300239000</v>
      </c>
      <c r="G9" s="60">
        <v>4861458</v>
      </c>
      <c r="H9" s="60">
        <v>4220426</v>
      </c>
      <c r="I9" s="60">
        <v>2820370</v>
      </c>
      <c r="J9" s="60">
        <v>2820370</v>
      </c>
      <c r="K9" s="60">
        <v>3166401</v>
      </c>
      <c r="L9" s="60">
        <v>3612562</v>
      </c>
      <c r="M9" s="60">
        <v>3612562</v>
      </c>
      <c r="N9" s="60">
        <v>3612562</v>
      </c>
      <c r="O9" s="60">
        <v>1501120</v>
      </c>
      <c r="P9" s="60">
        <v>1739543</v>
      </c>
      <c r="Q9" s="60">
        <v>5821280</v>
      </c>
      <c r="R9" s="60">
        <v>5821280</v>
      </c>
      <c r="S9" s="60">
        <v>6199188</v>
      </c>
      <c r="T9" s="60">
        <v>3861800</v>
      </c>
      <c r="U9" s="60">
        <v>4227034</v>
      </c>
      <c r="V9" s="60">
        <v>4227034</v>
      </c>
      <c r="W9" s="60">
        <v>4227034</v>
      </c>
      <c r="X9" s="60">
        <v>3300239000</v>
      </c>
      <c r="Y9" s="60">
        <v>-3296011966</v>
      </c>
      <c r="Z9" s="140">
        <v>-99.87</v>
      </c>
      <c r="AA9" s="62">
        <v>3300239000</v>
      </c>
    </row>
    <row r="10" spans="1:27" ht="12.75">
      <c r="A10" s="249" t="s">
        <v>147</v>
      </c>
      <c r="B10" s="182"/>
      <c r="C10" s="155">
        <v>41595000</v>
      </c>
      <c r="D10" s="155"/>
      <c r="E10" s="59">
        <v>11409026</v>
      </c>
      <c r="F10" s="60">
        <v>11409026</v>
      </c>
      <c r="G10" s="159">
        <v>4948</v>
      </c>
      <c r="H10" s="159">
        <v>41437</v>
      </c>
      <c r="I10" s="159">
        <v>41437</v>
      </c>
      <c r="J10" s="60">
        <v>41437</v>
      </c>
      <c r="K10" s="159">
        <v>1013</v>
      </c>
      <c r="L10" s="159">
        <v>1013</v>
      </c>
      <c r="M10" s="60">
        <v>1013</v>
      </c>
      <c r="N10" s="159">
        <v>1013</v>
      </c>
      <c r="O10" s="159">
        <v>828</v>
      </c>
      <c r="P10" s="159">
        <v>828</v>
      </c>
      <c r="Q10" s="60">
        <v>38086</v>
      </c>
      <c r="R10" s="159">
        <v>38086</v>
      </c>
      <c r="S10" s="159">
        <v>37986</v>
      </c>
      <c r="T10" s="60">
        <v>37950</v>
      </c>
      <c r="U10" s="159">
        <v>37961</v>
      </c>
      <c r="V10" s="159">
        <v>37961</v>
      </c>
      <c r="W10" s="159">
        <v>37961</v>
      </c>
      <c r="X10" s="60">
        <v>11409026</v>
      </c>
      <c r="Y10" s="159">
        <v>-11371065</v>
      </c>
      <c r="Z10" s="141">
        <v>-99.67</v>
      </c>
      <c r="AA10" s="225">
        <v>11409026</v>
      </c>
    </row>
    <row r="11" spans="1:27" ht="12.75">
      <c r="A11" s="249" t="s">
        <v>148</v>
      </c>
      <c r="B11" s="182"/>
      <c r="C11" s="155">
        <v>504682000</v>
      </c>
      <c r="D11" s="155"/>
      <c r="E11" s="59">
        <v>327345000</v>
      </c>
      <c r="F11" s="60">
        <v>327345000</v>
      </c>
      <c r="G11" s="60">
        <v>303152</v>
      </c>
      <c r="H11" s="60">
        <v>333204</v>
      </c>
      <c r="I11" s="60">
        <v>344457</v>
      </c>
      <c r="J11" s="60">
        <v>344457</v>
      </c>
      <c r="K11" s="60">
        <v>397965</v>
      </c>
      <c r="L11" s="60">
        <v>363066</v>
      </c>
      <c r="M11" s="60">
        <v>403556</v>
      </c>
      <c r="N11" s="60">
        <v>403556</v>
      </c>
      <c r="O11" s="60">
        <v>408838</v>
      </c>
      <c r="P11" s="60">
        <v>497542</v>
      </c>
      <c r="Q11" s="60">
        <v>489964</v>
      </c>
      <c r="R11" s="60">
        <v>489964</v>
      </c>
      <c r="S11" s="60">
        <v>498139</v>
      </c>
      <c r="T11" s="60">
        <v>502368</v>
      </c>
      <c r="U11" s="60">
        <v>504840</v>
      </c>
      <c r="V11" s="60">
        <v>504840</v>
      </c>
      <c r="W11" s="60">
        <v>504840</v>
      </c>
      <c r="X11" s="60">
        <v>327345000</v>
      </c>
      <c r="Y11" s="60">
        <v>-326840160</v>
      </c>
      <c r="Z11" s="140">
        <v>-99.85</v>
      </c>
      <c r="AA11" s="62">
        <v>327345000</v>
      </c>
    </row>
    <row r="12" spans="1:27" ht="12.75">
      <c r="A12" s="250" t="s">
        <v>56</v>
      </c>
      <c r="B12" s="251"/>
      <c r="C12" s="168">
        <f aca="true" t="shared" si="0" ref="C12:Y12">SUM(C6:C11)</f>
        <v>15059946000</v>
      </c>
      <c r="D12" s="168">
        <f>SUM(D6:D11)</f>
        <v>0</v>
      </c>
      <c r="E12" s="72">
        <f t="shared" si="0"/>
        <v>14821634459</v>
      </c>
      <c r="F12" s="73">
        <f t="shared" si="0"/>
        <v>14821634459</v>
      </c>
      <c r="G12" s="73">
        <f t="shared" si="0"/>
        <v>20569374</v>
      </c>
      <c r="H12" s="73">
        <f t="shared" si="0"/>
        <v>17756124</v>
      </c>
      <c r="I12" s="73">
        <f t="shared" si="0"/>
        <v>16931521</v>
      </c>
      <c r="J12" s="73">
        <f t="shared" si="0"/>
        <v>16931521</v>
      </c>
      <c r="K12" s="73">
        <f t="shared" si="0"/>
        <v>14118121</v>
      </c>
      <c r="L12" s="73">
        <f t="shared" si="0"/>
        <v>15410288</v>
      </c>
      <c r="M12" s="73">
        <f t="shared" si="0"/>
        <v>16049597</v>
      </c>
      <c r="N12" s="73">
        <f t="shared" si="0"/>
        <v>16049597</v>
      </c>
      <c r="O12" s="73">
        <f t="shared" si="0"/>
        <v>14059371</v>
      </c>
      <c r="P12" s="73">
        <f t="shared" si="0"/>
        <v>16861016</v>
      </c>
      <c r="Q12" s="73">
        <f t="shared" si="0"/>
        <v>18531318</v>
      </c>
      <c r="R12" s="73">
        <f t="shared" si="0"/>
        <v>18531318</v>
      </c>
      <c r="S12" s="73">
        <f t="shared" si="0"/>
        <v>20096209</v>
      </c>
      <c r="T12" s="73">
        <f t="shared" si="0"/>
        <v>16837063</v>
      </c>
      <c r="U12" s="73">
        <f t="shared" si="0"/>
        <v>15251776</v>
      </c>
      <c r="V12" s="73">
        <f t="shared" si="0"/>
        <v>15251776</v>
      </c>
      <c r="W12" s="73">
        <f t="shared" si="0"/>
        <v>15251776</v>
      </c>
      <c r="X12" s="73">
        <f t="shared" si="0"/>
        <v>14821634459</v>
      </c>
      <c r="Y12" s="73">
        <f t="shared" si="0"/>
        <v>-14806382683</v>
      </c>
      <c r="Z12" s="170">
        <f>+IF(X12&lt;&gt;0,+(Y12/X12)*100,0)</f>
        <v>-99.89709788051925</v>
      </c>
      <c r="AA12" s="74">
        <f>SUM(AA6:AA11)</f>
        <v>14821634459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41817000</v>
      </c>
      <c r="D15" s="155"/>
      <c r="E15" s="59">
        <v>88962000</v>
      </c>
      <c r="F15" s="60">
        <v>88962000</v>
      </c>
      <c r="G15" s="60">
        <v>130299</v>
      </c>
      <c r="H15" s="60">
        <v>43287</v>
      </c>
      <c r="I15" s="60">
        <v>43287</v>
      </c>
      <c r="J15" s="60">
        <v>43287</v>
      </c>
      <c r="K15" s="60">
        <v>134911</v>
      </c>
      <c r="L15" s="60">
        <v>133431</v>
      </c>
      <c r="M15" s="60">
        <v>137137</v>
      </c>
      <c r="N15" s="60">
        <v>137137</v>
      </c>
      <c r="O15" s="60">
        <v>230404</v>
      </c>
      <c r="P15" s="60">
        <v>95477</v>
      </c>
      <c r="Q15" s="60">
        <v>64305</v>
      </c>
      <c r="R15" s="60">
        <v>64305</v>
      </c>
      <c r="S15" s="60">
        <v>63892</v>
      </c>
      <c r="T15" s="60">
        <v>128898</v>
      </c>
      <c r="U15" s="60">
        <v>63518</v>
      </c>
      <c r="V15" s="60">
        <v>63518</v>
      </c>
      <c r="W15" s="60">
        <v>63518</v>
      </c>
      <c r="X15" s="60">
        <v>88962000</v>
      </c>
      <c r="Y15" s="60">
        <v>-88898482</v>
      </c>
      <c r="Z15" s="140">
        <v>-99.93</v>
      </c>
      <c r="AA15" s="62">
        <v>88962000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>
        <v>23737</v>
      </c>
      <c r="J16" s="60">
        <v>23737</v>
      </c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305276000</v>
      </c>
      <c r="D17" s="155"/>
      <c r="E17" s="59">
        <v>309929000</v>
      </c>
      <c r="F17" s="60">
        <v>309929000</v>
      </c>
      <c r="G17" s="60">
        <v>244208</v>
      </c>
      <c r="H17" s="60">
        <v>246188</v>
      </c>
      <c r="I17" s="60">
        <v>246188</v>
      </c>
      <c r="J17" s="60">
        <v>246188</v>
      </c>
      <c r="K17" s="60">
        <v>242618</v>
      </c>
      <c r="L17" s="60">
        <v>242618</v>
      </c>
      <c r="M17" s="60">
        <v>242618</v>
      </c>
      <c r="N17" s="60">
        <v>242618</v>
      </c>
      <c r="O17" s="60">
        <v>296817</v>
      </c>
      <c r="P17" s="60">
        <v>296817</v>
      </c>
      <c r="Q17" s="60">
        <v>241891</v>
      </c>
      <c r="R17" s="60">
        <v>241891</v>
      </c>
      <c r="S17" s="60">
        <v>241563</v>
      </c>
      <c r="T17" s="60">
        <v>241328</v>
      </c>
      <c r="U17" s="60">
        <v>241141</v>
      </c>
      <c r="V17" s="60">
        <v>241141</v>
      </c>
      <c r="W17" s="60">
        <v>241141</v>
      </c>
      <c r="X17" s="60">
        <v>309929000</v>
      </c>
      <c r="Y17" s="60">
        <v>-309687859</v>
      </c>
      <c r="Z17" s="140">
        <v>-99.92</v>
      </c>
      <c r="AA17" s="62">
        <v>309929000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>
        <v>815291</v>
      </c>
      <c r="H18" s="60">
        <v>815291</v>
      </c>
      <c r="I18" s="60">
        <v>815291</v>
      </c>
      <c r="J18" s="60">
        <v>815291</v>
      </c>
      <c r="K18" s="60">
        <v>908779</v>
      </c>
      <c r="L18" s="60">
        <v>908779</v>
      </c>
      <c r="M18" s="60">
        <v>908779</v>
      </c>
      <c r="N18" s="60">
        <v>908779</v>
      </c>
      <c r="O18" s="60">
        <v>908779</v>
      </c>
      <c r="P18" s="60">
        <v>908779</v>
      </c>
      <c r="Q18" s="60">
        <v>908779</v>
      </c>
      <c r="R18" s="60">
        <v>908779</v>
      </c>
      <c r="S18" s="60">
        <v>908777</v>
      </c>
      <c r="T18" s="60">
        <v>908777</v>
      </c>
      <c r="U18" s="60">
        <v>908777</v>
      </c>
      <c r="V18" s="60">
        <v>908777</v>
      </c>
      <c r="W18" s="60">
        <v>908777</v>
      </c>
      <c r="X18" s="60"/>
      <c r="Y18" s="60">
        <v>908777</v>
      </c>
      <c r="Z18" s="140"/>
      <c r="AA18" s="62"/>
    </row>
    <row r="19" spans="1:27" ht="12.75">
      <c r="A19" s="249" t="s">
        <v>154</v>
      </c>
      <c r="B19" s="182"/>
      <c r="C19" s="155">
        <v>43804248000</v>
      </c>
      <c r="D19" s="155"/>
      <c r="E19" s="59">
        <v>49090941000</v>
      </c>
      <c r="F19" s="60">
        <v>49090941000</v>
      </c>
      <c r="G19" s="60">
        <v>43590832</v>
      </c>
      <c r="H19" s="60">
        <v>41827668</v>
      </c>
      <c r="I19" s="60">
        <v>44543115</v>
      </c>
      <c r="J19" s="60">
        <v>44543115</v>
      </c>
      <c r="K19" s="60">
        <v>44849854</v>
      </c>
      <c r="L19" s="60">
        <v>45456174</v>
      </c>
      <c r="M19" s="60">
        <v>45698301</v>
      </c>
      <c r="N19" s="60">
        <v>45698301</v>
      </c>
      <c r="O19" s="60">
        <v>44847062</v>
      </c>
      <c r="P19" s="60">
        <v>44813050</v>
      </c>
      <c r="Q19" s="60">
        <v>44654802</v>
      </c>
      <c r="R19" s="60">
        <v>44654802</v>
      </c>
      <c r="S19" s="60">
        <v>44908343</v>
      </c>
      <c r="T19" s="60">
        <v>45014235</v>
      </c>
      <c r="U19" s="60">
        <v>45710109</v>
      </c>
      <c r="V19" s="60">
        <v>45710109</v>
      </c>
      <c r="W19" s="60">
        <v>45710109</v>
      </c>
      <c r="X19" s="60">
        <v>49090941000</v>
      </c>
      <c r="Y19" s="60">
        <v>-49045230891</v>
      </c>
      <c r="Z19" s="140">
        <v>-99.91</v>
      </c>
      <c r="AA19" s="62">
        <v>49090941000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898195000</v>
      </c>
      <c r="D22" s="155"/>
      <c r="E22" s="59">
        <v>864070000</v>
      </c>
      <c r="F22" s="60">
        <v>864070000</v>
      </c>
      <c r="G22" s="60">
        <v>402340</v>
      </c>
      <c r="H22" s="60">
        <v>907400</v>
      </c>
      <c r="I22" s="60">
        <v>907400</v>
      </c>
      <c r="J22" s="60">
        <v>907400</v>
      </c>
      <c r="K22" s="60">
        <v>895750</v>
      </c>
      <c r="L22" s="60">
        <v>895750</v>
      </c>
      <c r="M22" s="60">
        <v>895750</v>
      </c>
      <c r="N22" s="60">
        <v>895750</v>
      </c>
      <c r="O22" s="60">
        <v>908978</v>
      </c>
      <c r="P22" s="60">
        <v>770317</v>
      </c>
      <c r="Q22" s="60">
        <v>856837</v>
      </c>
      <c r="R22" s="60">
        <v>856837</v>
      </c>
      <c r="S22" s="60">
        <v>856837</v>
      </c>
      <c r="T22" s="60">
        <v>856837</v>
      </c>
      <c r="U22" s="60">
        <v>856837</v>
      </c>
      <c r="V22" s="60">
        <v>856837</v>
      </c>
      <c r="W22" s="60">
        <v>856837</v>
      </c>
      <c r="X22" s="60">
        <v>864070000</v>
      </c>
      <c r="Y22" s="60">
        <v>-863213163</v>
      </c>
      <c r="Z22" s="140">
        <v>-99.9</v>
      </c>
      <c r="AA22" s="62">
        <v>864070000</v>
      </c>
    </row>
    <row r="23" spans="1:27" ht="12.75">
      <c r="A23" s="249" t="s">
        <v>158</v>
      </c>
      <c r="B23" s="182"/>
      <c r="C23" s="155">
        <v>29649000</v>
      </c>
      <c r="D23" s="155"/>
      <c r="E23" s="59">
        <v>80520660</v>
      </c>
      <c r="F23" s="60">
        <v>80520660</v>
      </c>
      <c r="G23" s="159">
        <v>300899</v>
      </c>
      <c r="H23" s="159">
        <v>300899</v>
      </c>
      <c r="I23" s="159">
        <v>300899</v>
      </c>
      <c r="J23" s="60">
        <v>300899</v>
      </c>
      <c r="K23" s="159">
        <v>74309</v>
      </c>
      <c r="L23" s="159">
        <v>74309</v>
      </c>
      <c r="M23" s="60">
        <v>74309</v>
      </c>
      <c r="N23" s="159">
        <v>74309</v>
      </c>
      <c r="O23" s="159">
        <v>74309</v>
      </c>
      <c r="P23" s="159">
        <v>74309</v>
      </c>
      <c r="Q23" s="60">
        <v>68956</v>
      </c>
      <c r="R23" s="159">
        <v>68956</v>
      </c>
      <c r="S23" s="159">
        <v>68956</v>
      </c>
      <c r="T23" s="60">
        <v>68956</v>
      </c>
      <c r="U23" s="159">
        <v>93130</v>
      </c>
      <c r="V23" s="159">
        <v>93130</v>
      </c>
      <c r="W23" s="159">
        <v>93130</v>
      </c>
      <c r="X23" s="60">
        <v>80520660</v>
      </c>
      <c r="Y23" s="159">
        <v>-80427530</v>
      </c>
      <c r="Z23" s="141">
        <v>-99.88</v>
      </c>
      <c r="AA23" s="225">
        <v>80520660</v>
      </c>
    </row>
    <row r="24" spans="1:27" ht="12.75">
      <c r="A24" s="250" t="s">
        <v>57</v>
      </c>
      <c r="B24" s="253"/>
      <c r="C24" s="168">
        <f aca="true" t="shared" si="1" ref="C24:Y24">SUM(C15:C23)</f>
        <v>45079185000</v>
      </c>
      <c r="D24" s="168">
        <f>SUM(D15:D23)</f>
        <v>0</v>
      </c>
      <c r="E24" s="76">
        <f t="shared" si="1"/>
        <v>50434422660</v>
      </c>
      <c r="F24" s="77">
        <f t="shared" si="1"/>
        <v>50434422660</v>
      </c>
      <c r="G24" s="77">
        <f t="shared" si="1"/>
        <v>45483869</v>
      </c>
      <c r="H24" s="77">
        <f t="shared" si="1"/>
        <v>44140733</v>
      </c>
      <c r="I24" s="77">
        <f t="shared" si="1"/>
        <v>46879917</v>
      </c>
      <c r="J24" s="77">
        <f t="shared" si="1"/>
        <v>46879917</v>
      </c>
      <c r="K24" s="77">
        <f t="shared" si="1"/>
        <v>47106221</v>
      </c>
      <c r="L24" s="77">
        <f t="shared" si="1"/>
        <v>47711061</v>
      </c>
      <c r="M24" s="77">
        <f t="shared" si="1"/>
        <v>47956894</v>
      </c>
      <c r="N24" s="77">
        <f t="shared" si="1"/>
        <v>47956894</v>
      </c>
      <c r="O24" s="77">
        <f t="shared" si="1"/>
        <v>47266349</v>
      </c>
      <c r="P24" s="77">
        <f t="shared" si="1"/>
        <v>46958749</v>
      </c>
      <c r="Q24" s="77">
        <f t="shared" si="1"/>
        <v>46795570</v>
      </c>
      <c r="R24" s="77">
        <f t="shared" si="1"/>
        <v>46795570</v>
      </c>
      <c r="S24" s="77">
        <f t="shared" si="1"/>
        <v>47048368</v>
      </c>
      <c r="T24" s="77">
        <f t="shared" si="1"/>
        <v>47219031</v>
      </c>
      <c r="U24" s="77">
        <f t="shared" si="1"/>
        <v>47873512</v>
      </c>
      <c r="V24" s="77">
        <f t="shared" si="1"/>
        <v>47873512</v>
      </c>
      <c r="W24" s="77">
        <f t="shared" si="1"/>
        <v>47873512</v>
      </c>
      <c r="X24" s="77">
        <f t="shared" si="1"/>
        <v>50434422660</v>
      </c>
      <c r="Y24" s="77">
        <f t="shared" si="1"/>
        <v>-50386549148</v>
      </c>
      <c r="Z24" s="212">
        <f>+IF(X24&lt;&gt;0,+(Y24/X24)*100,0)</f>
        <v>-99.90507770392708</v>
      </c>
      <c r="AA24" s="79">
        <f>SUM(AA15:AA23)</f>
        <v>50434422660</v>
      </c>
    </row>
    <row r="25" spans="1:27" ht="12.75">
      <c r="A25" s="250" t="s">
        <v>159</v>
      </c>
      <c r="B25" s="251"/>
      <c r="C25" s="168">
        <f aca="true" t="shared" si="2" ref="C25:Y25">+C12+C24</f>
        <v>60139131000</v>
      </c>
      <c r="D25" s="168">
        <f>+D12+D24</f>
        <v>0</v>
      </c>
      <c r="E25" s="72">
        <f t="shared" si="2"/>
        <v>65256057119</v>
      </c>
      <c r="F25" s="73">
        <f t="shared" si="2"/>
        <v>65256057119</v>
      </c>
      <c r="G25" s="73">
        <f t="shared" si="2"/>
        <v>66053243</v>
      </c>
      <c r="H25" s="73">
        <f t="shared" si="2"/>
        <v>61896857</v>
      </c>
      <c r="I25" s="73">
        <f t="shared" si="2"/>
        <v>63811438</v>
      </c>
      <c r="J25" s="73">
        <f t="shared" si="2"/>
        <v>63811438</v>
      </c>
      <c r="K25" s="73">
        <f t="shared" si="2"/>
        <v>61224342</v>
      </c>
      <c r="L25" s="73">
        <f t="shared" si="2"/>
        <v>63121349</v>
      </c>
      <c r="M25" s="73">
        <f t="shared" si="2"/>
        <v>64006491</v>
      </c>
      <c r="N25" s="73">
        <f t="shared" si="2"/>
        <v>64006491</v>
      </c>
      <c r="O25" s="73">
        <f t="shared" si="2"/>
        <v>61325720</v>
      </c>
      <c r="P25" s="73">
        <f t="shared" si="2"/>
        <v>63819765</v>
      </c>
      <c r="Q25" s="73">
        <f t="shared" si="2"/>
        <v>65326888</v>
      </c>
      <c r="R25" s="73">
        <f t="shared" si="2"/>
        <v>65326888</v>
      </c>
      <c r="S25" s="73">
        <f t="shared" si="2"/>
        <v>67144577</v>
      </c>
      <c r="T25" s="73">
        <f t="shared" si="2"/>
        <v>64056094</v>
      </c>
      <c r="U25" s="73">
        <f t="shared" si="2"/>
        <v>63125288</v>
      </c>
      <c r="V25" s="73">
        <f t="shared" si="2"/>
        <v>63125288</v>
      </c>
      <c r="W25" s="73">
        <f t="shared" si="2"/>
        <v>63125288</v>
      </c>
      <c r="X25" s="73">
        <f t="shared" si="2"/>
        <v>65256057119</v>
      </c>
      <c r="Y25" s="73">
        <f t="shared" si="2"/>
        <v>-65192931831</v>
      </c>
      <c r="Z25" s="170">
        <f>+IF(X25&lt;&gt;0,+(Y25/X25)*100,0)</f>
        <v>-99.9032652434319</v>
      </c>
      <c r="AA25" s="74">
        <f>+AA12+AA24</f>
        <v>65256057119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830009000</v>
      </c>
      <c r="D29" s="155"/>
      <c r="E29" s="59">
        <v>991181000</v>
      </c>
      <c r="F29" s="60">
        <v>991181000</v>
      </c>
      <c r="G29" s="60">
        <v>3833130</v>
      </c>
      <c r="H29" s="60">
        <v>1987226</v>
      </c>
      <c r="I29" s="60">
        <v>2717748</v>
      </c>
      <c r="J29" s="60">
        <v>2717748</v>
      </c>
      <c r="K29" s="60">
        <v>449538</v>
      </c>
      <c r="L29" s="60">
        <v>475015</v>
      </c>
      <c r="M29" s="60"/>
      <c r="N29" s="60"/>
      <c r="O29" s="60"/>
      <c r="P29" s="60"/>
      <c r="Q29" s="60">
        <v>1086522</v>
      </c>
      <c r="R29" s="60">
        <v>1086522</v>
      </c>
      <c r="S29" s="60">
        <v>2451043</v>
      </c>
      <c r="T29" s="60">
        <v>545914</v>
      </c>
      <c r="U29" s="60">
        <v>530557</v>
      </c>
      <c r="V29" s="60">
        <v>530557</v>
      </c>
      <c r="W29" s="60">
        <v>530557</v>
      </c>
      <c r="X29" s="60">
        <v>991181000</v>
      </c>
      <c r="Y29" s="60">
        <v>-990650443</v>
      </c>
      <c r="Z29" s="140">
        <v>-99.95</v>
      </c>
      <c r="AA29" s="62">
        <v>991181000</v>
      </c>
    </row>
    <row r="30" spans="1:27" ht="12.75">
      <c r="A30" s="249" t="s">
        <v>52</v>
      </c>
      <c r="B30" s="182"/>
      <c r="C30" s="155">
        <v>1065702000</v>
      </c>
      <c r="D30" s="155"/>
      <c r="E30" s="59">
        <v>923000000</v>
      </c>
      <c r="F30" s="60">
        <v>923000000</v>
      </c>
      <c r="G30" s="60">
        <v>804636</v>
      </c>
      <c r="H30" s="60">
        <v>1019793</v>
      </c>
      <c r="I30" s="60">
        <v>1025375</v>
      </c>
      <c r="J30" s="60">
        <v>1025375</v>
      </c>
      <c r="K30" s="60">
        <v>1048708</v>
      </c>
      <c r="L30" s="60">
        <v>1072042</v>
      </c>
      <c r="M30" s="60">
        <v>1067406</v>
      </c>
      <c r="N30" s="60">
        <v>1067406</v>
      </c>
      <c r="O30" s="60">
        <v>1067749</v>
      </c>
      <c r="P30" s="60">
        <v>1019524</v>
      </c>
      <c r="Q30" s="60">
        <v>834979</v>
      </c>
      <c r="R30" s="60">
        <v>834979</v>
      </c>
      <c r="S30" s="60">
        <v>880918</v>
      </c>
      <c r="T30" s="60">
        <v>880918</v>
      </c>
      <c r="U30" s="60">
        <v>761057</v>
      </c>
      <c r="V30" s="60">
        <v>761057</v>
      </c>
      <c r="W30" s="60">
        <v>761057</v>
      </c>
      <c r="X30" s="60">
        <v>923000000</v>
      </c>
      <c r="Y30" s="60">
        <v>-922238943</v>
      </c>
      <c r="Z30" s="140">
        <v>-99.92</v>
      </c>
      <c r="AA30" s="62">
        <v>923000000</v>
      </c>
    </row>
    <row r="31" spans="1:27" ht="12.75">
      <c r="A31" s="249" t="s">
        <v>163</v>
      </c>
      <c r="B31" s="182"/>
      <c r="C31" s="155">
        <v>1945529000</v>
      </c>
      <c r="D31" s="155"/>
      <c r="E31" s="59">
        <v>1890434000</v>
      </c>
      <c r="F31" s="60">
        <v>1890434000</v>
      </c>
      <c r="G31" s="60">
        <v>1903633</v>
      </c>
      <c r="H31" s="60">
        <v>1903633</v>
      </c>
      <c r="I31" s="60">
        <v>1827342</v>
      </c>
      <c r="J31" s="60">
        <v>1827342</v>
      </c>
      <c r="K31" s="60">
        <v>1903820</v>
      </c>
      <c r="L31" s="60">
        <v>1903820</v>
      </c>
      <c r="M31" s="60">
        <v>1903820</v>
      </c>
      <c r="N31" s="60">
        <v>1903820</v>
      </c>
      <c r="O31" s="60">
        <v>1903820</v>
      </c>
      <c r="P31" s="60">
        <v>2109658</v>
      </c>
      <c r="Q31" s="60">
        <v>2116496</v>
      </c>
      <c r="R31" s="60">
        <v>2116496</v>
      </c>
      <c r="S31" s="60">
        <v>2127047</v>
      </c>
      <c r="T31" s="60">
        <v>2150186</v>
      </c>
      <c r="U31" s="60">
        <v>2218196</v>
      </c>
      <c r="V31" s="60">
        <v>2218196</v>
      </c>
      <c r="W31" s="60">
        <v>2218196</v>
      </c>
      <c r="X31" s="60">
        <v>1890434000</v>
      </c>
      <c r="Y31" s="60">
        <v>-1888215804</v>
      </c>
      <c r="Z31" s="140">
        <v>-99.88</v>
      </c>
      <c r="AA31" s="62">
        <v>1890434000</v>
      </c>
    </row>
    <row r="32" spans="1:27" ht="12.75">
      <c r="A32" s="249" t="s">
        <v>164</v>
      </c>
      <c r="B32" s="182"/>
      <c r="C32" s="155">
        <v>6950455000</v>
      </c>
      <c r="D32" s="155"/>
      <c r="E32" s="59">
        <v>6146335055</v>
      </c>
      <c r="F32" s="60">
        <v>6146335055</v>
      </c>
      <c r="G32" s="60">
        <v>6759679</v>
      </c>
      <c r="H32" s="60">
        <v>7833933</v>
      </c>
      <c r="I32" s="60">
        <v>8992914</v>
      </c>
      <c r="J32" s="60">
        <v>8992914</v>
      </c>
      <c r="K32" s="60">
        <v>8152417</v>
      </c>
      <c r="L32" s="60">
        <v>8882558</v>
      </c>
      <c r="M32" s="60">
        <v>8897480</v>
      </c>
      <c r="N32" s="60">
        <v>8897480</v>
      </c>
      <c r="O32" s="60">
        <v>8855413</v>
      </c>
      <c r="P32" s="60">
        <v>6405090</v>
      </c>
      <c r="Q32" s="60">
        <v>7421678</v>
      </c>
      <c r="R32" s="60">
        <v>7421678</v>
      </c>
      <c r="S32" s="60">
        <v>6171406</v>
      </c>
      <c r="T32" s="60">
        <v>6355658</v>
      </c>
      <c r="U32" s="60">
        <v>6923815</v>
      </c>
      <c r="V32" s="60">
        <v>6923815</v>
      </c>
      <c r="W32" s="60">
        <v>6923815</v>
      </c>
      <c r="X32" s="60">
        <v>6146335055</v>
      </c>
      <c r="Y32" s="60">
        <v>-6139411240</v>
      </c>
      <c r="Z32" s="140">
        <v>-99.89</v>
      </c>
      <c r="AA32" s="62">
        <v>6146335055</v>
      </c>
    </row>
    <row r="33" spans="1:27" ht="12.75">
      <c r="A33" s="249" t="s">
        <v>165</v>
      </c>
      <c r="B33" s="182"/>
      <c r="C33" s="155">
        <v>656414000</v>
      </c>
      <c r="D33" s="155"/>
      <c r="E33" s="59">
        <v>693837000</v>
      </c>
      <c r="F33" s="60">
        <v>693837000</v>
      </c>
      <c r="G33" s="60">
        <v>696289</v>
      </c>
      <c r="H33" s="60">
        <v>649618</v>
      </c>
      <c r="I33" s="60">
        <v>649618</v>
      </c>
      <c r="J33" s="60">
        <v>649618</v>
      </c>
      <c r="K33" s="60">
        <v>649618</v>
      </c>
      <c r="L33" s="60">
        <v>649671</v>
      </c>
      <c r="M33" s="60">
        <v>649671</v>
      </c>
      <c r="N33" s="60">
        <v>649671</v>
      </c>
      <c r="O33" s="60">
        <v>649671</v>
      </c>
      <c r="P33" s="60">
        <v>649671</v>
      </c>
      <c r="Q33" s="60">
        <v>596230</v>
      </c>
      <c r="R33" s="60">
        <v>596230</v>
      </c>
      <c r="S33" s="60">
        <v>596217</v>
      </c>
      <c r="T33" s="60">
        <v>617605</v>
      </c>
      <c r="U33" s="60">
        <v>608876</v>
      </c>
      <c r="V33" s="60">
        <v>608876</v>
      </c>
      <c r="W33" s="60">
        <v>608876</v>
      </c>
      <c r="X33" s="60">
        <v>693837000</v>
      </c>
      <c r="Y33" s="60">
        <v>-693228124</v>
      </c>
      <c r="Z33" s="140">
        <v>-99.91</v>
      </c>
      <c r="AA33" s="62">
        <v>693837000</v>
      </c>
    </row>
    <row r="34" spans="1:27" ht="12.75">
      <c r="A34" s="250" t="s">
        <v>58</v>
      </c>
      <c r="B34" s="251"/>
      <c r="C34" s="168">
        <f aca="true" t="shared" si="3" ref="C34:Y34">SUM(C29:C33)</f>
        <v>11448109000</v>
      </c>
      <c r="D34" s="168">
        <f>SUM(D29:D33)</f>
        <v>0</v>
      </c>
      <c r="E34" s="72">
        <f t="shared" si="3"/>
        <v>10644787055</v>
      </c>
      <c r="F34" s="73">
        <f t="shared" si="3"/>
        <v>10644787055</v>
      </c>
      <c r="G34" s="73">
        <f t="shared" si="3"/>
        <v>13997367</v>
      </c>
      <c r="H34" s="73">
        <f t="shared" si="3"/>
        <v>13394203</v>
      </c>
      <c r="I34" s="73">
        <f t="shared" si="3"/>
        <v>15212997</v>
      </c>
      <c r="J34" s="73">
        <f t="shared" si="3"/>
        <v>15212997</v>
      </c>
      <c r="K34" s="73">
        <f t="shared" si="3"/>
        <v>12204101</v>
      </c>
      <c r="L34" s="73">
        <f t="shared" si="3"/>
        <v>12983106</v>
      </c>
      <c r="M34" s="73">
        <f t="shared" si="3"/>
        <v>12518377</v>
      </c>
      <c r="N34" s="73">
        <f t="shared" si="3"/>
        <v>12518377</v>
      </c>
      <c r="O34" s="73">
        <f t="shared" si="3"/>
        <v>12476653</v>
      </c>
      <c r="P34" s="73">
        <f t="shared" si="3"/>
        <v>10183943</v>
      </c>
      <c r="Q34" s="73">
        <f t="shared" si="3"/>
        <v>12055905</v>
      </c>
      <c r="R34" s="73">
        <f t="shared" si="3"/>
        <v>12055905</v>
      </c>
      <c r="S34" s="73">
        <f t="shared" si="3"/>
        <v>12226631</v>
      </c>
      <c r="T34" s="73">
        <f t="shared" si="3"/>
        <v>10550281</v>
      </c>
      <c r="U34" s="73">
        <f t="shared" si="3"/>
        <v>11042501</v>
      </c>
      <c r="V34" s="73">
        <f t="shared" si="3"/>
        <v>11042501</v>
      </c>
      <c r="W34" s="73">
        <f t="shared" si="3"/>
        <v>11042501</v>
      </c>
      <c r="X34" s="73">
        <f t="shared" si="3"/>
        <v>10644787055</v>
      </c>
      <c r="Y34" s="73">
        <f t="shared" si="3"/>
        <v>-10633744554</v>
      </c>
      <c r="Z34" s="170">
        <f>+IF(X34&lt;&gt;0,+(Y34/X34)*100,0)</f>
        <v>-99.89626376795566</v>
      </c>
      <c r="AA34" s="74">
        <f>SUM(AA29:AA33)</f>
        <v>10644787055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8170657000</v>
      </c>
      <c r="D37" s="155"/>
      <c r="E37" s="59">
        <v>9447067000</v>
      </c>
      <c r="F37" s="60">
        <v>9447067000</v>
      </c>
      <c r="G37" s="60">
        <v>8431721</v>
      </c>
      <c r="H37" s="60">
        <v>8170655</v>
      </c>
      <c r="I37" s="60">
        <v>7921313</v>
      </c>
      <c r="J37" s="60">
        <v>7921313</v>
      </c>
      <c r="K37" s="60">
        <v>8597980</v>
      </c>
      <c r="L37" s="60">
        <v>8574646</v>
      </c>
      <c r="M37" s="60">
        <v>8428141</v>
      </c>
      <c r="N37" s="60">
        <v>8428141</v>
      </c>
      <c r="O37" s="60">
        <v>8461212</v>
      </c>
      <c r="P37" s="60">
        <v>8465532</v>
      </c>
      <c r="Q37" s="60">
        <v>8421451</v>
      </c>
      <c r="R37" s="60">
        <v>8421451</v>
      </c>
      <c r="S37" s="60">
        <v>8218842</v>
      </c>
      <c r="T37" s="60">
        <v>8207175</v>
      </c>
      <c r="U37" s="60">
        <v>8056323</v>
      </c>
      <c r="V37" s="60">
        <v>8056323</v>
      </c>
      <c r="W37" s="60">
        <v>8056323</v>
      </c>
      <c r="X37" s="60">
        <v>9447067000</v>
      </c>
      <c r="Y37" s="60">
        <v>-9439010677</v>
      </c>
      <c r="Z37" s="140">
        <v>-99.91</v>
      </c>
      <c r="AA37" s="62">
        <v>9447067000</v>
      </c>
    </row>
    <row r="38" spans="1:27" ht="12.75">
      <c r="A38" s="249" t="s">
        <v>165</v>
      </c>
      <c r="B38" s="182"/>
      <c r="C38" s="155">
        <v>3819916000</v>
      </c>
      <c r="D38" s="155"/>
      <c r="E38" s="59">
        <v>3652198408</v>
      </c>
      <c r="F38" s="60">
        <v>3652198408</v>
      </c>
      <c r="G38" s="60">
        <v>3627429</v>
      </c>
      <c r="H38" s="60">
        <v>3819916</v>
      </c>
      <c r="I38" s="60">
        <v>3819916</v>
      </c>
      <c r="J38" s="60">
        <v>3819916</v>
      </c>
      <c r="K38" s="60">
        <v>4063316</v>
      </c>
      <c r="L38" s="60">
        <v>4054746</v>
      </c>
      <c r="M38" s="60">
        <v>4036013</v>
      </c>
      <c r="N38" s="60">
        <v>4036013</v>
      </c>
      <c r="O38" s="60">
        <v>4010707</v>
      </c>
      <c r="P38" s="60">
        <v>4098190</v>
      </c>
      <c r="Q38" s="60">
        <v>3812875</v>
      </c>
      <c r="R38" s="60">
        <v>3812875</v>
      </c>
      <c r="S38" s="60">
        <v>3800239</v>
      </c>
      <c r="T38" s="60">
        <v>3770168</v>
      </c>
      <c r="U38" s="60">
        <v>3766080</v>
      </c>
      <c r="V38" s="60">
        <v>3766080</v>
      </c>
      <c r="W38" s="60">
        <v>3766080</v>
      </c>
      <c r="X38" s="60">
        <v>3652198408</v>
      </c>
      <c r="Y38" s="60">
        <v>-3648432328</v>
      </c>
      <c r="Z38" s="140">
        <v>-99.9</v>
      </c>
      <c r="AA38" s="62">
        <v>3652198408</v>
      </c>
    </row>
    <row r="39" spans="1:27" ht="12.75">
      <c r="A39" s="250" t="s">
        <v>59</v>
      </c>
      <c r="B39" s="253"/>
      <c r="C39" s="168">
        <f aca="true" t="shared" si="4" ref="C39:Y39">SUM(C37:C38)</f>
        <v>11990573000</v>
      </c>
      <c r="D39" s="168">
        <f>SUM(D37:D38)</f>
        <v>0</v>
      </c>
      <c r="E39" s="76">
        <f t="shared" si="4"/>
        <v>13099265408</v>
      </c>
      <c r="F39" s="77">
        <f t="shared" si="4"/>
        <v>13099265408</v>
      </c>
      <c r="G39" s="77">
        <f t="shared" si="4"/>
        <v>12059150</v>
      </c>
      <c r="H39" s="77">
        <f t="shared" si="4"/>
        <v>11990571</v>
      </c>
      <c r="I39" s="77">
        <f t="shared" si="4"/>
        <v>11741229</v>
      </c>
      <c r="J39" s="77">
        <f t="shared" si="4"/>
        <v>11741229</v>
      </c>
      <c r="K39" s="77">
        <f t="shared" si="4"/>
        <v>12661296</v>
      </c>
      <c r="L39" s="77">
        <f t="shared" si="4"/>
        <v>12629392</v>
      </c>
      <c r="M39" s="77">
        <f t="shared" si="4"/>
        <v>12464154</v>
      </c>
      <c r="N39" s="77">
        <f t="shared" si="4"/>
        <v>12464154</v>
      </c>
      <c r="O39" s="77">
        <f t="shared" si="4"/>
        <v>12471919</v>
      </c>
      <c r="P39" s="77">
        <f t="shared" si="4"/>
        <v>12563722</v>
      </c>
      <c r="Q39" s="77">
        <f t="shared" si="4"/>
        <v>12234326</v>
      </c>
      <c r="R39" s="77">
        <f t="shared" si="4"/>
        <v>12234326</v>
      </c>
      <c r="S39" s="77">
        <f t="shared" si="4"/>
        <v>12019081</v>
      </c>
      <c r="T39" s="77">
        <f t="shared" si="4"/>
        <v>11977343</v>
      </c>
      <c r="U39" s="77">
        <f t="shared" si="4"/>
        <v>11822403</v>
      </c>
      <c r="V39" s="77">
        <f t="shared" si="4"/>
        <v>11822403</v>
      </c>
      <c r="W39" s="77">
        <f t="shared" si="4"/>
        <v>11822403</v>
      </c>
      <c r="X39" s="77">
        <f t="shared" si="4"/>
        <v>13099265408</v>
      </c>
      <c r="Y39" s="77">
        <f t="shared" si="4"/>
        <v>-13087443005</v>
      </c>
      <c r="Z39" s="212">
        <f>+IF(X39&lt;&gt;0,+(Y39/X39)*100,0)</f>
        <v>-99.9097475878855</v>
      </c>
      <c r="AA39" s="79">
        <f>SUM(AA37:AA38)</f>
        <v>13099265408</v>
      </c>
    </row>
    <row r="40" spans="1:27" ht="12.75">
      <c r="A40" s="250" t="s">
        <v>167</v>
      </c>
      <c r="B40" s="251"/>
      <c r="C40" s="168">
        <f aca="true" t="shared" si="5" ref="C40:Y40">+C34+C39</f>
        <v>23438682000</v>
      </c>
      <c r="D40" s="168">
        <f>+D34+D39</f>
        <v>0</v>
      </c>
      <c r="E40" s="72">
        <f t="shared" si="5"/>
        <v>23744052463</v>
      </c>
      <c r="F40" s="73">
        <f t="shared" si="5"/>
        <v>23744052463</v>
      </c>
      <c r="G40" s="73">
        <f t="shared" si="5"/>
        <v>26056517</v>
      </c>
      <c r="H40" s="73">
        <f t="shared" si="5"/>
        <v>25384774</v>
      </c>
      <c r="I40" s="73">
        <f t="shared" si="5"/>
        <v>26954226</v>
      </c>
      <c r="J40" s="73">
        <f t="shared" si="5"/>
        <v>26954226</v>
      </c>
      <c r="K40" s="73">
        <f t="shared" si="5"/>
        <v>24865397</v>
      </c>
      <c r="L40" s="73">
        <f t="shared" si="5"/>
        <v>25612498</v>
      </c>
      <c r="M40" s="73">
        <f t="shared" si="5"/>
        <v>24982531</v>
      </c>
      <c r="N40" s="73">
        <f t="shared" si="5"/>
        <v>24982531</v>
      </c>
      <c r="O40" s="73">
        <f t="shared" si="5"/>
        <v>24948572</v>
      </c>
      <c r="P40" s="73">
        <f t="shared" si="5"/>
        <v>22747665</v>
      </c>
      <c r="Q40" s="73">
        <f t="shared" si="5"/>
        <v>24290231</v>
      </c>
      <c r="R40" s="73">
        <f t="shared" si="5"/>
        <v>24290231</v>
      </c>
      <c r="S40" s="73">
        <f t="shared" si="5"/>
        <v>24245712</v>
      </c>
      <c r="T40" s="73">
        <f t="shared" si="5"/>
        <v>22527624</v>
      </c>
      <c r="U40" s="73">
        <f t="shared" si="5"/>
        <v>22864904</v>
      </c>
      <c r="V40" s="73">
        <f t="shared" si="5"/>
        <v>22864904</v>
      </c>
      <c r="W40" s="73">
        <f t="shared" si="5"/>
        <v>22864904</v>
      </c>
      <c r="X40" s="73">
        <f t="shared" si="5"/>
        <v>23744052463</v>
      </c>
      <c r="Y40" s="73">
        <f t="shared" si="5"/>
        <v>-23721187559</v>
      </c>
      <c r="Z40" s="170">
        <f>+IF(X40&lt;&gt;0,+(Y40/X40)*100,0)</f>
        <v>-99.90370260495494</v>
      </c>
      <c r="AA40" s="74">
        <f>+AA34+AA39</f>
        <v>23744052463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36700449000</v>
      </c>
      <c r="D42" s="257">
        <f>+D25-D40</f>
        <v>0</v>
      </c>
      <c r="E42" s="258">
        <f t="shared" si="6"/>
        <v>41512004656</v>
      </c>
      <c r="F42" s="259">
        <f t="shared" si="6"/>
        <v>41512004656</v>
      </c>
      <c r="G42" s="259">
        <f t="shared" si="6"/>
        <v>39996726</v>
      </c>
      <c r="H42" s="259">
        <f t="shared" si="6"/>
        <v>36512083</v>
      </c>
      <c r="I42" s="259">
        <f t="shared" si="6"/>
        <v>36857212</v>
      </c>
      <c r="J42" s="259">
        <f t="shared" si="6"/>
        <v>36857212</v>
      </c>
      <c r="K42" s="259">
        <f t="shared" si="6"/>
        <v>36358945</v>
      </c>
      <c r="L42" s="259">
        <f t="shared" si="6"/>
        <v>37508851</v>
      </c>
      <c r="M42" s="259">
        <f t="shared" si="6"/>
        <v>39023960</v>
      </c>
      <c r="N42" s="259">
        <f t="shared" si="6"/>
        <v>39023960</v>
      </c>
      <c r="O42" s="259">
        <f t="shared" si="6"/>
        <v>36377148</v>
      </c>
      <c r="P42" s="259">
        <f t="shared" si="6"/>
        <v>41072100</v>
      </c>
      <c r="Q42" s="259">
        <f t="shared" si="6"/>
        <v>41036657</v>
      </c>
      <c r="R42" s="259">
        <f t="shared" si="6"/>
        <v>41036657</v>
      </c>
      <c r="S42" s="259">
        <f t="shared" si="6"/>
        <v>42898865</v>
      </c>
      <c r="T42" s="259">
        <f t="shared" si="6"/>
        <v>41528470</v>
      </c>
      <c r="U42" s="259">
        <f t="shared" si="6"/>
        <v>40260384</v>
      </c>
      <c r="V42" s="259">
        <f t="shared" si="6"/>
        <v>40260384</v>
      </c>
      <c r="W42" s="259">
        <f t="shared" si="6"/>
        <v>40260384</v>
      </c>
      <c r="X42" s="259">
        <f t="shared" si="6"/>
        <v>41512004656</v>
      </c>
      <c r="Y42" s="259">
        <f t="shared" si="6"/>
        <v>-41471744272</v>
      </c>
      <c r="Z42" s="260">
        <f>+IF(X42&lt;&gt;0,+(Y42/X42)*100,0)</f>
        <v>-99.90301508121897</v>
      </c>
      <c r="AA42" s="261">
        <f>+AA25-AA40</f>
        <v>41512004656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36576937000</v>
      </c>
      <c r="D45" s="155"/>
      <c r="E45" s="59">
        <v>28967536899</v>
      </c>
      <c r="F45" s="60">
        <v>28967536899</v>
      </c>
      <c r="G45" s="60">
        <v>34371024</v>
      </c>
      <c r="H45" s="60">
        <v>36388715</v>
      </c>
      <c r="I45" s="60">
        <v>36733844</v>
      </c>
      <c r="J45" s="60">
        <v>36733844</v>
      </c>
      <c r="K45" s="60">
        <v>36235433</v>
      </c>
      <c r="L45" s="60">
        <v>37385339</v>
      </c>
      <c r="M45" s="60">
        <v>38900448</v>
      </c>
      <c r="N45" s="60">
        <v>38900448</v>
      </c>
      <c r="O45" s="60">
        <v>36253636</v>
      </c>
      <c r="P45" s="60">
        <v>40948588</v>
      </c>
      <c r="Q45" s="60">
        <v>40913145</v>
      </c>
      <c r="R45" s="60">
        <v>40913145</v>
      </c>
      <c r="S45" s="60">
        <v>42775353</v>
      </c>
      <c r="T45" s="60">
        <v>41404958</v>
      </c>
      <c r="U45" s="60">
        <v>40136872</v>
      </c>
      <c r="V45" s="60">
        <v>40136872</v>
      </c>
      <c r="W45" s="60">
        <v>40136872</v>
      </c>
      <c r="X45" s="60">
        <v>28967536899</v>
      </c>
      <c r="Y45" s="60">
        <v>-28927400027</v>
      </c>
      <c r="Z45" s="139">
        <v>-99.86</v>
      </c>
      <c r="AA45" s="62">
        <v>28967536899</v>
      </c>
    </row>
    <row r="46" spans="1:27" ht="12.75">
      <c r="A46" s="249" t="s">
        <v>171</v>
      </c>
      <c r="B46" s="182"/>
      <c r="C46" s="155">
        <v>123512000</v>
      </c>
      <c r="D46" s="155"/>
      <c r="E46" s="59">
        <v>12544467757</v>
      </c>
      <c r="F46" s="60">
        <v>12544467757</v>
      </c>
      <c r="G46" s="60">
        <v>5625702</v>
      </c>
      <c r="H46" s="60">
        <v>123368</v>
      </c>
      <c r="I46" s="60">
        <v>123368</v>
      </c>
      <c r="J46" s="60">
        <v>123368</v>
      </c>
      <c r="K46" s="60">
        <v>123512</v>
      </c>
      <c r="L46" s="60">
        <v>123512</v>
      </c>
      <c r="M46" s="60">
        <v>123512</v>
      </c>
      <c r="N46" s="60">
        <v>123512</v>
      </c>
      <c r="O46" s="60">
        <v>123512</v>
      </c>
      <c r="P46" s="60">
        <v>123512</v>
      </c>
      <c r="Q46" s="60">
        <v>123512</v>
      </c>
      <c r="R46" s="60">
        <v>123512</v>
      </c>
      <c r="S46" s="60">
        <v>123512</v>
      </c>
      <c r="T46" s="60">
        <v>123512</v>
      </c>
      <c r="U46" s="60">
        <v>123512</v>
      </c>
      <c r="V46" s="60">
        <v>123512</v>
      </c>
      <c r="W46" s="60">
        <v>123512</v>
      </c>
      <c r="X46" s="60">
        <v>12544467757</v>
      </c>
      <c r="Y46" s="60">
        <v>-12544344245</v>
      </c>
      <c r="Z46" s="139">
        <v>-100</v>
      </c>
      <c r="AA46" s="62">
        <v>12544467757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36700449000</v>
      </c>
      <c r="D48" s="217">
        <f>SUM(D45:D47)</f>
        <v>0</v>
      </c>
      <c r="E48" s="264">
        <f t="shared" si="7"/>
        <v>41512004656</v>
      </c>
      <c r="F48" s="219">
        <f t="shared" si="7"/>
        <v>41512004656</v>
      </c>
      <c r="G48" s="219">
        <f t="shared" si="7"/>
        <v>39996726</v>
      </c>
      <c r="H48" s="219">
        <f t="shared" si="7"/>
        <v>36512083</v>
      </c>
      <c r="I48" s="219">
        <f t="shared" si="7"/>
        <v>36857212</v>
      </c>
      <c r="J48" s="219">
        <f t="shared" si="7"/>
        <v>36857212</v>
      </c>
      <c r="K48" s="219">
        <f t="shared" si="7"/>
        <v>36358945</v>
      </c>
      <c r="L48" s="219">
        <f t="shared" si="7"/>
        <v>37508851</v>
      </c>
      <c r="M48" s="219">
        <f t="shared" si="7"/>
        <v>39023960</v>
      </c>
      <c r="N48" s="219">
        <f t="shared" si="7"/>
        <v>39023960</v>
      </c>
      <c r="O48" s="219">
        <f t="shared" si="7"/>
        <v>36377148</v>
      </c>
      <c r="P48" s="219">
        <f t="shared" si="7"/>
        <v>41072100</v>
      </c>
      <c r="Q48" s="219">
        <f t="shared" si="7"/>
        <v>41036657</v>
      </c>
      <c r="R48" s="219">
        <f t="shared" si="7"/>
        <v>41036657</v>
      </c>
      <c r="S48" s="219">
        <f t="shared" si="7"/>
        <v>42898865</v>
      </c>
      <c r="T48" s="219">
        <f t="shared" si="7"/>
        <v>41528470</v>
      </c>
      <c r="U48" s="219">
        <f t="shared" si="7"/>
        <v>40260384</v>
      </c>
      <c r="V48" s="219">
        <f t="shared" si="7"/>
        <v>40260384</v>
      </c>
      <c r="W48" s="219">
        <f t="shared" si="7"/>
        <v>40260384</v>
      </c>
      <c r="X48" s="219">
        <f t="shared" si="7"/>
        <v>41512004656</v>
      </c>
      <c r="Y48" s="219">
        <f t="shared" si="7"/>
        <v>-41471744272</v>
      </c>
      <c r="Z48" s="265">
        <f>+IF(X48&lt;&gt;0,+(Y48/X48)*100,0)</f>
        <v>-99.90301508121897</v>
      </c>
      <c r="AA48" s="232">
        <f>SUM(AA45:AA47)</f>
        <v>41512004656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6332869000</v>
      </c>
      <c r="D6" s="155"/>
      <c r="E6" s="59">
        <v>6137543021</v>
      </c>
      <c r="F6" s="60">
        <v>6137543023</v>
      </c>
      <c r="G6" s="60">
        <v>155500823</v>
      </c>
      <c r="H6" s="60">
        <v>194800829</v>
      </c>
      <c r="I6" s="60">
        <v>1247200348</v>
      </c>
      <c r="J6" s="60">
        <v>1597502000</v>
      </c>
      <c r="K6" s="60">
        <v>705619000</v>
      </c>
      <c r="L6" s="60">
        <v>575780000</v>
      </c>
      <c r="M6" s="60">
        <v>575780000</v>
      </c>
      <c r="N6" s="60">
        <v>1857179000</v>
      </c>
      <c r="O6" s="60">
        <v>579852115</v>
      </c>
      <c r="P6" s="60">
        <v>579828000</v>
      </c>
      <c r="Q6" s="60">
        <v>596393771</v>
      </c>
      <c r="R6" s="60">
        <v>1756073886</v>
      </c>
      <c r="S6" s="60">
        <v>670094622</v>
      </c>
      <c r="T6" s="60">
        <v>570095000</v>
      </c>
      <c r="U6" s="60">
        <v>448774979</v>
      </c>
      <c r="V6" s="60">
        <v>1688964601</v>
      </c>
      <c r="W6" s="60">
        <v>6899719487</v>
      </c>
      <c r="X6" s="60">
        <v>6137543023</v>
      </c>
      <c r="Y6" s="60">
        <v>762176464</v>
      </c>
      <c r="Z6" s="140">
        <v>12.42</v>
      </c>
      <c r="AA6" s="62">
        <v>6137543023</v>
      </c>
    </row>
    <row r="7" spans="1:27" ht="12.75">
      <c r="A7" s="249" t="s">
        <v>32</v>
      </c>
      <c r="B7" s="182"/>
      <c r="C7" s="155">
        <v>15597272000</v>
      </c>
      <c r="D7" s="155"/>
      <c r="E7" s="59">
        <v>16724943181</v>
      </c>
      <c r="F7" s="60">
        <v>16724943184</v>
      </c>
      <c r="G7" s="60">
        <v>451836994</v>
      </c>
      <c r="H7" s="60">
        <v>597078586</v>
      </c>
      <c r="I7" s="60">
        <v>2050359725</v>
      </c>
      <c r="J7" s="60">
        <v>3099275305</v>
      </c>
      <c r="K7" s="60">
        <v>1557148000</v>
      </c>
      <c r="L7" s="60">
        <v>1500475000</v>
      </c>
      <c r="M7" s="60">
        <v>1356787000</v>
      </c>
      <c r="N7" s="60">
        <v>4414410000</v>
      </c>
      <c r="O7" s="60">
        <v>1428311582</v>
      </c>
      <c r="P7" s="60">
        <v>1512196000</v>
      </c>
      <c r="Q7" s="60">
        <v>1523041730</v>
      </c>
      <c r="R7" s="60">
        <v>4463549312</v>
      </c>
      <c r="S7" s="60">
        <v>1392462307</v>
      </c>
      <c r="T7" s="60">
        <v>1460221585</v>
      </c>
      <c r="U7" s="60">
        <v>1124967874</v>
      </c>
      <c r="V7" s="60">
        <v>3977651766</v>
      </c>
      <c r="W7" s="60">
        <v>15954886383</v>
      </c>
      <c r="X7" s="60">
        <v>16724943184</v>
      </c>
      <c r="Y7" s="60">
        <v>-770056801</v>
      </c>
      <c r="Z7" s="140">
        <v>-4.6</v>
      </c>
      <c r="AA7" s="62">
        <v>16724943184</v>
      </c>
    </row>
    <row r="8" spans="1:27" ht="12.75">
      <c r="A8" s="249" t="s">
        <v>178</v>
      </c>
      <c r="B8" s="182"/>
      <c r="C8" s="155">
        <v>1915893000</v>
      </c>
      <c r="D8" s="155"/>
      <c r="E8" s="59">
        <v>3348068552</v>
      </c>
      <c r="F8" s="60">
        <v>3420639555</v>
      </c>
      <c r="G8" s="60">
        <v>1755648</v>
      </c>
      <c r="H8" s="60">
        <v>1847440</v>
      </c>
      <c r="I8" s="60">
        <v>837771920</v>
      </c>
      <c r="J8" s="60">
        <v>841375008</v>
      </c>
      <c r="K8" s="60">
        <v>1869020</v>
      </c>
      <c r="L8" s="60">
        <v>1016138950</v>
      </c>
      <c r="M8" s="60">
        <v>1742237</v>
      </c>
      <c r="N8" s="60">
        <v>1019750207</v>
      </c>
      <c r="O8" s="60">
        <v>82105006</v>
      </c>
      <c r="P8" s="60">
        <v>52563890</v>
      </c>
      <c r="Q8" s="60">
        <v>797275417</v>
      </c>
      <c r="R8" s="60">
        <v>931944313</v>
      </c>
      <c r="S8" s="60">
        <v>631738403</v>
      </c>
      <c r="T8" s="60">
        <v>4431822</v>
      </c>
      <c r="U8" s="60">
        <v>1831061842</v>
      </c>
      <c r="V8" s="60">
        <v>2467232067</v>
      </c>
      <c r="W8" s="60">
        <v>5260301595</v>
      </c>
      <c r="X8" s="60">
        <v>3420639555</v>
      </c>
      <c r="Y8" s="60">
        <v>1839662040</v>
      </c>
      <c r="Z8" s="140">
        <v>53.78</v>
      </c>
      <c r="AA8" s="62">
        <v>3420639555</v>
      </c>
    </row>
    <row r="9" spans="1:27" ht="12.75">
      <c r="A9" s="249" t="s">
        <v>179</v>
      </c>
      <c r="B9" s="182"/>
      <c r="C9" s="155">
        <v>2439256000</v>
      </c>
      <c r="D9" s="155"/>
      <c r="E9" s="59">
        <v>3063681521</v>
      </c>
      <c r="F9" s="60">
        <v>3074830820</v>
      </c>
      <c r="G9" s="60">
        <v>966408000</v>
      </c>
      <c r="H9" s="60">
        <v>729384000</v>
      </c>
      <c r="I9" s="60">
        <v>-715964000</v>
      </c>
      <c r="J9" s="60">
        <v>979828000</v>
      </c>
      <c r="K9" s="60"/>
      <c r="L9" s="60">
        <v>193661093</v>
      </c>
      <c r="M9" s="60">
        <v>721107020</v>
      </c>
      <c r="N9" s="60">
        <v>914768113</v>
      </c>
      <c r="O9" s="60">
        <v>1371694</v>
      </c>
      <c r="P9" s="60">
        <v>45631135</v>
      </c>
      <c r="Q9" s="60">
        <v>713225000</v>
      </c>
      <c r="R9" s="60">
        <v>760227829</v>
      </c>
      <c r="S9" s="60">
        <v>496090000</v>
      </c>
      <c r="T9" s="60"/>
      <c r="U9" s="60"/>
      <c r="V9" s="60">
        <v>496090000</v>
      </c>
      <c r="W9" s="60">
        <v>3150913942</v>
      </c>
      <c r="X9" s="60">
        <v>3074830820</v>
      </c>
      <c r="Y9" s="60">
        <v>76083122</v>
      </c>
      <c r="Z9" s="140">
        <v>2.47</v>
      </c>
      <c r="AA9" s="62">
        <v>3074830820</v>
      </c>
    </row>
    <row r="10" spans="1:27" ht="12.75">
      <c r="A10" s="249" t="s">
        <v>180</v>
      </c>
      <c r="B10" s="182"/>
      <c r="C10" s="155">
        <v>3331031000</v>
      </c>
      <c r="D10" s="155"/>
      <c r="E10" s="59">
        <v>3689847825</v>
      </c>
      <c r="F10" s="60">
        <v>3739615425</v>
      </c>
      <c r="G10" s="60">
        <v>752422000</v>
      </c>
      <c r="H10" s="60">
        <v>169558622</v>
      </c>
      <c r="I10" s="60">
        <v>83297703</v>
      </c>
      <c r="J10" s="60">
        <v>1005278325</v>
      </c>
      <c r="K10" s="60"/>
      <c r="L10" s="60">
        <v>500069000</v>
      </c>
      <c r="M10" s="60"/>
      <c r="N10" s="60">
        <v>500069000</v>
      </c>
      <c r="O10" s="60">
        <v>308531055</v>
      </c>
      <c r="P10" s="60">
        <v>84650081</v>
      </c>
      <c r="Q10" s="60">
        <v>305359421</v>
      </c>
      <c r="R10" s="60">
        <v>698540557</v>
      </c>
      <c r="S10" s="60">
        <v>282798368</v>
      </c>
      <c r="T10" s="60">
        <v>38473851</v>
      </c>
      <c r="U10" s="60">
        <v>6335190</v>
      </c>
      <c r="V10" s="60">
        <v>327607409</v>
      </c>
      <c r="W10" s="60">
        <v>2531495291</v>
      </c>
      <c r="X10" s="60">
        <v>3739615425</v>
      </c>
      <c r="Y10" s="60">
        <v>-1208120134</v>
      </c>
      <c r="Z10" s="140">
        <v>-32.31</v>
      </c>
      <c r="AA10" s="62">
        <v>3739615425</v>
      </c>
    </row>
    <row r="11" spans="1:27" ht="12.75">
      <c r="A11" s="249" t="s">
        <v>181</v>
      </c>
      <c r="B11" s="182"/>
      <c r="C11" s="155">
        <v>787285000</v>
      </c>
      <c r="D11" s="155"/>
      <c r="E11" s="59">
        <v>969348752</v>
      </c>
      <c r="F11" s="60">
        <v>988586196</v>
      </c>
      <c r="G11" s="60">
        <v>76324316</v>
      </c>
      <c r="H11" s="60">
        <v>94462397</v>
      </c>
      <c r="I11" s="60">
        <v>35630287</v>
      </c>
      <c r="J11" s="60">
        <v>206417000</v>
      </c>
      <c r="K11" s="60">
        <v>62910676</v>
      </c>
      <c r="L11" s="60">
        <v>107497780</v>
      </c>
      <c r="M11" s="60">
        <v>38052908</v>
      </c>
      <c r="N11" s="60">
        <v>208461364</v>
      </c>
      <c r="O11" s="60">
        <v>57089595</v>
      </c>
      <c r="P11" s="60">
        <v>77025513</v>
      </c>
      <c r="Q11" s="60">
        <v>396608700</v>
      </c>
      <c r="R11" s="60">
        <v>530723808</v>
      </c>
      <c r="S11" s="60">
        <v>86643393</v>
      </c>
      <c r="T11" s="60">
        <v>19032619</v>
      </c>
      <c r="U11" s="60">
        <v>77535367</v>
      </c>
      <c r="V11" s="60">
        <v>183211379</v>
      </c>
      <c r="W11" s="60">
        <v>1128813551</v>
      </c>
      <c r="X11" s="60">
        <v>988586196</v>
      </c>
      <c r="Y11" s="60">
        <v>140227355</v>
      </c>
      <c r="Z11" s="140">
        <v>14.18</v>
      </c>
      <c r="AA11" s="62">
        <v>988586196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-22188607000</v>
      </c>
      <c r="D14" s="155"/>
      <c r="E14" s="59">
        <v>-26382679158</v>
      </c>
      <c r="F14" s="60">
        <v>-26891225106</v>
      </c>
      <c r="G14" s="60">
        <v>-2189676340</v>
      </c>
      <c r="H14" s="60">
        <v>-2224165202</v>
      </c>
      <c r="I14" s="60">
        <v>-2897506669</v>
      </c>
      <c r="J14" s="60">
        <v>-7311348211</v>
      </c>
      <c r="K14" s="60">
        <v>-2179457666</v>
      </c>
      <c r="L14" s="60">
        <v>-2670233409</v>
      </c>
      <c r="M14" s="60">
        <v>-2314721877</v>
      </c>
      <c r="N14" s="60">
        <v>-7164412952</v>
      </c>
      <c r="O14" s="60">
        <v>-2435500406</v>
      </c>
      <c r="P14" s="60">
        <v>-2785848813</v>
      </c>
      <c r="Q14" s="60">
        <v>-2129528821</v>
      </c>
      <c r="R14" s="60">
        <v>-7350878040</v>
      </c>
      <c r="S14" s="60">
        <v>-1770974007</v>
      </c>
      <c r="T14" s="60">
        <v>-1233279619</v>
      </c>
      <c r="U14" s="60">
        <v>-1237515721</v>
      </c>
      <c r="V14" s="60">
        <v>-4241769347</v>
      </c>
      <c r="W14" s="60">
        <v>-26068408550</v>
      </c>
      <c r="X14" s="60">
        <v>-26891225106</v>
      </c>
      <c r="Y14" s="60">
        <v>822816556</v>
      </c>
      <c r="Z14" s="140">
        <v>-3.06</v>
      </c>
      <c r="AA14" s="62">
        <v>-26891225106</v>
      </c>
    </row>
    <row r="15" spans="1:27" ht="12.75">
      <c r="A15" s="249" t="s">
        <v>40</v>
      </c>
      <c r="B15" s="182"/>
      <c r="C15" s="155">
        <v>-968805000</v>
      </c>
      <c r="D15" s="155"/>
      <c r="E15" s="59">
        <v>-1421708992</v>
      </c>
      <c r="F15" s="60">
        <v>-1424294097</v>
      </c>
      <c r="G15" s="60"/>
      <c r="H15" s="60">
        <v>-4749005</v>
      </c>
      <c r="I15" s="60">
        <v>-54339080</v>
      </c>
      <c r="J15" s="60">
        <v>-59088085</v>
      </c>
      <c r="K15" s="60"/>
      <c r="L15" s="60">
        <v>-3145110</v>
      </c>
      <c r="M15" s="60">
        <v>-261929002</v>
      </c>
      <c r="N15" s="60">
        <v>-265074112</v>
      </c>
      <c r="O15" s="60">
        <v>-128816922</v>
      </c>
      <c r="P15" s="60">
        <v>-2432926</v>
      </c>
      <c r="Q15" s="60">
        <v>-337205955</v>
      </c>
      <c r="R15" s="60">
        <v>-468455803</v>
      </c>
      <c r="S15" s="60">
        <v>-2625000</v>
      </c>
      <c r="T15" s="60">
        <v>-19738274</v>
      </c>
      <c r="U15" s="60">
        <v>-384917000</v>
      </c>
      <c r="V15" s="60">
        <v>-407280274</v>
      </c>
      <c r="W15" s="60">
        <v>-1199898274</v>
      </c>
      <c r="X15" s="60">
        <v>-1424294097</v>
      </c>
      <c r="Y15" s="60">
        <v>224395823</v>
      </c>
      <c r="Z15" s="140">
        <v>-15.75</v>
      </c>
      <c r="AA15" s="62">
        <v>-1424294097</v>
      </c>
    </row>
    <row r="16" spans="1:27" ht="12.75">
      <c r="A16" s="249" t="s">
        <v>42</v>
      </c>
      <c r="B16" s="182"/>
      <c r="C16" s="155">
        <v>-208921000</v>
      </c>
      <c r="D16" s="155"/>
      <c r="E16" s="59">
        <v>-216940399</v>
      </c>
      <c r="F16" s="60">
        <v>-213747798</v>
      </c>
      <c r="G16" s="60"/>
      <c r="H16" s="60"/>
      <c r="I16" s="60">
        <v>-51514000</v>
      </c>
      <c r="J16" s="60">
        <v>-51514000</v>
      </c>
      <c r="K16" s="60"/>
      <c r="L16" s="60"/>
      <c r="M16" s="60">
        <v>-66089000</v>
      </c>
      <c r="N16" s="60">
        <v>-66089000</v>
      </c>
      <c r="O16" s="60"/>
      <c r="P16" s="60"/>
      <c r="Q16" s="60">
        <v>-23838000</v>
      </c>
      <c r="R16" s="60">
        <v>-23838000</v>
      </c>
      <c r="S16" s="60">
        <v>-55300000</v>
      </c>
      <c r="T16" s="60"/>
      <c r="U16" s="60"/>
      <c r="V16" s="60">
        <v>-55300000</v>
      </c>
      <c r="W16" s="60">
        <v>-196741000</v>
      </c>
      <c r="X16" s="60">
        <v>-213747798</v>
      </c>
      <c r="Y16" s="60">
        <v>17006798</v>
      </c>
      <c r="Z16" s="140">
        <v>-7.96</v>
      </c>
      <c r="AA16" s="62">
        <v>-213747798</v>
      </c>
    </row>
    <row r="17" spans="1:27" ht="12.75">
      <c r="A17" s="250" t="s">
        <v>185</v>
      </c>
      <c r="B17" s="251"/>
      <c r="C17" s="168">
        <f aca="true" t="shared" si="0" ref="C17:Y17">SUM(C6:C16)</f>
        <v>7037273000</v>
      </c>
      <c r="D17" s="168">
        <f t="shared" si="0"/>
        <v>0</v>
      </c>
      <c r="E17" s="72">
        <f t="shared" si="0"/>
        <v>5912104303</v>
      </c>
      <c r="F17" s="73">
        <f t="shared" si="0"/>
        <v>5556891202</v>
      </c>
      <c r="G17" s="73">
        <f t="shared" si="0"/>
        <v>214571441</v>
      </c>
      <c r="H17" s="73">
        <f t="shared" si="0"/>
        <v>-441782333</v>
      </c>
      <c r="I17" s="73">
        <f t="shared" si="0"/>
        <v>534936234</v>
      </c>
      <c r="J17" s="73">
        <f t="shared" si="0"/>
        <v>307725342</v>
      </c>
      <c r="K17" s="73">
        <f t="shared" si="0"/>
        <v>148089030</v>
      </c>
      <c r="L17" s="73">
        <f t="shared" si="0"/>
        <v>1220243304</v>
      </c>
      <c r="M17" s="73">
        <f t="shared" si="0"/>
        <v>50729286</v>
      </c>
      <c r="N17" s="73">
        <f t="shared" si="0"/>
        <v>1419061620</v>
      </c>
      <c r="O17" s="73">
        <f t="shared" si="0"/>
        <v>-107056281</v>
      </c>
      <c r="P17" s="73">
        <f t="shared" si="0"/>
        <v>-436387120</v>
      </c>
      <c r="Q17" s="73">
        <f t="shared" si="0"/>
        <v>1841331263</v>
      </c>
      <c r="R17" s="73">
        <f t="shared" si="0"/>
        <v>1297887862</v>
      </c>
      <c r="S17" s="73">
        <f t="shared" si="0"/>
        <v>1730928086</v>
      </c>
      <c r="T17" s="73">
        <f t="shared" si="0"/>
        <v>839236984</v>
      </c>
      <c r="U17" s="73">
        <f t="shared" si="0"/>
        <v>1866242531</v>
      </c>
      <c r="V17" s="73">
        <f t="shared" si="0"/>
        <v>4436407601</v>
      </c>
      <c r="W17" s="73">
        <f t="shared" si="0"/>
        <v>7461082425</v>
      </c>
      <c r="X17" s="73">
        <f t="shared" si="0"/>
        <v>5556891202</v>
      </c>
      <c r="Y17" s="73">
        <f t="shared" si="0"/>
        <v>1904191223</v>
      </c>
      <c r="Z17" s="170">
        <f>+IF(X17&lt;&gt;0,+(Y17/X17)*100,0)</f>
        <v>34.26720361763887</v>
      </c>
      <c r="AA17" s="74">
        <f>SUM(AA6:AA16)</f>
        <v>5556891202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14543000</v>
      </c>
      <c r="D21" s="155"/>
      <c r="E21" s="59">
        <v>39357900</v>
      </c>
      <c r="F21" s="60">
        <v>39357900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>
        <v>-7573000</v>
      </c>
      <c r="R21" s="159">
        <v>-7573000</v>
      </c>
      <c r="S21" s="159"/>
      <c r="T21" s="60">
        <v>17751000</v>
      </c>
      <c r="U21" s="159"/>
      <c r="V21" s="159">
        <v>17751000</v>
      </c>
      <c r="W21" s="159">
        <v>10178000</v>
      </c>
      <c r="X21" s="60">
        <v>39357900</v>
      </c>
      <c r="Y21" s="159">
        <v>-29179900</v>
      </c>
      <c r="Z21" s="141">
        <v>-74.14</v>
      </c>
      <c r="AA21" s="225">
        <v>39357900</v>
      </c>
    </row>
    <row r="22" spans="1:27" ht="12.75">
      <c r="A22" s="249" t="s">
        <v>188</v>
      </c>
      <c r="B22" s="182"/>
      <c r="C22" s="155"/>
      <c r="D22" s="155"/>
      <c r="E22" s="268">
        <v>-1724000</v>
      </c>
      <c r="F22" s="159">
        <v>-1499000</v>
      </c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>
        <v>-1499000</v>
      </c>
      <c r="Y22" s="60">
        <v>1499000</v>
      </c>
      <c r="Z22" s="140">
        <v>-100</v>
      </c>
      <c r="AA22" s="62">
        <v>-1499000</v>
      </c>
    </row>
    <row r="23" spans="1:27" ht="12.75">
      <c r="A23" s="249" t="s">
        <v>189</v>
      </c>
      <c r="B23" s="182"/>
      <c r="C23" s="157">
        <v>10318000</v>
      </c>
      <c r="D23" s="157"/>
      <c r="E23" s="59">
        <v>-7320000</v>
      </c>
      <c r="F23" s="60">
        <v>-7320000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-7320000</v>
      </c>
      <c r="Y23" s="159">
        <v>7320000</v>
      </c>
      <c r="Z23" s="141">
        <v>-100</v>
      </c>
      <c r="AA23" s="225">
        <v>-7320000</v>
      </c>
    </row>
    <row r="24" spans="1:27" ht="12.75">
      <c r="A24" s="249" t="s">
        <v>190</v>
      </c>
      <c r="B24" s="182"/>
      <c r="C24" s="155"/>
      <c r="D24" s="155"/>
      <c r="E24" s="59"/>
      <c r="F24" s="60"/>
      <c r="G24" s="60">
        <v>1040594473</v>
      </c>
      <c r="H24" s="60">
        <v>1005844070</v>
      </c>
      <c r="I24" s="60">
        <v>-2046438543</v>
      </c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-4916410000</v>
      </c>
      <c r="D26" s="155"/>
      <c r="E26" s="59">
        <v>-6725067000</v>
      </c>
      <c r="F26" s="60">
        <v>-6693732000</v>
      </c>
      <c r="G26" s="60">
        <v>-472191258</v>
      </c>
      <c r="H26" s="60">
        <v>-472191258</v>
      </c>
      <c r="I26" s="60">
        <v>-472191258</v>
      </c>
      <c r="J26" s="60">
        <v>-1416573774</v>
      </c>
      <c r="K26" s="60">
        <v>-415189402</v>
      </c>
      <c r="L26" s="60">
        <v>-423200000</v>
      </c>
      <c r="M26" s="60">
        <v>-198330000</v>
      </c>
      <c r="N26" s="60">
        <v>-1036719402</v>
      </c>
      <c r="O26" s="60">
        <v>-218620000</v>
      </c>
      <c r="P26" s="60">
        <v>-376627028</v>
      </c>
      <c r="Q26" s="60">
        <v>-651598000</v>
      </c>
      <c r="R26" s="60">
        <v>-1246845028</v>
      </c>
      <c r="S26" s="60">
        <v>-1053849231</v>
      </c>
      <c r="T26" s="60">
        <v>-656168893</v>
      </c>
      <c r="U26" s="60">
        <v>-656561040</v>
      </c>
      <c r="V26" s="60">
        <v>-2366579164</v>
      </c>
      <c r="W26" s="60">
        <v>-6066717368</v>
      </c>
      <c r="X26" s="60">
        <v>-6693732000</v>
      </c>
      <c r="Y26" s="60">
        <v>627014632</v>
      </c>
      <c r="Z26" s="140">
        <v>-9.37</v>
      </c>
      <c r="AA26" s="62">
        <v>-6693732000</v>
      </c>
    </row>
    <row r="27" spans="1:27" ht="12.75">
      <c r="A27" s="250" t="s">
        <v>192</v>
      </c>
      <c r="B27" s="251"/>
      <c r="C27" s="168">
        <f aca="true" t="shared" si="1" ref="C27:Y27">SUM(C21:C26)</f>
        <v>-4891549000</v>
      </c>
      <c r="D27" s="168">
        <f>SUM(D21:D26)</f>
        <v>0</v>
      </c>
      <c r="E27" s="72">
        <f t="shared" si="1"/>
        <v>-6694753100</v>
      </c>
      <c r="F27" s="73">
        <f t="shared" si="1"/>
        <v>-6663193100</v>
      </c>
      <c r="G27" s="73">
        <f t="shared" si="1"/>
        <v>568403215</v>
      </c>
      <c r="H27" s="73">
        <f t="shared" si="1"/>
        <v>533652812</v>
      </c>
      <c r="I27" s="73">
        <f t="shared" si="1"/>
        <v>-2518629801</v>
      </c>
      <c r="J27" s="73">
        <f t="shared" si="1"/>
        <v>-1416573774</v>
      </c>
      <c r="K27" s="73">
        <f t="shared" si="1"/>
        <v>-415189402</v>
      </c>
      <c r="L27" s="73">
        <f t="shared" si="1"/>
        <v>-423200000</v>
      </c>
      <c r="M27" s="73">
        <f t="shared" si="1"/>
        <v>-198330000</v>
      </c>
      <c r="N27" s="73">
        <f t="shared" si="1"/>
        <v>-1036719402</v>
      </c>
      <c r="O27" s="73">
        <f t="shared" si="1"/>
        <v>-218620000</v>
      </c>
      <c r="P27" s="73">
        <f t="shared" si="1"/>
        <v>-376627028</v>
      </c>
      <c r="Q27" s="73">
        <f t="shared" si="1"/>
        <v>-659171000</v>
      </c>
      <c r="R27" s="73">
        <f t="shared" si="1"/>
        <v>-1254418028</v>
      </c>
      <c r="S27" s="73">
        <f t="shared" si="1"/>
        <v>-1053849231</v>
      </c>
      <c r="T27" s="73">
        <f t="shared" si="1"/>
        <v>-638417893</v>
      </c>
      <c r="U27" s="73">
        <f t="shared" si="1"/>
        <v>-656561040</v>
      </c>
      <c r="V27" s="73">
        <f t="shared" si="1"/>
        <v>-2348828164</v>
      </c>
      <c r="W27" s="73">
        <f t="shared" si="1"/>
        <v>-6056539368</v>
      </c>
      <c r="X27" s="73">
        <f t="shared" si="1"/>
        <v>-6663193100</v>
      </c>
      <c r="Y27" s="73">
        <f t="shared" si="1"/>
        <v>606653732</v>
      </c>
      <c r="Z27" s="170">
        <f>+IF(X27&lt;&gt;0,+(Y27/X27)*100,0)</f>
        <v>-9.104549769088937</v>
      </c>
      <c r="AA27" s="74">
        <f>SUM(AA21:AA26)</f>
        <v>-6663193100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>
        <v>1000000000</v>
      </c>
      <c r="F32" s="60">
        <v>1000000000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1000000000</v>
      </c>
      <c r="Y32" s="60">
        <v>-1000000000</v>
      </c>
      <c r="Z32" s="140">
        <v>-100</v>
      </c>
      <c r="AA32" s="62">
        <v>1000000000</v>
      </c>
    </row>
    <row r="33" spans="1:27" ht="12.75">
      <c r="A33" s="249" t="s">
        <v>196</v>
      </c>
      <c r="B33" s="182"/>
      <c r="C33" s="155"/>
      <c r="D33" s="155"/>
      <c r="E33" s="59">
        <v>88904000</v>
      </c>
      <c r="F33" s="60">
        <v>88904000</v>
      </c>
      <c r="G33" s="60"/>
      <c r="H33" s="159"/>
      <c r="I33" s="159">
        <v>-6120000</v>
      </c>
      <c r="J33" s="159">
        <v>-6120000</v>
      </c>
      <c r="K33" s="60"/>
      <c r="L33" s="60"/>
      <c r="M33" s="60">
        <v>-14367000</v>
      </c>
      <c r="N33" s="60">
        <v>-14367000</v>
      </c>
      <c r="O33" s="159"/>
      <c r="P33" s="159"/>
      <c r="Q33" s="159">
        <v>224122000</v>
      </c>
      <c r="R33" s="60">
        <v>224122000</v>
      </c>
      <c r="S33" s="60"/>
      <c r="T33" s="60">
        <v>95136000</v>
      </c>
      <c r="U33" s="60"/>
      <c r="V33" s="159">
        <v>95136000</v>
      </c>
      <c r="W33" s="159">
        <v>298771000</v>
      </c>
      <c r="X33" s="159">
        <v>88904000</v>
      </c>
      <c r="Y33" s="60">
        <v>209867000</v>
      </c>
      <c r="Z33" s="140">
        <v>236.06</v>
      </c>
      <c r="AA33" s="62">
        <v>88904000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-1096160000</v>
      </c>
      <c r="D35" s="155"/>
      <c r="E35" s="59">
        <v>-1110477000</v>
      </c>
      <c r="F35" s="60">
        <v>-1110477000</v>
      </c>
      <c r="G35" s="60"/>
      <c r="H35" s="60">
        <v>-45908413</v>
      </c>
      <c r="I35" s="60">
        <v>-213817695</v>
      </c>
      <c r="J35" s="60">
        <v>-259726108</v>
      </c>
      <c r="K35" s="60"/>
      <c r="L35" s="60"/>
      <c r="M35" s="60">
        <v>-151140773</v>
      </c>
      <c r="N35" s="60">
        <v>-151140773</v>
      </c>
      <c r="O35" s="60">
        <v>-123257789</v>
      </c>
      <c r="P35" s="60">
        <v>-48224493</v>
      </c>
      <c r="Q35" s="60">
        <v>-224305999</v>
      </c>
      <c r="R35" s="60">
        <v>-395788281</v>
      </c>
      <c r="S35" s="60"/>
      <c r="T35" s="60">
        <v>-11666667</v>
      </c>
      <c r="U35" s="60">
        <v>-270712644</v>
      </c>
      <c r="V35" s="60">
        <v>-282379311</v>
      </c>
      <c r="W35" s="60">
        <v>-1089034473</v>
      </c>
      <c r="X35" s="60">
        <v>-1110477000</v>
      </c>
      <c r="Y35" s="60">
        <v>21442527</v>
      </c>
      <c r="Z35" s="140">
        <v>-1.93</v>
      </c>
      <c r="AA35" s="62">
        <v>-1110477000</v>
      </c>
    </row>
    <row r="36" spans="1:27" ht="12.75">
      <c r="A36" s="250" t="s">
        <v>198</v>
      </c>
      <c r="B36" s="251"/>
      <c r="C36" s="168">
        <f aca="true" t="shared" si="2" ref="C36:Y36">SUM(C31:C35)</f>
        <v>-1096160000</v>
      </c>
      <c r="D36" s="168">
        <f>SUM(D31:D35)</f>
        <v>0</v>
      </c>
      <c r="E36" s="72">
        <f t="shared" si="2"/>
        <v>-21573000</v>
      </c>
      <c r="F36" s="73">
        <f t="shared" si="2"/>
        <v>-21573000</v>
      </c>
      <c r="G36" s="73">
        <f t="shared" si="2"/>
        <v>0</v>
      </c>
      <c r="H36" s="73">
        <f t="shared" si="2"/>
        <v>-45908413</v>
      </c>
      <c r="I36" s="73">
        <f t="shared" si="2"/>
        <v>-219937695</v>
      </c>
      <c r="J36" s="73">
        <f t="shared" si="2"/>
        <v>-265846108</v>
      </c>
      <c r="K36" s="73">
        <f t="shared" si="2"/>
        <v>0</v>
      </c>
      <c r="L36" s="73">
        <f t="shared" si="2"/>
        <v>0</v>
      </c>
      <c r="M36" s="73">
        <f t="shared" si="2"/>
        <v>-165507773</v>
      </c>
      <c r="N36" s="73">
        <f t="shared" si="2"/>
        <v>-165507773</v>
      </c>
      <c r="O36" s="73">
        <f t="shared" si="2"/>
        <v>-123257789</v>
      </c>
      <c r="P36" s="73">
        <f t="shared" si="2"/>
        <v>-48224493</v>
      </c>
      <c r="Q36" s="73">
        <f t="shared" si="2"/>
        <v>-183999</v>
      </c>
      <c r="R36" s="73">
        <f t="shared" si="2"/>
        <v>-171666281</v>
      </c>
      <c r="S36" s="73">
        <f t="shared" si="2"/>
        <v>0</v>
      </c>
      <c r="T36" s="73">
        <f t="shared" si="2"/>
        <v>83469333</v>
      </c>
      <c r="U36" s="73">
        <f t="shared" si="2"/>
        <v>-270712644</v>
      </c>
      <c r="V36" s="73">
        <f t="shared" si="2"/>
        <v>-187243311</v>
      </c>
      <c r="W36" s="73">
        <f t="shared" si="2"/>
        <v>-790263473</v>
      </c>
      <c r="X36" s="73">
        <f t="shared" si="2"/>
        <v>-21573000</v>
      </c>
      <c r="Y36" s="73">
        <f t="shared" si="2"/>
        <v>-768690473</v>
      </c>
      <c r="Z36" s="170">
        <f>+IF(X36&lt;&gt;0,+(Y36/X36)*100,0)</f>
        <v>3563.2061975617667</v>
      </c>
      <c r="AA36" s="74">
        <f>SUM(AA31:AA35)</f>
        <v>-21573000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1049564000</v>
      </c>
      <c r="D38" s="153">
        <f>+D17+D27+D36</f>
        <v>0</v>
      </c>
      <c r="E38" s="99">
        <f t="shared" si="3"/>
        <v>-804221797</v>
      </c>
      <c r="F38" s="100">
        <f t="shared" si="3"/>
        <v>-1127874898</v>
      </c>
      <c r="G38" s="100">
        <f t="shared" si="3"/>
        <v>782974656</v>
      </c>
      <c r="H38" s="100">
        <f t="shared" si="3"/>
        <v>45962066</v>
      </c>
      <c r="I38" s="100">
        <f t="shared" si="3"/>
        <v>-2203631262</v>
      </c>
      <c r="J38" s="100">
        <f t="shared" si="3"/>
        <v>-1374694540</v>
      </c>
      <c r="K38" s="100">
        <f t="shared" si="3"/>
        <v>-267100372</v>
      </c>
      <c r="L38" s="100">
        <f t="shared" si="3"/>
        <v>797043304</v>
      </c>
      <c r="M38" s="100">
        <f t="shared" si="3"/>
        <v>-313108487</v>
      </c>
      <c r="N38" s="100">
        <f t="shared" si="3"/>
        <v>216834445</v>
      </c>
      <c r="O38" s="100">
        <f t="shared" si="3"/>
        <v>-448934070</v>
      </c>
      <c r="P38" s="100">
        <f t="shared" si="3"/>
        <v>-861238641</v>
      </c>
      <c r="Q38" s="100">
        <f t="shared" si="3"/>
        <v>1181976264</v>
      </c>
      <c r="R38" s="100">
        <f t="shared" si="3"/>
        <v>-128196447</v>
      </c>
      <c r="S38" s="100">
        <f t="shared" si="3"/>
        <v>677078855</v>
      </c>
      <c r="T38" s="100">
        <f t="shared" si="3"/>
        <v>284288424</v>
      </c>
      <c r="U38" s="100">
        <f t="shared" si="3"/>
        <v>938968847</v>
      </c>
      <c r="V38" s="100">
        <f t="shared" si="3"/>
        <v>1900336126</v>
      </c>
      <c r="W38" s="100">
        <f t="shared" si="3"/>
        <v>614279584</v>
      </c>
      <c r="X38" s="100">
        <f t="shared" si="3"/>
        <v>-1127874898</v>
      </c>
      <c r="Y38" s="100">
        <f t="shared" si="3"/>
        <v>1742154482</v>
      </c>
      <c r="Z38" s="137">
        <f>+IF(X38&lt;&gt;0,+(Y38/X38)*100,0)</f>
        <v>-154.46345025403696</v>
      </c>
      <c r="AA38" s="102">
        <f>+AA17+AA27+AA36</f>
        <v>-1127874898</v>
      </c>
    </row>
    <row r="39" spans="1:27" ht="12.75">
      <c r="A39" s="249" t="s">
        <v>200</v>
      </c>
      <c r="B39" s="182"/>
      <c r="C39" s="153">
        <v>6166765000</v>
      </c>
      <c r="D39" s="153"/>
      <c r="E39" s="99">
        <v>6243060037</v>
      </c>
      <c r="F39" s="100">
        <v>7216329267</v>
      </c>
      <c r="G39" s="100">
        <v>6904509540</v>
      </c>
      <c r="H39" s="100">
        <v>7687484196</v>
      </c>
      <c r="I39" s="100">
        <v>7733446262</v>
      </c>
      <c r="J39" s="100">
        <v>6904509540</v>
      </c>
      <c r="K39" s="100">
        <v>5529815000</v>
      </c>
      <c r="L39" s="100">
        <v>5262714628</v>
      </c>
      <c r="M39" s="100">
        <v>6059757932</v>
      </c>
      <c r="N39" s="100">
        <v>5529815000</v>
      </c>
      <c r="O39" s="100">
        <v>5746649445</v>
      </c>
      <c r="P39" s="100">
        <v>5297715375</v>
      </c>
      <c r="Q39" s="100">
        <v>4436476734</v>
      </c>
      <c r="R39" s="100">
        <v>5746649445</v>
      </c>
      <c r="S39" s="100">
        <v>5618452998</v>
      </c>
      <c r="T39" s="100">
        <v>6295531853</v>
      </c>
      <c r="U39" s="100">
        <v>6579820277</v>
      </c>
      <c r="V39" s="100">
        <v>5618452998</v>
      </c>
      <c r="W39" s="100">
        <v>6904509540</v>
      </c>
      <c r="X39" s="100">
        <v>7216329267</v>
      </c>
      <c r="Y39" s="100">
        <v>-311819727</v>
      </c>
      <c r="Z39" s="137">
        <v>-4.32</v>
      </c>
      <c r="AA39" s="102">
        <v>7216329267</v>
      </c>
    </row>
    <row r="40" spans="1:27" ht="12.75">
      <c r="A40" s="269" t="s">
        <v>201</v>
      </c>
      <c r="B40" s="256"/>
      <c r="C40" s="257">
        <v>7216329000</v>
      </c>
      <c r="D40" s="257"/>
      <c r="E40" s="258">
        <v>5438838242</v>
      </c>
      <c r="F40" s="259">
        <v>6088454369</v>
      </c>
      <c r="G40" s="259">
        <v>7687484196</v>
      </c>
      <c r="H40" s="259">
        <v>7733446262</v>
      </c>
      <c r="I40" s="259">
        <v>5529815000</v>
      </c>
      <c r="J40" s="259">
        <v>5529815000</v>
      </c>
      <c r="K40" s="259">
        <v>5262714628</v>
      </c>
      <c r="L40" s="259">
        <v>6059757932</v>
      </c>
      <c r="M40" s="259">
        <v>5746649445</v>
      </c>
      <c r="N40" s="259">
        <v>5746649445</v>
      </c>
      <c r="O40" s="259">
        <v>5297715375</v>
      </c>
      <c r="P40" s="259">
        <v>4436476734</v>
      </c>
      <c r="Q40" s="259">
        <v>5618452998</v>
      </c>
      <c r="R40" s="259">
        <v>5297715375</v>
      </c>
      <c r="S40" s="259">
        <v>6295531853</v>
      </c>
      <c r="T40" s="259">
        <v>6579820277</v>
      </c>
      <c r="U40" s="259">
        <v>7518789124</v>
      </c>
      <c r="V40" s="259">
        <v>7518789124</v>
      </c>
      <c r="W40" s="259">
        <v>7518789124</v>
      </c>
      <c r="X40" s="259">
        <v>6088454369</v>
      </c>
      <c r="Y40" s="259">
        <v>1430334755</v>
      </c>
      <c r="Z40" s="260">
        <v>23.49</v>
      </c>
      <c r="AA40" s="261">
        <v>6088454369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3163590000</v>
      </c>
      <c r="D5" s="200">
        <f t="shared" si="0"/>
        <v>0</v>
      </c>
      <c r="E5" s="106">
        <f t="shared" si="0"/>
        <v>3388083000</v>
      </c>
      <c r="F5" s="106">
        <f t="shared" si="0"/>
        <v>3470996000</v>
      </c>
      <c r="G5" s="106">
        <f t="shared" si="0"/>
        <v>47335000</v>
      </c>
      <c r="H5" s="106">
        <f t="shared" si="0"/>
        <v>177465000</v>
      </c>
      <c r="I5" s="106">
        <f t="shared" si="0"/>
        <v>123670000</v>
      </c>
      <c r="J5" s="106">
        <f t="shared" si="0"/>
        <v>348470000</v>
      </c>
      <c r="K5" s="106">
        <f t="shared" si="0"/>
        <v>108503000</v>
      </c>
      <c r="L5" s="106">
        <f t="shared" si="0"/>
        <v>186246000</v>
      </c>
      <c r="M5" s="106">
        <f t="shared" si="0"/>
        <v>141217000</v>
      </c>
      <c r="N5" s="106">
        <f t="shared" si="0"/>
        <v>435966000</v>
      </c>
      <c r="O5" s="106">
        <f t="shared" si="0"/>
        <v>162701000</v>
      </c>
      <c r="P5" s="106">
        <f t="shared" si="0"/>
        <v>138171000</v>
      </c>
      <c r="Q5" s="106">
        <f t="shared" si="0"/>
        <v>173559000</v>
      </c>
      <c r="R5" s="106">
        <f t="shared" si="0"/>
        <v>474431000</v>
      </c>
      <c r="S5" s="106">
        <f t="shared" si="0"/>
        <v>116664000</v>
      </c>
      <c r="T5" s="106">
        <f t="shared" si="0"/>
        <v>190535000</v>
      </c>
      <c r="U5" s="106">
        <f t="shared" si="0"/>
        <v>533468000</v>
      </c>
      <c r="V5" s="106">
        <f t="shared" si="0"/>
        <v>840667000</v>
      </c>
      <c r="W5" s="106">
        <f t="shared" si="0"/>
        <v>2099534000</v>
      </c>
      <c r="X5" s="106">
        <f t="shared" si="0"/>
        <v>3470996000</v>
      </c>
      <c r="Y5" s="106">
        <f t="shared" si="0"/>
        <v>-1371462000</v>
      </c>
      <c r="Z5" s="201">
        <f>+IF(X5&lt;&gt;0,+(Y5/X5)*100,0)</f>
        <v>-39.51205936278809</v>
      </c>
      <c r="AA5" s="199">
        <f>SUM(AA11:AA18)</f>
        <v>3470996000</v>
      </c>
    </row>
    <row r="6" spans="1:27" ht="12.75">
      <c r="A6" s="291" t="s">
        <v>205</v>
      </c>
      <c r="B6" s="142"/>
      <c r="C6" s="62">
        <v>196539000</v>
      </c>
      <c r="D6" s="156"/>
      <c r="E6" s="60">
        <v>192268000</v>
      </c>
      <c r="F6" s="60">
        <v>218352000</v>
      </c>
      <c r="G6" s="60">
        <v>19029000</v>
      </c>
      <c r="H6" s="60">
        <v>151417000</v>
      </c>
      <c r="I6" s="60">
        <v>1957000</v>
      </c>
      <c r="J6" s="60">
        <v>172403000</v>
      </c>
      <c r="K6" s="60">
        <v>5068000</v>
      </c>
      <c r="L6" s="60">
        <v>6731000</v>
      </c>
      <c r="M6" s="60">
        <v>9172000</v>
      </c>
      <c r="N6" s="60">
        <v>20971000</v>
      </c>
      <c r="O6" s="60">
        <v>6546000</v>
      </c>
      <c r="P6" s="60">
        <v>11497000</v>
      </c>
      <c r="Q6" s="60">
        <v>9317000</v>
      </c>
      <c r="R6" s="60">
        <v>27360000</v>
      </c>
      <c r="S6" s="60">
        <v>16250000</v>
      </c>
      <c r="T6" s="60">
        <v>8855000</v>
      </c>
      <c r="U6" s="60">
        <v>18060000</v>
      </c>
      <c r="V6" s="60">
        <v>43165000</v>
      </c>
      <c r="W6" s="60">
        <v>263899000</v>
      </c>
      <c r="X6" s="60">
        <v>218352000</v>
      </c>
      <c r="Y6" s="60">
        <v>45547000</v>
      </c>
      <c r="Z6" s="140">
        <v>20.86</v>
      </c>
      <c r="AA6" s="155">
        <v>218352000</v>
      </c>
    </row>
    <row r="7" spans="1:27" ht="12.75">
      <c r="A7" s="291" t="s">
        <v>206</v>
      </c>
      <c r="B7" s="142"/>
      <c r="C7" s="62">
        <v>404509000</v>
      </c>
      <c r="D7" s="156"/>
      <c r="E7" s="60">
        <v>417100000</v>
      </c>
      <c r="F7" s="60">
        <v>417100000</v>
      </c>
      <c r="G7" s="60">
        <v>17157000</v>
      </c>
      <c r="H7" s="60">
        <v>15705000</v>
      </c>
      <c r="I7" s="60">
        <v>21497000</v>
      </c>
      <c r="J7" s="60">
        <v>54359000</v>
      </c>
      <c r="K7" s="60">
        <v>-9755000</v>
      </c>
      <c r="L7" s="60">
        <v>17191000</v>
      </c>
      <c r="M7" s="60">
        <v>10736000</v>
      </c>
      <c r="N7" s="60">
        <v>18172000</v>
      </c>
      <c r="O7" s="60">
        <v>24298000</v>
      </c>
      <c r="P7" s="60">
        <v>9882000</v>
      </c>
      <c r="Q7" s="60">
        <v>78851000</v>
      </c>
      <c r="R7" s="60">
        <v>113031000</v>
      </c>
      <c r="S7" s="60">
        <v>-16597000</v>
      </c>
      <c r="T7" s="60">
        <v>24467000</v>
      </c>
      <c r="U7" s="60">
        <v>34790000</v>
      </c>
      <c r="V7" s="60">
        <v>42660000</v>
      </c>
      <c r="W7" s="60">
        <v>228222000</v>
      </c>
      <c r="X7" s="60">
        <v>417100000</v>
      </c>
      <c r="Y7" s="60">
        <v>-188878000</v>
      </c>
      <c r="Z7" s="140">
        <v>-45.28</v>
      </c>
      <c r="AA7" s="155">
        <v>417100000</v>
      </c>
    </row>
    <row r="8" spans="1:27" ht="12.75">
      <c r="A8" s="291" t="s">
        <v>207</v>
      </c>
      <c r="B8" s="142"/>
      <c r="C8" s="62">
        <v>395105000</v>
      </c>
      <c r="D8" s="156"/>
      <c r="E8" s="60">
        <v>587698000</v>
      </c>
      <c r="F8" s="60">
        <v>514971000</v>
      </c>
      <c r="G8" s="60">
        <v>1674000</v>
      </c>
      <c r="H8" s="60"/>
      <c r="I8" s="60">
        <v>32714000</v>
      </c>
      <c r="J8" s="60">
        <v>34388000</v>
      </c>
      <c r="K8" s="60">
        <v>45973000</v>
      </c>
      <c r="L8" s="60">
        <v>71864000</v>
      </c>
      <c r="M8" s="60">
        <v>59829000</v>
      </c>
      <c r="N8" s="60">
        <v>177666000</v>
      </c>
      <c r="O8" s="60">
        <v>10406000</v>
      </c>
      <c r="P8" s="60">
        <v>9929000</v>
      </c>
      <c r="Q8" s="60">
        <v>1743000</v>
      </c>
      <c r="R8" s="60">
        <v>22078000</v>
      </c>
      <c r="S8" s="60">
        <v>28584000</v>
      </c>
      <c r="T8" s="60">
        <v>33646000</v>
      </c>
      <c r="U8" s="60">
        <v>50133000</v>
      </c>
      <c r="V8" s="60">
        <v>112363000</v>
      </c>
      <c r="W8" s="60">
        <v>346495000</v>
      </c>
      <c r="X8" s="60">
        <v>514971000</v>
      </c>
      <c r="Y8" s="60">
        <v>-168476000</v>
      </c>
      <c r="Z8" s="140">
        <v>-32.72</v>
      </c>
      <c r="AA8" s="155">
        <v>514971000</v>
      </c>
    </row>
    <row r="9" spans="1:27" ht="12.75">
      <c r="A9" s="291" t="s">
        <v>208</v>
      </c>
      <c r="B9" s="142"/>
      <c r="C9" s="62">
        <v>481652000</v>
      </c>
      <c r="D9" s="156"/>
      <c r="E9" s="60">
        <v>290649000</v>
      </c>
      <c r="F9" s="60">
        <v>290904000</v>
      </c>
      <c r="G9" s="60">
        <v>28000</v>
      </c>
      <c r="H9" s="60"/>
      <c r="I9" s="60">
        <v>484000</v>
      </c>
      <c r="J9" s="60">
        <v>512000</v>
      </c>
      <c r="K9" s="60">
        <v>1115000</v>
      </c>
      <c r="L9" s="60">
        <v>-3538000</v>
      </c>
      <c r="M9" s="60">
        <v>5353000</v>
      </c>
      <c r="N9" s="60">
        <v>2930000</v>
      </c>
      <c r="O9" s="60">
        <v>2223000</v>
      </c>
      <c r="P9" s="60">
        <v>1822000</v>
      </c>
      <c r="Q9" s="60">
        <v>4379000</v>
      </c>
      <c r="R9" s="60">
        <v>8424000</v>
      </c>
      <c r="S9" s="60">
        <v>-1507000</v>
      </c>
      <c r="T9" s="60">
        <v>30035000</v>
      </c>
      <c r="U9" s="60">
        <v>49007000</v>
      </c>
      <c r="V9" s="60">
        <v>77535000</v>
      </c>
      <c r="W9" s="60">
        <v>89401000</v>
      </c>
      <c r="X9" s="60">
        <v>290904000</v>
      </c>
      <c r="Y9" s="60">
        <v>-201503000</v>
      </c>
      <c r="Z9" s="140">
        <v>-69.27</v>
      </c>
      <c r="AA9" s="155">
        <v>290904000</v>
      </c>
    </row>
    <row r="10" spans="1:27" ht="12.75">
      <c r="A10" s="291" t="s">
        <v>209</v>
      </c>
      <c r="B10" s="142"/>
      <c r="C10" s="62">
        <v>1331255000</v>
      </c>
      <c r="D10" s="156"/>
      <c r="E10" s="60">
        <v>801668000</v>
      </c>
      <c r="F10" s="60">
        <v>792368000</v>
      </c>
      <c r="G10" s="60">
        <v>5503000</v>
      </c>
      <c r="H10" s="60"/>
      <c r="I10" s="60">
        <v>34033000</v>
      </c>
      <c r="J10" s="60">
        <v>39536000</v>
      </c>
      <c r="K10" s="60">
        <v>39723000</v>
      </c>
      <c r="L10" s="60">
        <v>56774000</v>
      </c>
      <c r="M10" s="60">
        <v>69823000</v>
      </c>
      <c r="N10" s="60">
        <v>166320000</v>
      </c>
      <c r="O10" s="60">
        <v>21961000</v>
      </c>
      <c r="P10" s="60">
        <v>43772000</v>
      </c>
      <c r="Q10" s="60">
        <v>45598000</v>
      </c>
      <c r="R10" s="60">
        <v>111331000</v>
      </c>
      <c r="S10" s="60">
        <v>68708000</v>
      </c>
      <c r="T10" s="60">
        <v>45011000</v>
      </c>
      <c r="U10" s="60">
        <v>118602000</v>
      </c>
      <c r="V10" s="60">
        <v>232321000</v>
      </c>
      <c r="W10" s="60">
        <v>549508000</v>
      </c>
      <c r="X10" s="60">
        <v>792368000</v>
      </c>
      <c r="Y10" s="60">
        <v>-242860000</v>
      </c>
      <c r="Z10" s="140">
        <v>-30.65</v>
      </c>
      <c r="AA10" s="155">
        <v>792368000</v>
      </c>
    </row>
    <row r="11" spans="1:27" ht="12.75">
      <c r="A11" s="292" t="s">
        <v>210</v>
      </c>
      <c r="B11" s="142"/>
      <c r="C11" s="293">
        <f aca="true" t="shared" si="1" ref="C11:Y11">SUM(C6:C10)</f>
        <v>2809060000</v>
      </c>
      <c r="D11" s="294">
        <f t="shared" si="1"/>
        <v>0</v>
      </c>
      <c r="E11" s="295">
        <f t="shared" si="1"/>
        <v>2289383000</v>
      </c>
      <c r="F11" s="295">
        <f t="shared" si="1"/>
        <v>2233695000</v>
      </c>
      <c r="G11" s="295">
        <f t="shared" si="1"/>
        <v>43391000</v>
      </c>
      <c r="H11" s="295">
        <f t="shared" si="1"/>
        <v>167122000</v>
      </c>
      <c r="I11" s="295">
        <f t="shared" si="1"/>
        <v>90685000</v>
      </c>
      <c r="J11" s="295">
        <f t="shared" si="1"/>
        <v>301198000</v>
      </c>
      <c r="K11" s="295">
        <f t="shared" si="1"/>
        <v>82124000</v>
      </c>
      <c r="L11" s="295">
        <f t="shared" si="1"/>
        <v>149022000</v>
      </c>
      <c r="M11" s="295">
        <f t="shared" si="1"/>
        <v>154913000</v>
      </c>
      <c r="N11" s="295">
        <f t="shared" si="1"/>
        <v>386059000</v>
      </c>
      <c r="O11" s="295">
        <f t="shared" si="1"/>
        <v>65434000</v>
      </c>
      <c r="P11" s="295">
        <f t="shared" si="1"/>
        <v>76902000</v>
      </c>
      <c r="Q11" s="295">
        <f t="shared" si="1"/>
        <v>139888000</v>
      </c>
      <c r="R11" s="295">
        <f t="shared" si="1"/>
        <v>282224000</v>
      </c>
      <c r="S11" s="295">
        <f t="shared" si="1"/>
        <v>95438000</v>
      </c>
      <c r="T11" s="295">
        <f t="shared" si="1"/>
        <v>142014000</v>
      </c>
      <c r="U11" s="295">
        <f t="shared" si="1"/>
        <v>270592000</v>
      </c>
      <c r="V11" s="295">
        <f t="shared" si="1"/>
        <v>508044000</v>
      </c>
      <c r="W11" s="295">
        <f t="shared" si="1"/>
        <v>1477525000</v>
      </c>
      <c r="X11" s="295">
        <f t="shared" si="1"/>
        <v>2233695000</v>
      </c>
      <c r="Y11" s="295">
        <f t="shared" si="1"/>
        <v>-756170000</v>
      </c>
      <c r="Z11" s="296">
        <f>+IF(X11&lt;&gt;0,+(Y11/X11)*100,0)</f>
        <v>-33.852876064100066</v>
      </c>
      <c r="AA11" s="297">
        <f>SUM(AA6:AA10)</f>
        <v>2233695000</v>
      </c>
    </row>
    <row r="12" spans="1:27" ht="12.75">
      <c r="A12" s="298" t="s">
        <v>211</v>
      </c>
      <c r="B12" s="136"/>
      <c r="C12" s="62">
        <v>44896000</v>
      </c>
      <c r="D12" s="156"/>
      <c r="E12" s="60">
        <v>263910000</v>
      </c>
      <c r="F12" s="60">
        <v>239715000</v>
      </c>
      <c r="G12" s="60">
        <v>4000</v>
      </c>
      <c r="H12" s="60">
        <v>484000</v>
      </c>
      <c r="I12" s="60">
        <v>6717000</v>
      </c>
      <c r="J12" s="60">
        <v>7205000</v>
      </c>
      <c r="K12" s="60">
        <v>366000</v>
      </c>
      <c r="L12" s="60">
        <v>5671000</v>
      </c>
      <c r="M12" s="60">
        <v>4250000</v>
      </c>
      <c r="N12" s="60">
        <v>10287000</v>
      </c>
      <c r="O12" s="60">
        <v>4727000</v>
      </c>
      <c r="P12" s="60">
        <v>2220000</v>
      </c>
      <c r="Q12" s="60">
        <v>790000</v>
      </c>
      <c r="R12" s="60">
        <v>7737000</v>
      </c>
      <c r="S12" s="60">
        <v>5267000</v>
      </c>
      <c r="T12" s="60">
        <v>4761000</v>
      </c>
      <c r="U12" s="60">
        <v>14073000</v>
      </c>
      <c r="V12" s="60">
        <v>24101000</v>
      </c>
      <c r="W12" s="60">
        <v>49330000</v>
      </c>
      <c r="X12" s="60">
        <v>239715000</v>
      </c>
      <c r="Y12" s="60">
        <v>-190385000</v>
      </c>
      <c r="Z12" s="140">
        <v>-79.42</v>
      </c>
      <c r="AA12" s="155">
        <v>239715000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294358000</v>
      </c>
      <c r="D15" s="156"/>
      <c r="E15" s="60">
        <v>794409000</v>
      </c>
      <c r="F15" s="60">
        <v>935916000</v>
      </c>
      <c r="G15" s="60">
        <v>3940000</v>
      </c>
      <c r="H15" s="60">
        <v>9859000</v>
      </c>
      <c r="I15" s="60">
        <v>26268000</v>
      </c>
      <c r="J15" s="60">
        <v>40067000</v>
      </c>
      <c r="K15" s="60">
        <v>23811000</v>
      </c>
      <c r="L15" s="60">
        <v>31553000</v>
      </c>
      <c r="M15" s="60">
        <v>-17946000</v>
      </c>
      <c r="N15" s="60">
        <v>37418000</v>
      </c>
      <c r="O15" s="60">
        <v>88081000</v>
      </c>
      <c r="P15" s="60">
        <v>59049000</v>
      </c>
      <c r="Q15" s="60">
        <v>32881000</v>
      </c>
      <c r="R15" s="60">
        <v>180011000</v>
      </c>
      <c r="S15" s="60">
        <v>15959000</v>
      </c>
      <c r="T15" s="60">
        <v>43760000</v>
      </c>
      <c r="U15" s="60">
        <v>248803000</v>
      </c>
      <c r="V15" s="60">
        <v>308522000</v>
      </c>
      <c r="W15" s="60">
        <v>566018000</v>
      </c>
      <c r="X15" s="60">
        <v>935916000</v>
      </c>
      <c r="Y15" s="60">
        <v>-369898000</v>
      </c>
      <c r="Z15" s="140">
        <v>-39.52</v>
      </c>
      <c r="AA15" s="155">
        <v>935916000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>
        <v>177000</v>
      </c>
      <c r="F17" s="60">
        <v>1000000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1000000</v>
      </c>
      <c r="Y17" s="60">
        <v>-1000000</v>
      </c>
      <c r="Z17" s="140">
        <v>-100</v>
      </c>
      <c r="AA17" s="155">
        <v>1000000</v>
      </c>
    </row>
    <row r="18" spans="1:27" ht="12.75">
      <c r="A18" s="298" t="s">
        <v>217</v>
      </c>
      <c r="B18" s="136"/>
      <c r="C18" s="84">
        <v>15276000</v>
      </c>
      <c r="D18" s="276"/>
      <c r="E18" s="82">
        <v>40204000</v>
      </c>
      <c r="F18" s="82">
        <v>60670000</v>
      </c>
      <c r="G18" s="82"/>
      <c r="H18" s="82"/>
      <c r="I18" s="82"/>
      <c r="J18" s="82"/>
      <c r="K18" s="82">
        <v>2202000</v>
      </c>
      <c r="L18" s="82"/>
      <c r="M18" s="82"/>
      <c r="N18" s="82">
        <v>2202000</v>
      </c>
      <c r="O18" s="82">
        <v>4459000</v>
      </c>
      <c r="P18" s="82"/>
      <c r="Q18" s="82"/>
      <c r="R18" s="82">
        <v>4459000</v>
      </c>
      <c r="S18" s="82"/>
      <c r="T18" s="82"/>
      <c r="U18" s="82"/>
      <c r="V18" s="82"/>
      <c r="W18" s="82">
        <v>6661000</v>
      </c>
      <c r="X18" s="82">
        <v>60670000</v>
      </c>
      <c r="Y18" s="82">
        <v>-54009000</v>
      </c>
      <c r="Z18" s="270">
        <v>-89.02</v>
      </c>
      <c r="AA18" s="278">
        <v>60670000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1739333000</v>
      </c>
      <c r="D20" s="154">
        <f t="shared" si="2"/>
        <v>0</v>
      </c>
      <c r="E20" s="100">
        <f t="shared" si="2"/>
        <v>3336984000</v>
      </c>
      <c r="F20" s="100">
        <f t="shared" si="2"/>
        <v>3222736000</v>
      </c>
      <c r="G20" s="100">
        <f t="shared" si="2"/>
        <v>95602000</v>
      </c>
      <c r="H20" s="100">
        <f t="shared" si="2"/>
        <v>254851000</v>
      </c>
      <c r="I20" s="100">
        <f t="shared" si="2"/>
        <v>246040000</v>
      </c>
      <c r="J20" s="100">
        <f t="shared" si="2"/>
        <v>596493000</v>
      </c>
      <c r="K20" s="100">
        <f t="shared" si="2"/>
        <v>401254000</v>
      </c>
      <c r="L20" s="100">
        <f t="shared" si="2"/>
        <v>294671000</v>
      </c>
      <c r="M20" s="100">
        <f t="shared" si="2"/>
        <v>365171000</v>
      </c>
      <c r="N20" s="100">
        <f t="shared" si="2"/>
        <v>1061096000</v>
      </c>
      <c r="O20" s="100">
        <f t="shared" si="2"/>
        <v>167771000</v>
      </c>
      <c r="P20" s="100">
        <f t="shared" si="2"/>
        <v>268087000</v>
      </c>
      <c r="Q20" s="100">
        <f t="shared" si="2"/>
        <v>347826000</v>
      </c>
      <c r="R20" s="100">
        <f t="shared" si="2"/>
        <v>783684000</v>
      </c>
      <c r="S20" s="100">
        <f t="shared" si="2"/>
        <v>319612000</v>
      </c>
      <c r="T20" s="100">
        <f t="shared" si="2"/>
        <v>370970000</v>
      </c>
      <c r="U20" s="100">
        <f t="shared" si="2"/>
        <v>835328000</v>
      </c>
      <c r="V20" s="100">
        <f t="shared" si="2"/>
        <v>1525910000</v>
      </c>
      <c r="W20" s="100">
        <f t="shared" si="2"/>
        <v>3967183000</v>
      </c>
      <c r="X20" s="100">
        <f t="shared" si="2"/>
        <v>3222736000</v>
      </c>
      <c r="Y20" s="100">
        <f t="shared" si="2"/>
        <v>744447000</v>
      </c>
      <c r="Z20" s="137">
        <f>+IF(X20&lt;&gt;0,+(Y20/X20)*100,0)</f>
        <v>23.099844355851673</v>
      </c>
      <c r="AA20" s="153">
        <f>SUM(AA26:AA33)</f>
        <v>3222736000</v>
      </c>
    </row>
    <row r="21" spans="1:27" ht="12.75">
      <c r="A21" s="291" t="s">
        <v>205</v>
      </c>
      <c r="B21" s="142"/>
      <c r="C21" s="62">
        <v>447904000</v>
      </c>
      <c r="D21" s="156"/>
      <c r="E21" s="60">
        <v>497520214</v>
      </c>
      <c r="F21" s="60">
        <v>498720000</v>
      </c>
      <c r="G21" s="60">
        <v>5813000</v>
      </c>
      <c r="H21" s="60"/>
      <c r="I21" s="60">
        <v>-43366000</v>
      </c>
      <c r="J21" s="60">
        <v>-37553000</v>
      </c>
      <c r="K21" s="60">
        <v>112524000</v>
      </c>
      <c r="L21" s="60">
        <v>54133000</v>
      </c>
      <c r="M21" s="60">
        <v>44058000</v>
      </c>
      <c r="N21" s="60">
        <v>210715000</v>
      </c>
      <c r="O21" s="60">
        <v>28318000</v>
      </c>
      <c r="P21" s="60">
        <v>21970000</v>
      </c>
      <c r="Q21" s="60">
        <v>43548000</v>
      </c>
      <c r="R21" s="60">
        <v>93836000</v>
      </c>
      <c r="S21" s="60">
        <v>26340000</v>
      </c>
      <c r="T21" s="60">
        <v>58229000</v>
      </c>
      <c r="U21" s="60">
        <v>327781000</v>
      </c>
      <c r="V21" s="60">
        <v>412350000</v>
      </c>
      <c r="W21" s="60">
        <v>679348000</v>
      </c>
      <c r="X21" s="60">
        <v>498720000</v>
      </c>
      <c r="Y21" s="60">
        <v>180628000</v>
      </c>
      <c r="Z21" s="140">
        <v>36.22</v>
      </c>
      <c r="AA21" s="155">
        <v>498720000</v>
      </c>
    </row>
    <row r="22" spans="1:27" ht="12.75">
      <c r="A22" s="291" t="s">
        <v>206</v>
      </c>
      <c r="B22" s="142"/>
      <c r="C22" s="62">
        <v>103098000</v>
      </c>
      <c r="D22" s="156"/>
      <c r="E22" s="60">
        <v>181214000</v>
      </c>
      <c r="F22" s="60">
        <v>181214000</v>
      </c>
      <c r="G22" s="60"/>
      <c r="H22" s="60"/>
      <c r="I22" s="60">
        <v>16078000</v>
      </c>
      <c r="J22" s="60">
        <v>16078000</v>
      </c>
      <c r="K22" s="60">
        <v>56048000</v>
      </c>
      <c r="L22" s="60">
        <v>18800000</v>
      </c>
      <c r="M22" s="60">
        <v>10866000</v>
      </c>
      <c r="N22" s="60">
        <v>85714000</v>
      </c>
      <c r="O22" s="60">
        <v>-434000</v>
      </c>
      <c r="P22" s="60">
        <v>47504000</v>
      </c>
      <c r="Q22" s="60">
        <v>35896000</v>
      </c>
      <c r="R22" s="60">
        <v>82966000</v>
      </c>
      <c r="S22" s="60">
        <v>60461000</v>
      </c>
      <c r="T22" s="60">
        <v>72396000</v>
      </c>
      <c r="U22" s="60">
        <v>112628000</v>
      </c>
      <c r="V22" s="60">
        <v>245485000</v>
      </c>
      <c r="W22" s="60">
        <v>430243000</v>
      </c>
      <c r="X22" s="60">
        <v>181214000</v>
      </c>
      <c r="Y22" s="60">
        <v>249029000</v>
      </c>
      <c r="Z22" s="140">
        <v>137.42</v>
      </c>
      <c r="AA22" s="155">
        <v>181214000</v>
      </c>
    </row>
    <row r="23" spans="1:27" ht="12.75">
      <c r="A23" s="291" t="s">
        <v>207</v>
      </c>
      <c r="B23" s="142"/>
      <c r="C23" s="62">
        <v>144247000</v>
      </c>
      <c r="D23" s="156"/>
      <c r="E23" s="60">
        <v>146476000</v>
      </c>
      <c r="F23" s="60">
        <v>146476000</v>
      </c>
      <c r="G23" s="60">
        <v>356000</v>
      </c>
      <c r="H23" s="60">
        <v>38276000</v>
      </c>
      <c r="I23" s="60">
        <v>11171000</v>
      </c>
      <c r="J23" s="60">
        <v>49803000</v>
      </c>
      <c r="K23" s="60">
        <v>-815000</v>
      </c>
      <c r="L23" s="60">
        <v>12486000</v>
      </c>
      <c r="M23" s="60">
        <v>9457000</v>
      </c>
      <c r="N23" s="60">
        <v>21128000</v>
      </c>
      <c r="O23" s="60">
        <v>13399000</v>
      </c>
      <c r="P23" s="60">
        <v>5695000</v>
      </c>
      <c r="Q23" s="60">
        <v>69263000</v>
      </c>
      <c r="R23" s="60">
        <v>88357000</v>
      </c>
      <c r="S23" s="60">
        <v>6785000</v>
      </c>
      <c r="T23" s="60">
        <v>24667000</v>
      </c>
      <c r="U23" s="60">
        <v>28720000</v>
      </c>
      <c r="V23" s="60">
        <v>60172000</v>
      </c>
      <c r="W23" s="60">
        <v>219460000</v>
      </c>
      <c r="X23" s="60">
        <v>146476000</v>
      </c>
      <c r="Y23" s="60">
        <v>72984000</v>
      </c>
      <c r="Z23" s="140">
        <v>49.83</v>
      </c>
      <c r="AA23" s="155">
        <v>146476000</v>
      </c>
    </row>
    <row r="24" spans="1:27" ht="12.75">
      <c r="A24" s="291" t="s">
        <v>208</v>
      </c>
      <c r="B24" s="142"/>
      <c r="C24" s="62">
        <v>21368000</v>
      </c>
      <c r="D24" s="156"/>
      <c r="E24" s="60">
        <v>317102000</v>
      </c>
      <c r="F24" s="60">
        <v>317102000</v>
      </c>
      <c r="G24" s="60"/>
      <c r="H24" s="60">
        <v>80106000</v>
      </c>
      <c r="I24" s="60">
        <v>38495000</v>
      </c>
      <c r="J24" s="60">
        <v>118601000</v>
      </c>
      <c r="K24" s="60">
        <v>37416000</v>
      </c>
      <c r="L24" s="60">
        <v>88681000</v>
      </c>
      <c r="M24" s="60">
        <v>85435000</v>
      </c>
      <c r="N24" s="60">
        <v>211532000</v>
      </c>
      <c r="O24" s="60">
        <v>16276000</v>
      </c>
      <c r="P24" s="60">
        <v>60890000</v>
      </c>
      <c r="Q24" s="60">
        <v>57755000</v>
      </c>
      <c r="R24" s="60">
        <v>134921000</v>
      </c>
      <c r="S24" s="60">
        <v>37414000</v>
      </c>
      <c r="T24" s="60">
        <v>19473000</v>
      </c>
      <c r="U24" s="60">
        <v>32116000</v>
      </c>
      <c r="V24" s="60">
        <v>89003000</v>
      </c>
      <c r="W24" s="60">
        <v>554057000</v>
      </c>
      <c r="X24" s="60">
        <v>317102000</v>
      </c>
      <c r="Y24" s="60">
        <v>236955000</v>
      </c>
      <c r="Z24" s="140">
        <v>74.73</v>
      </c>
      <c r="AA24" s="155">
        <v>317102000</v>
      </c>
    </row>
    <row r="25" spans="1:27" ht="12.75">
      <c r="A25" s="291" t="s">
        <v>209</v>
      </c>
      <c r="B25" s="142"/>
      <c r="C25" s="62">
        <v>416091000</v>
      </c>
      <c r="D25" s="156"/>
      <c r="E25" s="60">
        <v>1584811786</v>
      </c>
      <c r="F25" s="60">
        <v>1500506000</v>
      </c>
      <c r="G25" s="60">
        <v>87115000</v>
      </c>
      <c r="H25" s="60">
        <v>130034000</v>
      </c>
      <c r="I25" s="60">
        <v>188714000</v>
      </c>
      <c r="J25" s="60">
        <v>405863000</v>
      </c>
      <c r="K25" s="60">
        <v>174281000</v>
      </c>
      <c r="L25" s="60">
        <v>93792000</v>
      </c>
      <c r="M25" s="60">
        <v>190906000</v>
      </c>
      <c r="N25" s="60">
        <v>458979000</v>
      </c>
      <c r="O25" s="60">
        <v>92026000</v>
      </c>
      <c r="P25" s="60">
        <v>126521000</v>
      </c>
      <c r="Q25" s="60">
        <v>80320000</v>
      </c>
      <c r="R25" s="60">
        <v>298867000</v>
      </c>
      <c r="S25" s="60">
        <v>126911000</v>
      </c>
      <c r="T25" s="60">
        <v>166014000</v>
      </c>
      <c r="U25" s="60">
        <v>140489000</v>
      </c>
      <c r="V25" s="60">
        <v>433414000</v>
      </c>
      <c r="W25" s="60">
        <v>1597123000</v>
      </c>
      <c r="X25" s="60">
        <v>1500506000</v>
      </c>
      <c r="Y25" s="60">
        <v>96617000</v>
      </c>
      <c r="Z25" s="140">
        <v>6.44</v>
      </c>
      <c r="AA25" s="155">
        <v>1500506000</v>
      </c>
    </row>
    <row r="26" spans="1:27" ht="12.75">
      <c r="A26" s="292" t="s">
        <v>210</v>
      </c>
      <c r="B26" s="302"/>
      <c r="C26" s="293">
        <f aca="true" t="shared" si="3" ref="C26:Y26">SUM(C21:C25)</f>
        <v>1132708000</v>
      </c>
      <c r="D26" s="294">
        <f t="shared" si="3"/>
        <v>0</v>
      </c>
      <c r="E26" s="295">
        <f t="shared" si="3"/>
        <v>2727124000</v>
      </c>
      <c r="F26" s="295">
        <f t="shared" si="3"/>
        <v>2644018000</v>
      </c>
      <c r="G26" s="295">
        <f t="shared" si="3"/>
        <v>93284000</v>
      </c>
      <c r="H26" s="295">
        <f t="shared" si="3"/>
        <v>248416000</v>
      </c>
      <c r="I26" s="295">
        <f t="shared" si="3"/>
        <v>211092000</v>
      </c>
      <c r="J26" s="295">
        <f t="shared" si="3"/>
        <v>552792000</v>
      </c>
      <c r="K26" s="295">
        <f t="shared" si="3"/>
        <v>379454000</v>
      </c>
      <c r="L26" s="295">
        <f t="shared" si="3"/>
        <v>267892000</v>
      </c>
      <c r="M26" s="295">
        <f t="shared" si="3"/>
        <v>340722000</v>
      </c>
      <c r="N26" s="295">
        <f t="shared" si="3"/>
        <v>988068000</v>
      </c>
      <c r="O26" s="295">
        <f t="shared" si="3"/>
        <v>149585000</v>
      </c>
      <c r="P26" s="295">
        <f t="shared" si="3"/>
        <v>262580000</v>
      </c>
      <c r="Q26" s="295">
        <f t="shared" si="3"/>
        <v>286782000</v>
      </c>
      <c r="R26" s="295">
        <f t="shared" si="3"/>
        <v>698947000</v>
      </c>
      <c r="S26" s="295">
        <f t="shared" si="3"/>
        <v>257911000</v>
      </c>
      <c r="T26" s="295">
        <f t="shared" si="3"/>
        <v>340779000</v>
      </c>
      <c r="U26" s="295">
        <f t="shared" si="3"/>
        <v>641734000</v>
      </c>
      <c r="V26" s="295">
        <f t="shared" si="3"/>
        <v>1240424000</v>
      </c>
      <c r="W26" s="295">
        <f t="shared" si="3"/>
        <v>3480231000</v>
      </c>
      <c r="X26" s="295">
        <f t="shared" si="3"/>
        <v>2644018000</v>
      </c>
      <c r="Y26" s="295">
        <f t="shared" si="3"/>
        <v>836213000</v>
      </c>
      <c r="Z26" s="296">
        <f>+IF(X26&lt;&gt;0,+(Y26/X26)*100,0)</f>
        <v>31.626600121481772</v>
      </c>
      <c r="AA26" s="297">
        <f>SUM(AA21:AA25)</f>
        <v>2644018000</v>
      </c>
    </row>
    <row r="27" spans="1:27" ht="12.75">
      <c r="A27" s="298" t="s">
        <v>211</v>
      </c>
      <c r="B27" s="147"/>
      <c r="C27" s="62">
        <v>125195000</v>
      </c>
      <c r="D27" s="156"/>
      <c r="E27" s="60">
        <v>165696000</v>
      </c>
      <c r="F27" s="60">
        <v>165889000</v>
      </c>
      <c r="G27" s="60"/>
      <c r="H27" s="60"/>
      <c r="I27" s="60">
        <v>21787000</v>
      </c>
      <c r="J27" s="60">
        <v>21787000</v>
      </c>
      <c r="K27" s="60">
        <v>3348000</v>
      </c>
      <c r="L27" s="60">
        <v>12703000</v>
      </c>
      <c r="M27" s="60">
        <v>3873000</v>
      </c>
      <c r="N27" s="60">
        <v>19924000</v>
      </c>
      <c r="O27" s="60">
        <v>5530000</v>
      </c>
      <c r="P27" s="60">
        <v>3107000</v>
      </c>
      <c r="Q27" s="60">
        <v>5627000</v>
      </c>
      <c r="R27" s="60">
        <v>14264000</v>
      </c>
      <c r="S27" s="60">
        <v>5769000</v>
      </c>
      <c r="T27" s="60">
        <v>9502000</v>
      </c>
      <c r="U27" s="60">
        <v>58357000</v>
      </c>
      <c r="V27" s="60">
        <v>73628000</v>
      </c>
      <c r="W27" s="60">
        <v>129603000</v>
      </c>
      <c r="X27" s="60">
        <v>165889000</v>
      </c>
      <c r="Y27" s="60">
        <v>-36286000</v>
      </c>
      <c r="Z27" s="140">
        <v>-21.87</v>
      </c>
      <c r="AA27" s="155">
        <v>165889000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449910000</v>
      </c>
      <c r="D30" s="156"/>
      <c r="E30" s="60">
        <v>411868000</v>
      </c>
      <c r="F30" s="60">
        <v>380533000</v>
      </c>
      <c r="G30" s="60">
        <v>2318000</v>
      </c>
      <c r="H30" s="60">
        <v>6435000</v>
      </c>
      <c r="I30" s="60">
        <v>13128000</v>
      </c>
      <c r="J30" s="60">
        <v>21881000</v>
      </c>
      <c r="K30" s="60">
        <v>18221000</v>
      </c>
      <c r="L30" s="60">
        <v>14076000</v>
      </c>
      <c r="M30" s="60">
        <v>20576000</v>
      </c>
      <c r="N30" s="60">
        <v>52873000</v>
      </c>
      <c r="O30" s="60">
        <v>7090000</v>
      </c>
      <c r="P30" s="60">
        <v>2400000</v>
      </c>
      <c r="Q30" s="60">
        <v>55417000</v>
      </c>
      <c r="R30" s="60">
        <v>64907000</v>
      </c>
      <c r="S30" s="60">
        <v>55932000</v>
      </c>
      <c r="T30" s="60">
        <v>20689000</v>
      </c>
      <c r="U30" s="60">
        <v>135237000</v>
      </c>
      <c r="V30" s="60">
        <v>211858000</v>
      </c>
      <c r="W30" s="60">
        <v>351519000</v>
      </c>
      <c r="X30" s="60">
        <v>380533000</v>
      </c>
      <c r="Y30" s="60">
        <v>-29014000</v>
      </c>
      <c r="Z30" s="140">
        <v>-7.62</v>
      </c>
      <c r="AA30" s="155">
        <v>380533000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31520000</v>
      </c>
      <c r="D33" s="276"/>
      <c r="E33" s="82">
        <v>32296000</v>
      </c>
      <c r="F33" s="82">
        <v>32296000</v>
      </c>
      <c r="G33" s="82"/>
      <c r="H33" s="82"/>
      <c r="I33" s="82">
        <v>33000</v>
      </c>
      <c r="J33" s="82">
        <v>33000</v>
      </c>
      <c r="K33" s="82">
        <v>231000</v>
      </c>
      <c r="L33" s="82"/>
      <c r="M33" s="82"/>
      <c r="N33" s="82">
        <v>231000</v>
      </c>
      <c r="O33" s="82">
        <v>5566000</v>
      </c>
      <c r="P33" s="82"/>
      <c r="Q33" s="82"/>
      <c r="R33" s="82">
        <v>5566000</v>
      </c>
      <c r="S33" s="82"/>
      <c r="T33" s="82"/>
      <c r="U33" s="82"/>
      <c r="V33" s="82"/>
      <c r="W33" s="82">
        <v>5830000</v>
      </c>
      <c r="X33" s="82">
        <v>32296000</v>
      </c>
      <c r="Y33" s="82">
        <v>-26466000</v>
      </c>
      <c r="Z33" s="270">
        <v>-81.95</v>
      </c>
      <c r="AA33" s="278">
        <v>32296000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644443000</v>
      </c>
      <c r="D36" s="156">
        <f t="shared" si="4"/>
        <v>0</v>
      </c>
      <c r="E36" s="60">
        <f t="shared" si="4"/>
        <v>689788214</v>
      </c>
      <c r="F36" s="60">
        <f t="shared" si="4"/>
        <v>717072000</v>
      </c>
      <c r="G36" s="60">
        <f t="shared" si="4"/>
        <v>24842000</v>
      </c>
      <c r="H36" s="60">
        <f t="shared" si="4"/>
        <v>151417000</v>
      </c>
      <c r="I36" s="60">
        <f t="shared" si="4"/>
        <v>-41409000</v>
      </c>
      <c r="J36" s="60">
        <f t="shared" si="4"/>
        <v>134850000</v>
      </c>
      <c r="K36" s="60">
        <f t="shared" si="4"/>
        <v>117592000</v>
      </c>
      <c r="L36" s="60">
        <f t="shared" si="4"/>
        <v>60864000</v>
      </c>
      <c r="M36" s="60">
        <f t="shared" si="4"/>
        <v>53230000</v>
      </c>
      <c r="N36" s="60">
        <f t="shared" si="4"/>
        <v>231686000</v>
      </c>
      <c r="O36" s="60">
        <f t="shared" si="4"/>
        <v>34864000</v>
      </c>
      <c r="P36" s="60">
        <f t="shared" si="4"/>
        <v>33467000</v>
      </c>
      <c r="Q36" s="60">
        <f t="shared" si="4"/>
        <v>52865000</v>
      </c>
      <c r="R36" s="60">
        <f t="shared" si="4"/>
        <v>121196000</v>
      </c>
      <c r="S36" s="60">
        <f t="shared" si="4"/>
        <v>42590000</v>
      </c>
      <c r="T36" s="60">
        <f t="shared" si="4"/>
        <v>67084000</v>
      </c>
      <c r="U36" s="60">
        <f t="shared" si="4"/>
        <v>345841000</v>
      </c>
      <c r="V36" s="60">
        <f t="shared" si="4"/>
        <v>455515000</v>
      </c>
      <c r="W36" s="60">
        <f t="shared" si="4"/>
        <v>943247000</v>
      </c>
      <c r="X36" s="60">
        <f t="shared" si="4"/>
        <v>717072000</v>
      </c>
      <c r="Y36" s="60">
        <f t="shared" si="4"/>
        <v>226175000</v>
      </c>
      <c r="Z36" s="140">
        <f aca="true" t="shared" si="5" ref="Z36:Z49">+IF(X36&lt;&gt;0,+(Y36/X36)*100,0)</f>
        <v>31.54146306089207</v>
      </c>
      <c r="AA36" s="155">
        <f>AA6+AA21</f>
        <v>717072000</v>
      </c>
    </row>
    <row r="37" spans="1:27" ht="12.75">
      <c r="A37" s="291" t="s">
        <v>206</v>
      </c>
      <c r="B37" s="142"/>
      <c r="C37" s="62">
        <f t="shared" si="4"/>
        <v>507607000</v>
      </c>
      <c r="D37" s="156">
        <f t="shared" si="4"/>
        <v>0</v>
      </c>
      <c r="E37" s="60">
        <f t="shared" si="4"/>
        <v>598314000</v>
      </c>
      <c r="F37" s="60">
        <f t="shared" si="4"/>
        <v>598314000</v>
      </c>
      <c r="G37" s="60">
        <f t="shared" si="4"/>
        <v>17157000</v>
      </c>
      <c r="H37" s="60">
        <f t="shared" si="4"/>
        <v>15705000</v>
      </c>
      <c r="I37" s="60">
        <f t="shared" si="4"/>
        <v>37575000</v>
      </c>
      <c r="J37" s="60">
        <f t="shared" si="4"/>
        <v>70437000</v>
      </c>
      <c r="K37" s="60">
        <f t="shared" si="4"/>
        <v>46293000</v>
      </c>
      <c r="L37" s="60">
        <f t="shared" si="4"/>
        <v>35991000</v>
      </c>
      <c r="M37" s="60">
        <f t="shared" si="4"/>
        <v>21602000</v>
      </c>
      <c r="N37" s="60">
        <f t="shared" si="4"/>
        <v>103886000</v>
      </c>
      <c r="O37" s="60">
        <f t="shared" si="4"/>
        <v>23864000</v>
      </c>
      <c r="P37" s="60">
        <f t="shared" si="4"/>
        <v>57386000</v>
      </c>
      <c r="Q37" s="60">
        <f t="shared" si="4"/>
        <v>114747000</v>
      </c>
      <c r="R37" s="60">
        <f t="shared" si="4"/>
        <v>195997000</v>
      </c>
      <c r="S37" s="60">
        <f t="shared" si="4"/>
        <v>43864000</v>
      </c>
      <c r="T37" s="60">
        <f t="shared" si="4"/>
        <v>96863000</v>
      </c>
      <c r="U37" s="60">
        <f t="shared" si="4"/>
        <v>147418000</v>
      </c>
      <c r="V37" s="60">
        <f t="shared" si="4"/>
        <v>288145000</v>
      </c>
      <c r="W37" s="60">
        <f t="shared" si="4"/>
        <v>658465000</v>
      </c>
      <c r="X37" s="60">
        <f t="shared" si="4"/>
        <v>598314000</v>
      </c>
      <c r="Y37" s="60">
        <f t="shared" si="4"/>
        <v>60151000</v>
      </c>
      <c r="Z37" s="140">
        <f t="shared" si="5"/>
        <v>10.05341676778414</v>
      </c>
      <c r="AA37" s="155">
        <f>AA7+AA22</f>
        <v>598314000</v>
      </c>
    </row>
    <row r="38" spans="1:27" ht="12.75">
      <c r="A38" s="291" t="s">
        <v>207</v>
      </c>
      <c r="B38" s="142"/>
      <c r="C38" s="62">
        <f t="shared" si="4"/>
        <v>539352000</v>
      </c>
      <c r="D38" s="156">
        <f t="shared" si="4"/>
        <v>0</v>
      </c>
      <c r="E38" s="60">
        <f t="shared" si="4"/>
        <v>734174000</v>
      </c>
      <c r="F38" s="60">
        <f t="shared" si="4"/>
        <v>661447000</v>
      </c>
      <c r="G38" s="60">
        <f t="shared" si="4"/>
        <v>2030000</v>
      </c>
      <c r="H38" s="60">
        <f t="shared" si="4"/>
        <v>38276000</v>
      </c>
      <c r="I38" s="60">
        <f t="shared" si="4"/>
        <v>43885000</v>
      </c>
      <c r="J38" s="60">
        <f t="shared" si="4"/>
        <v>84191000</v>
      </c>
      <c r="K38" s="60">
        <f t="shared" si="4"/>
        <v>45158000</v>
      </c>
      <c r="L38" s="60">
        <f t="shared" si="4"/>
        <v>84350000</v>
      </c>
      <c r="M38" s="60">
        <f t="shared" si="4"/>
        <v>69286000</v>
      </c>
      <c r="N38" s="60">
        <f t="shared" si="4"/>
        <v>198794000</v>
      </c>
      <c r="O38" s="60">
        <f t="shared" si="4"/>
        <v>23805000</v>
      </c>
      <c r="P38" s="60">
        <f t="shared" si="4"/>
        <v>15624000</v>
      </c>
      <c r="Q38" s="60">
        <f t="shared" si="4"/>
        <v>71006000</v>
      </c>
      <c r="R38" s="60">
        <f t="shared" si="4"/>
        <v>110435000</v>
      </c>
      <c r="S38" s="60">
        <f t="shared" si="4"/>
        <v>35369000</v>
      </c>
      <c r="T38" s="60">
        <f t="shared" si="4"/>
        <v>58313000</v>
      </c>
      <c r="U38" s="60">
        <f t="shared" si="4"/>
        <v>78853000</v>
      </c>
      <c r="V38" s="60">
        <f t="shared" si="4"/>
        <v>172535000</v>
      </c>
      <c r="W38" s="60">
        <f t="shared" si="4"/>
        <v>565955000</v>
      </c>
      <c r="X38" s="60">
        <f t="shared" si="4"/>
        <v>661447000</v>
      </c>
      <c r="Y38" s="60">
        <f t="shared" si="4"/>
        <v>-95492000</v>
      </c>
      <c r="Z38" s="140">
        <f t="shared" si="5"/>
        <v>-14.436833185425288</v>
      </c>
      <c r="AA38" s="155">
        <f>AA8+AA23</f>
        <v>661447000</v>
      </c>
    </row>
    <row r="39" spans="1:27" ht="12.75">
      <c r="A39" s="291" t="s">
        <v>208</v>
      </c>
      <c r="B39" s="142"/>
      <c r="C39" s="62">
        <f t="shared" si="4"/>
        <v>503020000</v>
      </c>
      <c r="D39" s="156">
        <f t="shared" si="4"/>
        <v>0</v>
      </c>
      <c r="E39" s="60">
        <f t="shared" si="4"/>
        <v>607751000</v>
      </c>
      <c r="F39" s="60">
        <f t="shared" si="4"/>
        <v>608006000</v>
      </c>
      <c r="G39" s="60">
        <f t="shared" si="4"/>
        <v>28000</v>
      </c>
      <c r="H39" s="60">
        <f t="shared" si="4"/>
        <v>80106000</v>
      </c>
      <c r="I39" s="60">
        <f t="shared" si="4"/>
        <v>38979000</v>
      </c>
      <c r="J39" s="60">
        <f t="shared" si="4"/>
        <v>119113000</v>
      </c>
      <c r="K39" s="60">
        <f t="shared" si="4"/>
        <v>38531000</v>
      </c>
      <c r="L39" s="60">
        <f t="shared" si="4"/>
        <v>85143000</v>
      </c>
      <c r="M39" s="60">
        <f t="shared" si="4"/>
        <v>90788000</v>
      </c>
      <c r="N39" s="60">
        <f t="shared" si="4"/>
        <v>214462000</v>
      </c>
      <c r="O39" s="60">
        <f t="shared" si="4"/>
        <v>18499000</v>
      </c>
      <c r="P39" s="60">
        <f t="shared" si="4"/>
        <v>62712000</v>
      </c>
      <c r="Q39" s="60">
        <f t="shared" si="4"/>
        <v>62134000</v>
      </c>
      <c r="R39" s="60">
        <f t="shared" si="4"/>
        <v>143345000</v>
      </c>
      <c r="S39" s="60">
        <f t="shared" si="4"/>
        <v>35907000</v>
      </c>
      <c r="T39" s="60">
        <f t="shared" si="4"/>
        <v>49508000</v>
      </c>
      <c r="U39" s="60">
        <f t="shared" si="4"/>
        <v>81123000</v>
      </c>
      <c r="V39" s="60">
        <f t="shared" si="4"/>
        <v>166538000</v>
      </c>
      <c r="W39" s="60">
        <f t="shared" si="4"/>
        <v>643458000</v>
      </c>
      <c r="X39" s="60">
        <f t="shared" si="4"/>
        <v>608006000</v>
      </c>
      <c r="Y39" s="60">
        <f t="shared" si="4"/>
        <v>35452000</v>
      </c>
      <c r="Z39" s="140">
        <f t="shared" si="5"/>
        <v>5.83086351121535</v>
      </c>
      <c r="AA39" s="155">
        <f>AA9+AA24</f>
        <v>608006000</v>
      </c>
    </row>
    <row r="40" spans="1:27" ht="12.75">
      <c r="A40" s="291" t="s">
        <v>209</v>
      </c>
      <c r="B40" s="142"/>
      <c r="C40" s="62">
        <f t="shared" si="4"/>
        <v>1747346000</v>
      </c>
      <c r="D40" s="156">
        <f t="shared" si="4"/>
        <v>0</v>
      </c>
      <c r="E40" s="60">
        <f t="shared" si="4"/>
        <v>2386479786</v>
      </c>
      <c r="F40" s="60">
        <f t="shared" si="4"/>
        <v>2292874000</v>
      </c>
      <c r="G40" s="60">
        <f t="shared" si="4"/>
        <v>92618000</v>
      </c>
      <c r="H40" s="60">
        <f t="shared" si="4"/>
        <v>130034000</v>
      </c>
      <c r="I40" s="60">
        <f t="shared" si="4"/>
        <v>222747000</v>
      </c>
      <c r="J40" s="60">
        <f t="shared" si="4"/>
        <v>445399000</v>
      </c>
      <c r="K40" s="60">
        <f t="shared" si="4"/>
        <v>214004000</v>
      </c>
      <c r="L40" s="60">
        <f t="shared" si="4"/>
        <v>150566000</v>
      </c>
      <c r="M40" s="60">
        <f t="shared" si="4"/>
        <v>260729000</v>
      </c>
      <c r="N40" s="60">
        <f t="shared" si="4"/>
        <v>625299000</v>
      </c>
      <c r="O40" s="60">
        <f t="shared" si="4"/>
        <v>113987000</v>
      </c>
      <c r="P40" s="60">
        <f t="shared" si="4"/>
        <v>170293000</v>
      </c>
      <c r="Q40" s="60">
        <f t="shared" si="4"/>
        <v>125918000</v>
      </c>
      <c r="R40" s="60">
        <f t="shared" si="4"/>
        <v>410198000</v>
      </c>
      <c r="S40" s="60">
        <f t="shared" si="4"/>
        <v>195619000</v>
      </c>
      <c r="T40" s="60">
        <f t="shared" si="4"/>
        <v>211025000</v>
      </c>
      <c r="U40" s="60">
        <f t="shared" si="4"/>
        <v>259091000</v>
      </c>
      <c r="V40" s="60">
        <f t="shared" si="4"/>
        <v>665735000</v>
      </c>
      <c r="W40" s="60">
        <f t="shared" si="4"/>
        <v>2146631000</v>
      </c>
      <c r="X40" s="60">
        <f t="shared" si="4"/>
        <v>2292874000</v>
      </c>
      <c r="Y40" s="60">
        <f t="shared" si="4"/>
        <v>-146243000</v>
      </c>
      <c r="Z40" s="140">
        <f t="shared" si="5"/>
        <v>-6.378152484611016</v>
      </c>
      <c r="AA40" s="155">
        <f>AA10+AA25</f>
        <v>2292874000</v>
      </c>
    </row>
    <row r="41" spans="1:27" ht="12.75">
      <c r="A41" s="292" t="s">
        <v>210</v>
      </c>
      <c r="B41" s="142"/>
      <c r="C41" s="293">
        <f aca="true" t="shared" si="6" ref="C41:Y41">SUM(C36:C40)</f>
        <v>3941768000</v>
      </c>
      <c r="D41" s="294">
        <f t="shared" si="6"/>
        <v>0</v>
      </c>
      <c r="E41" s="295">
        <f t="shared" si="6"/>
        <v>5016507000</v>
      </c>
      <c r="F41" s="295">
        <f t="shared" si="6"/>
        <v>4877713000</v>
      </c>
      <c r="G41" s="295">
        <f t="shared" si="6"/>
        <v>136675000</v>
      </c>
      <c r="H41" s="295">
        <f t="shared" si="6"/>
        <v>415538000</v>
      </c>
      <c r="I41" s="295">
        <f t="shared" si="6"/>
        <v>301777000</v>
      </c>
      <c r="J41" s="295">
        <f t="shared" si="6"/>
        <v>853990000</v>
      </c>
      <c r="K41" s="295">
        <f t="shared" si="6"/>
        <v>461578000</v>
      </c>
      <c r="L41" s="295">
        <f t="shared" si="6"/>
        <v>416914000</v>
      </c>
      <c r="M41" s="295">
        <f t="shared" si="6"/>
        <v>495635000</v>
      </c>
      <c r="N41" s="295">
        <f t="shared" si="6"/>
        <v>1374127000</v>
      </c>
      <c r="O41" s="295">
        <f t="shared" si="6"/>
        <v>215019000</v>
      </c>
      <c r="P41" s="295">
        <f t="shared" si="6"/>
        <v>339482000</v>
      </c>
      <c r="Q41" s="295">
        <f t="shared" si="6"/>
        <v>426670000</v>
      </c>
      <c r="R41" s="295">
        <f t="shared" si="6"/>
        <v>981171000</v>
      </c>
      <c r="S41" s="295">
        <f t="shared" si="6"/>
        <v>353349000</v>
      </c>
      <c r="T41" s="295">
        <f t="shared" si="6"/>
        <v>482793000</v>
      </c>
      <c r="U41" s="295">
        <f t="shared" si="6"/>
        <v>912326000</v>
      </c>
      <c r="V41" s="295">
        <f t="shared" si="6"/>
        <v>1748468000</v>
      </c>
      <c r="W41" s="295">
        <f t="shared" si="6"/>
        <v>4957756000</v>
      </c>
      <c r="X41" s="295">
        <f t="shared" si="6"/>
        <v>4877713000</v>
      </c>
      <c r="Y41" s="295">
        <f t="shared" si="6"/>
        <v>80043000</v>
      </c>
      <c r="Z41" s="296">
        <f t="shared" si="5"/>
        <v>1.6409944578535063</v>
      </c>
      <c r="AA41" s="297">
        <f>SUM(AA36:AA40)</f>
        <v>4877713000</v>
      </c>
    </row>
    <row r="42" spans="1:27" ht="12.75">
      <c r="A42" s="298" t="s">
        <v>211</v>
      </c>
      <c r="B42" s="136"/>
      <c r="C42" s="95">
        <f aca="true" t="shared" si="7" ref="C42:Y48">C12+C27</f>
        <v>170091000</v>
      </c>
      <c r="D42" s="129">
        <f t="shared" si="7"/>
        <v>0</v>
      </c>
      <c r="E42" s="54">
        <f t="shared" si="7"/>
        <v>429606000</v>
      </c>
      <c r="F42" s="54">
        <f t="shared" si="7"/>
        <v>405604000</v>
      </c>
      <c r="G42" s="54">
        <f t="shared" si="7"/>
        <v>4000</v>
      </c>
      <c r="H42" s="54">
        <f t="shared" si="7"/>
        <v>484000</v>
      </c>
      <c r="I42" s="54">
        <f t="shared" si="7"/>
        <v>28504000</v>
      </c>
      <c r="J42" s="54">
        <f t="shared" si="7"/>
        <v>28992000</v>
      </c>
      <c r="K42" s="54">
        <f t="shared" si="7"/>
        <v>3714000</v>
      </c>
      <c r="L42" s="54">
        <f t="shared" si="7"/>
        <v>18374000</v>
      </c>
      <c r="M42" s="54">
        <f t="shared" si="7"/>
        <v>8123000</v>
      </c>
      <c r="N42" s="54">
        <f t="shared" si="7"/>
        <v>30211000</v>
      </c>
      <c r="O42" s="54">
        <f t="shared" si="7"/>
        <v>10257000</v>
      </c>
      <c r="P42" s="54">
        <f t="shared" si="7"/>
        <v>5327000</v>
      </c>
      <c r="Q42" s="54">
        <f t="shared" si="7"/>
        <v>6417000</v>
      </c>
      <c r="R42" s="54">
        <f t="shared" si="7"/>
        <v>22001000</v>
      </c>
      <c r="S42" s="54">
        <f t="shared" si="7"/>
        <v>11036000</v>
      </c>
      <c r="T42" s="54">
        <f t="shared" si="7"/>
        <v>14263000</v>
      </c>
      <c r="U42" s="54">
        <f t="shared" si="7"/>
        <v>72430000</v>
      </c>
      <c r="V42" s="54">
        <f t="shared" si="7"/>
        <v>97729000</v>
      </c>
      <c r="W42" s="54">
        <f t="shared" si="7"/>
        <v>178933000</v>
      </c>
      <c r="X42" s="54">
        <f t="shared" si="7"/>
        <v>405604000</v>
      </c>
      <c r="Y42" s="54">
        <f t="shared" si="7"/>
        <v>-226671000</v>
      </c>
      <c r="Z42" s="184">
        <f t="shared" si="5"/>
        <v>-55.88480389739746</v>
      </c>
      <c r="AA42" s="130">
        <f aca="true" t="shared" si="8" ref="AA42:AA48">AA12+AA27</f>
        <v>405604000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744268000</v>
      </c>
      <c r="D45" s="129">
        <f t="shared" si="7"/>
        <v>0</v>
      </c>
      <c r="E45" s="54">
        <f t="shared" si="7"/>
        <v>1206277000</v>
      </c>
      <c r="F45" s="54">
        <f t="shared" si="7"/>
        <v>1316449000</v>
      </c>
      <c r="G45" s="54">
        <f t="shared" si="7"/>
        <v>6258000</v>
      </c>
      <c r="H45" s="54">
        <f t="shared" si="7"/>
        <v>16294000</v>
      </c>
      <c r="I45" s="54">
        <f t="shared" si="7"/>
        <v>39396000</v>
      </c>
      <c r="J45" s="54">
        <f t="shared" si="7"/>
        <v>61948000</v>
      </c>
      <c r="K45" s="54">
        <f t="shared" si="7"/>
        <v>42032000</v>
      </c>
      <c r="L45" s="54">
        <f t="shared" si="7"/>
        <v>45629000</v>
      </c>
      <c r="M45" s="54">
        <f t="shared" si="7"/>
        <v>2630000</v>
      </c>
      <c r="N45" s="54">
        <f t="shared" si="7"/>
        <v>90291000</v>
      </c>
      <c r="O45" s="54">
        <f t="shared" si="7"/>
        <v>95171000</v>
      </c>
      <c r="P45" s="54">
        <f t="shared" si="7"/>
        <v>61449000</v>
      </c>
      <c r="Q45" s="54">
        <f t="shared" si="7"/>
        <v>88298000</v>
      </c>
      <c r="R45" s="54">
        <f t="shared" si="7"/>
        <v>244918000</v>
      </c>
      <c r="S45" s="54">
        <f t="shared" si="7"/>
        <v>71891000</v>
      </c>
      <c r="T45" s="54">
        <f t="shared" si="7"/>
        <v>64449000</v>
      </c>
      <c r="U45" s="54">
        <f t="shared" si="7"/>
        <v>384040000</v>
      </c>
      <c r="V45" s="54">
        <f t="shared" si="7"/>
        <v>520380000</v>
      </c>
      <c r="W45" s="54">
        <f t="shared" si="7"/>
        <v>917537000</v>
      </c>
      <c r="X45" s="54">
        <f t="shared" si="7"/>
        <v>1316449000</v>
      </c>
      <c r="Y45" s="54">
        <f t="shared" si="7"/>
        <v>-398912000</v>
      </c>
      <c r="Z45" s="184">
        <f t="shared" si="5"/>
        <v>-30.302123363685183</v>
      </c>
      <c r="AA45" s="130">
        <f t="shared" si="8"/>
        <v>1316449000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177000</v>
      </c>
      <c r="F47" s="54">
        <f t="shared" si="7"/>
        <v>1000000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1000000</v>
      </c>
      <c r="Y47" s="54">
        <f t="shared" si="7"/>
        <v>-1000000</v>
      </c>
      <c r="Z47" s="184">
        <f t="shared" si="5"/>
        <v>-100</v>
      </c>
      <c r="AA47" s="130">
        <f t="shared" si="8"/>
        <v>1000000</v>
      </c>
    </row>
    <row r="48" spans="1:27" ht="12.75">
      <c r="A48" s="298" t="s">
        <v>217</v>
      </c>
      <c r="B48" s="136"/>
      <c r="C48" s="95">
        <f t="shared" si="7"/>
        <v>46796000</v>
      </c>
      <c r="D48" s="129">
        <f t="shared" si="7"/>
        <v>0</v>
      </c>
      <c r="E48" s="54">
        <f t="shared" si="7"/>
        <v>72500000</v>
      </c>
      <c r="F48" s="54">
        <f t="shared" si="7"/>
        <v>92966000</v>
      </c>
      <c r="G48" s="54">
        <f t="shared" si="7"/>
        <v>0</v>
      </c>
      <c r="H48" s="54">
        <f t="shared" si="7"/>
        <v>0</v>
      </c>
      <c r="I48" s="54">
        <f t="shared" si="7"/>
        <v>33000</v>
      </c>
      <c r="J48" s="54">
        <f t="shared" si="7"/>
        <v>33000</v>
      </c>
      <c r="K48" s="54">
        <f t="shared" si="7"/>
        <v>2433000</v>
      </c>
      <c r="L48" s="54">
        <f t="shared" si="7"/>
        <v>0</v>
      </c>
      <c r="M48" s="54">
        <f t="shared" si="7"/>
        <v>0</v>
      </c>
      <c r="N48" s="54">
        <f t="shared" si="7"/>
        <v>2433000</v>
      </c>
      <c r="O48" s="54">
        <f t="shared" si="7"/>
        <v>10025000</v>
      </c>
      <c r="P48" s="54">
        <f t="shared" si="7"/>
        <v>0</v>
      </c>
      <c r="Q48" s="54">
        <f t="shared" si="7"/>
        <v>0</v>
      </c>
      <c r="R48" s="54">
        <f t="shared" si="7"/>
        <v>10025000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12491000</v>
      </c>
      <c r="X48" s="54">
        <f t="shared" si="7"/>
        <v>92966000</v>
      </c>
      <c r="Y48" s="54">
        <f t="shared" si="7"/>
        <v>-80475000</v>
      </c>
      <c r="Z48" s="184">
        <f t="shared" si="5"/>
        <v>-86.56390508357894</v>
      </c>
      <c r="AA48" s="130">
        <f t="shared" si="8"/>
        <v>92966000</v>
      </c>
    </row>
    <row r="49" spans="1:27" ht="12.75">
      <c r="A49" s="308" t="s">
        <v>220</v>
      </c>
      <c r="B49" s="149"/>
      <c r="C49" s="239">
        <f aca="true" t="shared" si="9" ref="C49:Y49">SUM(C41:C48)</f>
        <v>4902923000</v>
      </c>
      <c r="D49" s="218">
        <f t="shared" si="9"/>
        <v>0</v>
      </c>
      <c r="E49" s="220">
        <f t="shared" si="9"/>
        <v>6725067000</v>
      </c>
      <c r="F49" s="220">
        <f t="shared" si="9"/>
        <v>6693732000</v>
      </c>
      <c r="G49" s="220">
        <f t="shared" si="9"/>
        <v>142937000</v>
      </c>
      <c r="H49" s="220">
        <f t="shared" si="9"/>
        <v>432316000</v>
      </c>
      <c r="I49" s="220">
        <f t="shared" si="9"/>
        <v>369710000</v>
      </c>
      <c r="J49" s="220">
        <f t="shared" si="9"/>
        <v>944963000</v>
      </c>
      <c r="K49" s="220">
        <f t="shared" si="9"/>
        <v>509757000</v>
      </c>
      <c r="L49" s="220">
        <f t="shared" si="9"/>
        <v>480917000</v>
      </c>
      <c r="M49" s="220">
        <f t="shared" si="9"/>
        <v>506388000</v>
      </c>
      <c r="N49" s="220">
        <f t="shared" si="9"/>
        <v>1497062000</v>
      </c>
      <c r="O49" s="220">
        <f t="shared" si="9"/>
        <v>330472000</v>
      </c>
      <c r="P49" s="220">
        <f t="shared" si="9"/>
        <v>406258000</v>
      </c>
      <c r="Q49" s="220">
        <f t="shared" si="9"/>
        <v>521385000</v>
      </c>
      <c r="R49" s="220">
        <f t="shared" si="9"/>
        <v>1258115000</v>
      </c>
      <c r="S49" s="220">
        <f t="shared" si="9"/>
        <v>436276000</v>
      </c>
      <c r="T49" s="220">
        <f t="shared" si="9"/>
        <v>561505000</v>
      </c>
      <c r="U49" s="220">
        <f t="shared" si="9"/>
        <v>1368796000</v>
      </c>
      <c r="V49" s="220">
        <f t="shared" si="9"/>
        <v>2366577000</v>
      </c>
      <c r="W49" s="220">
        <f t="shared" si="9"/>
        <v>6066717000</v>
      </c>
      <c r="X49" s="220">
        <f t="shared" si="9"/>
        <v>6693732000</v>
      </c>
      <c r="Y49" s="220">
        <f t="shared" si="9"/>
        <v>-627015000</v>
      </c>
      <c r="Z49" s="221">
        <f t="shared" si="5"/>
        <v>-9.36719605744598</v>
      </c>
      <c r="AA49" s="222">
        <f>SUM(AA41:AA48)</f>
        <v>6693732000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2892428006</v>
      </c>
      <c r="D51" s="129">
        <f t="shared" si="10"/>
        <v>0</v>
      </c>
      <c r="E51" s="54">
        <f t="shared" si="10"/>
        <v>3527696032</v>
      </c>
      <c r="F51" s="54">
        <f t="shared" si="10"/>
        <v>3518739854</v>
      </c>
      <c r="G51" s="54">
        <f t="shared" si="10"/>
        <v>80414768</v>
      </c>
      <c r="H51" s="54">
        <f t="shared" si="10"/>
        <v>164067250</v>
      </c>
      <c r="I51" s="54">
        <f t="shared" si="10"/>
        <v>138560538</v>
      </c>
      <c r="J51" s="54">
        <f t="shared" si="10"/>
        <v>383042556</v>
      </c>
      <c r="K51" s="54">
        <f t="shared" si="10"/>
        <v>162946200</v>
      </c>
      <c r="L51" s="54">
        <f t="shared" si="10"/>
        <v>201544724</v>
      </c>
      <c r="M51" s="54">
        <f t="shared" si="10"/>
        <v>224587714</v>
      </c>
      <c r="N51" s="54">
        <f t="shared" si="10"/>
        <v>589078638</v>
      </c>
      <c r="O51" s="54">
        <f t="shared" si="10"/>
        <v>171530359</v>
      </c>
      <c r="P51" s="54">
        <f t="shared" si="10"/>
        <v>228746252</v>
      </c>
      <c r="Q51" s="54">
        <f t="shared" si="10"/>
        <v>285218155</v>
      </c>
      <c r="R51" s="54">
        <f t="shared" si="10"/>
        <v>685494766</v>
      </c>
      <c r="S51" s="54">
        <f t="shared" si="10"/>
        <v>279736474</v>
      </c>
      <c r="T51" s="54">
        <f t="shared" si="10"/>
        <v>890027114</v>
      </c>
      <c r="U51" s="54">
        <f t="shared" si="10"/>
        <v>399232517</v>
      </c>
      <c r="V51" s="54">
        <f t="shared" si="10"/>
        <v>1568996105</v>
      </c>
      <c r="W51" s="54">
        <f t="shared" si="10"/>
        <v>3226612065</v>
      </c>
      <c r="X51" s="54">
        <f t="shared" si="10"/>
        <v>3518739854</v>
      </c>
      <c r="Y51" s="54">
        <f t="shared" si="10"/>
        <v>-292127789</v>
      </c>
      <c r="Z51" s="184">
        <f>+IF(X51&lt;&gt;0,+(Y51/X51)*100,0)</f>
        <v>-8.302057018165685</v>
      </c>
      <c r="AA51" s="130">
        <f>SUM(AA57:AA61)</f>
        <v>3518739854</v>
      </c>
    </row>
    <row r="52" spans="1:27" ht="12.75">
      <c r="A52" s="310" t="s">
        <v>205</v>
      </c>
      <c r="B52" s="142"/>
      <c r="C52" s="62">
        <v>460190487</v>
      </c>
      <c r="D52" s="156"/>
      <c r="E52" s="60">
        <v>597208620</v>
      </c>
      <c r="F52" s="60">
        <v>427857926</v>
      </c>
      <c r="G52" s="60">
        <v>23823891</v>
      </c>
      <c r="H52" s="60">
        <v>26474089</v>
      </c>
      <c r="I52" s="60">
        <v>-15459667</v>
      </c>
      <c r="J52" s="60">
        <v>34838313</v>
      </c>
      <c r="K52" s="60">
        <v>53588435</v>
      </c>
      <c r="L52" s="60">
        <v>35308794</v>
      </c>
      <c r="M52" s="60">
        <v>27670674</v>
      </c>
      <c r="N52" s="60">
        <v>116567903</v>
      </c>
      <c r="O52" s="60">
        <v>27390083</v>
      </c>
      <c r="P52" s="60">
        <v>38565354</v>
      </c>
      <c r="Q52" s="60">
        <v>27994798</v>
      </c>
      <c r="R52" s="60">
        <v>93950235</v>
      </c>
      <c r="S52" s="60">
        <v>81495506</v>
      </c>
      <c r="T52" s="60">
        <v>74978598</v>
      </c>
      <c r="U52" s="60">
        <v>35823833</v>
      </c>
      <c r="V52" s="60">
        <v>192297937</v>
      </c>
      <c r="W52" s="60">
        <v>437654388</v>
      </c>
      <c r="X52" s="60">
        <v>427857926</v>
      </c>
      <c r="Y52" s="60">
        <v>9796462</v>
      </c>
      <c r="Z52" s="140">
        <v>2.29</v>
      </c>
      <c r="AA52" s="155">
        <v>427857926</v>
      </c>
    </row>
    <row r="53" spans="1:27" ht="12.75">
      <c r="A53" s="310" t="s">
        <v>206</v>
      </c>
      <c r="B53" s="142"/>
      <c r="C53" s="62">
        <v>683944832</v>
      </c>
      <c r="D53" s="156"/>
      <c r="E53" s="60">
        <v>1015796030</v>
      </c>
      <c r="F53" s="60">
        <v>1179019079</v>
      </c>
      <c r="G53" s="60">
        <v>21307243</v>
      </c>
      <c r="H53" s="60">
        <v>32080184</v>
      </c>
      <c r="I53" s="60">
        <v>56950782</v>
      </c>
      <c r="J53" s="60">
        <v>110338209</v>
      </c>
      <c r="K53" s="60">
        <v>16543391</v>
      </c>
      <c r="L53" s="60">
        <v>45839857</v>
      </c>
      <c r="M53" s="60">
        <v>46931732</v>
      </c>
      <c r="N53" s="60">
        <v>109314980</v>
      </c>
      <c r="O53" s="60">
        <v>39784103</v>
      </c>
      <c r="P53" s="60">
        <v>41176312</v>
      </c>
      <c r="Q53" s="60">
        <v>58014941</v>
      </c>
      <c r="R53" s="60">
        <v>138975356</v>
      </c>
      <c r="S53" s="60">
        <v>34106203</v>
      </c>
      <c r="T53" s="60">
        <v>544800104</v>
      </c>
      <c r="U53" s="60">
        <v>-103223916</v>
      </c>
      <c r="V53" s="60">
        <v>475682391</v>
      </c>
      <c r="W53" s="60">
        <v>834310936</v>
      </c>
      <c r="X53" s="60">
        <v>1179019079</v>
      </c>
      <c r="Y53" s="60">
        <v>-344708143</v>
      </c>
      <c r="Z53" s="140">
        <v>-29.24</v>
      </c>
      <c r="AA53" s="155">
        <v>1179019079</v>
      </c>
    </row>
    <row r="54" spans="1:27" ht="12.75">
      <c r="A54" s="310" t="s">
        <v>207</v>
      </c>
      <c r="B54" s="142"/>
      <c r="C54" s="62">
        <v>677486890</v>
      </c>
      <c r="D54" s="156"/>
      <c r="E54" s="60">
        <v>783645000</v>
      </c>
      <c r="F54" s="60">
        <v>701837002</v>
      </c>
      <c r="G54" s="60">
        <v>19557522</v>
      </c>
      <c r="H54" s="60">
        <v>42037798</v>
      </c>
      <c r="I54" s="60">
        <v>40438662</v>
      </c>
      <c r="J54" s="60">
        <v>102033982</v>
      </c>
      <c r="K54" s="60">
        <v>32970215</v>
      </c>
      <c r="L54" s="60">
        <v>31242818</v>
      </c>
      <c r="M54" s="60">
        <v>32680880</v>
      </c>
      <c r="N54" s="60">
        <v>96893913</v>
      </c>
      <c r="O54" s="60">
        <v>31731101</v>
      </c>
      <c r="P54" s="60">
        <v>52277576</v>
      </c>
      <c r="Q54" s="60">
        <v>31586345</v>
      </c>
      <c r="R54" s="60">
        <v>115595022</v>
      </c>
      <c r="S54" s="60">
        <v>33628059</v>
      </c>
      <c r="T54" s="60">
        <v>45841914</v>
      </c>
      <c r="U54" s="60">
        <v>54533423</v>
      </c>
      <c r="V54" s="60">
        <v>134003396</v>
      </c>
      <c r="W54" s="60">
        <v>448526313</v>
      </c>
      <c r="X54" s="60">
        <v>701837002</v>
      </c>
      <c r="Y54" s="60">
        <v>-253310689</v>
      </c>
      <c r="Z54" s="140">
        <v>-36.09</v>
      </c>
      <c r="AA54" s="155">
        <v>701837002</v>
      </c>
    </row>
    <row r="55" spans="1:27" ht="12.75">
      <c r="A55" s="310" t="s">
        <v>208</v>
      </c>
      <c r="B55" s="142"/>
      <c r="C55" s="62">
        <v>300139534</v>
      </c>
      <c r="D55" s="156"/>
      <c r="E55" s="60">
        <v>302601000</v>
      </c>
      <c r="F55" s="60">
        <v>309679459</v>
      </c>
      <c r="G55" s="60">
        <v>1125324</v>
      </c>
      <c r="H55" s="60">
        <v>14418457</v>
      </c>
      <c r="I55" s="60">
        <v>15438501</v>
      </c>
      <c r="J55" s="60">
        <v>30982282</v>
      </c>
      <c r="K55" s="60">
        <v>15035575</v>
      </c>
      <c r="L55" s="60">
        <v>26456385</v>
      </c>
      <c r="M55" s="60">
        <v>18101797</v>
      </c>
      <c r="N55" s="60">
        <v>59593757</v>
      </c>
      <c r="O55" s="60">
        <v>16018273</v>
      </c>
      <c r="P55" s="60">
        <v>26487569</v>
      </c>
      <c r="Q55" s="60">
        <v>29022018</v>
      </c>
      <c r="R55" s="60">
        <v>71527860</v>
      </c>
      <c r="S55" s="60">
        <v>21501439</v>
      </c>
      <c r="T55" s="60">
        <v>38797863</v>
      </c>
      <c r="U55" s="60">
        <v>21501218</v>
      </c>
      <c r="V55" s="60">
        <v>81800520</v>
      </c>
      <c r="W55" s="60">
        <v>243904419</v>
      </c>
      <c r="X55" s="60">
        <v>309679459</v>
      </c>
      <c r="Y55" s="60">
        <v>-65775040</v>
      </c>
      <c r="Z55" s="140">
        <v>-21.24</v>
      </c>
      <c r="AA55" s="155">
        <v>309679459</v>
      </c>
    </row>
    <row r="56" spans="1:27" ht="12.75">
      <c r="A56" s="310" t="s">
        <v>209</v>
      </c>
      <c r="B56" s="142"/>
      <c r="C56" s="62">
        <v>18179578</v>
      </c>
      <c r="D56" s="156"/>
      <c r="E56" s="60">
        <v>12004350</v>
      </c>
      <c r="F56" s="60">
        <v>12204350</v>
      </c>
      <c r="G56" s="60">
        <v>1974677</v>
      </c>
      <c r="H56" s="60">
        <v>20480035</v>
      </c>
      <c r="I56" s="60">
        <v>-10988639</v>
      </c>
      <c r="J56" s="60">
        <v>11466073</v>
      </c>
      <c r="K56" s="60">
        <v>2284557</v>
      </c>
      <c r="L56" s="60">
        <v>3965307</v>
      </c>
      <c r="M56" s="60">
        <v>1849962</v>
      </c>
      <c r="N56" s="60">
        <v>8099826</v>
      </c>
      <c r="O56" s="60">
        <v>2149263</v>
      </c>
      <c r="P56" s="60">
        <v>4328148</v>
      </c>
      <c r="Q56" s="60">
        <v>3882042</v>
      </c>
      <c r="R56" s="60">
        <v>10359453</v>
      </c>
      <c r="S56" s="60">
        <v>-10244478</v>
      </c>
      <c r="T56" s="60">
        <v>2311583</v>
      </c>
      <c r="U56" s="60">
        <v>6153344</v>
      </c>
      <c r="V56" s="60">
        <v>-1779551</v>
      </c>
      <c r="W56" s="60">
        <v>28145801</v>
      </c>
      <c r="X56" s="60">
        <v>12204350</v>
      </c>
      <c r="Y56" s="60">
        <v>15941451</v>
      </c>
      <c r="Z56" s="140">
        <v>130.62</v>
      </c>
      <c r="AA56" s="155">
        <v>12204350</v>
      </c>
    </row>
    <row r="57" spans="1:27" ht="12.75">
      <c r="A57" s="138" t="s">
        <v>210</v>
      </c>
      <c r="B57" s="142"/>
      <c r="C57" s="293">
        <f aca="true" t="shared" si="11" ref="C57:Y57">SUM(C52:C56)</f>
        <v>2139941321</v>
      </c>
      <c r="D57" s="294">
        <f t="shared" si="11"/>
        <v>0</v>
      </c>
      <c r="E57" s="295">
        <f t="shared" si="11"/>
        <v>2711255000</v>
      </c>
      <c r="F57" s="295">
        <f t="shared" si="11"/>
        <v>2630597816</v>
      </c>
      <c r="G57" s="295">
        <f t="shared" si="11"/>
        <v>67788657</v>
      </c>
      <c r="H57" s="295">
        <f t="shared" si="11"/>
        <v>135490563</v>
      </c>
      <c r="I57" s="295">
        <f t="shared" si="11"/>
        <v>86379639</v>
      </c>
      <c r="J57" s="295">
        <f t="shared" si="11"/>
        <v>289658859</v>
      </c>
      <c r="K57" s="295">
        <f t="shared" si="11"/>
        <v>120422173</v>
      </c>
      <c r="L57" s="295">
        <f t="shared" si="11"/>
        <v>142813161</v>
      </c>
      <c r="M57" s="295">
        <f t="shared" si="11"/>
        <v>127235045</v>
      </c>
      <c r="N57" s="295">
        <f t="shared" si="11"/>
        <v>390470379</v>
      </c>
      <c r="O57" s="295">
        <f t="shared" si="11"/>
        <v>117072823</v>
      </c>
      <c r="P57" s="295">
        <f t="shared" si="11"/>
        <v>162834959</v>
      </c>
      <c r="Q57" s="295">
        <f t="shared" si="11"/>
        <v>150500144</v>
      </c>
      <c r="R57" s="295">
        <f t="shared" si="11"/>
        <v>430407926</v>
      </c>
      <c r="S57" s="295">
        <f t="shared" si="11"/>
        <v>160486729</v>
      </c>
      <c r="T57" s="295">
        <f t="shared" si="11"/>
        <v>706730062</v>
      </c>
      <c r="U57" s="295">
        <f t="shared" si="11"/>
        <v>14787902</v>
      </c>
      <c r="V57" s="295">
        <f t="shared" si="11"/>
        <v>882004693</v>
      </c>
      <c r="W57" s="295">
        <f t="shared" si="11"/>
        <v>1992541857</v>
      </c>
      <c r="X57" s="295">
        <f t="shared" si="11"/>
        <v>2630597816</v>
      </c>
      <c r="Y57" s="295">
        <f t="shared" si="11"/>
        <v>-638055959</v>
      </c>
      <c r="Z57" s="296">
        <f>+IF(X57&lt;&gt;0,+(Y57/X57)*100,0)</f>
        <v>-24.255169494902372</v>
      </c>
      <c r="AA57" s="297">
        <f>SUM(AA52:AA56)</f>
        <v>2630597816</v>
      </c>
    </row>
    <row r="58" spans="1:27" ht="12.75">
      <c r="A58" s="311" t="s">
        <v>211</v>
      </c>
      <c r="B58" s="136"/>
      <c r="C58" s="62">
        <v>234076514</v>
      </c>
      <c r="D58" s="156"/>
      <c r="E58" s="60">
        <v>257078002</v>
      </c>
      <c r="F58" s="60">
        <v>285282023</v>
      </c>
      <c r="G58" s="60">
        <v>1949723</v>
      </c>
      <c r="H58" s="60">
        <v>7328483</v>
      </c>
      <c r="I58" s="60">
        <v>10002637</v>
      </c>
      <c r="J58" s="60">
        <v>19280843</v>
      </c>
      <c r="K58" s="60">
        <v>13208231</v>
      </c>
      <c r="L58" s="60">
        <v>6638697</v>
      </c>
      <c r="M58" s="60">
        <v>17649133</v>
      </c>
      <c r="N58" s="60">
        <v>37496061</v>
      </c>
      <c r="O58" s="60">
        <v>14588861</v>
      </c>
      <c r="P58" s="60">
        <v>18635997</v>
      </c>
      <c r="Q58" s="60">
        <v>18567704</v>
      </c>
      <c r="R58" s="60">
        <v>51792562</v>
      </c>
      <c r="S58" s="60">
        <v>14329373</v>
      </c>
      <c r="T58" s="60">
        <v>27648244</v>
      </c>
      <c r="U58" s="60">
        <v>51525516</v>
      </c>
      <c r="V58" s="60">
        <v>93503133</v>
      </c>
      <c r="W58" s="60">
        <v>202072599</v>
      </c>
      <c r="X58" s="60">
        <v>285282023</v>
      </c>
      <c r="Y58" s="60">
        <v>-83209424</v>
      </c>
      <c r="Z58" s="140">
        <v>-29.17</v>
      </c>
      <c r="AA58" s="155">
        <v>285282023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518410171</v>
      </c>
      <c r="D61" s="156"/>
      <c r="E61" s="60">
        <v>559363030</v>
      </c>
      <c r="F61" s="60">
        <v>602860015</v>
      </c>
      <c r="G61" s="60">
        <v>10676388</v>
      </c>
      <c r="H61" s="60">
        <v>21248204</v>
      </c>
      <c r="I61" s="60">
        <v>42178262</v>
      </c>
      <c r="J61" s="60">
        <v>74102854</v>
      </c>
      <c r="K61" s="60">
        <v>29315796</v>
      </c>
      <c r="L61" s="60">
        <v>52092866</v>
      </c>
      <c r="M61" s="60">
        <v>79703536</v>
      </c>
      <c r="N61" s="60">
        <v>161112198</v>
      </c>
      <c r="O61" s="60">
        <v>39868675</v>
      </c>
      <c r="P61" s="60">
        <v>47275296</v>
      </c>
      <c r="Q61" s="60">
        <v>116150307</v>
      </c>
      <c r="R61" s="60">
        <v>203294278</v>
      </c>
      <c r="S61" s="60">
        <v>104920372</v>
      </c>
      <c r="T61" s="60">
        <v>155648808</v>
      </c>
      <c r="U61" s="60">
        <v>332919099</v>
      </c>
      <c r="V61" s="60">
        <v>593488279</v>
      </c>
      <c r="W61" s="60">
        <v>1031997609</v>
      </c>
      <c r="X61" s="60">
        <v>602860015</v>
      </c>
      <c r="Y61" s="60">
        <v>429137594</v>
      </c>
      <c r="Z61" s="140">
        <v>71.18</v>
      </c>
      <c r="AA61" s="155">
        <v>602860015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158719322</v>
      </c>
      <c r="D65" s="156"/>
      <c r="E65" s="60">
        <v>660367262</v>
      </c>
      <c r="F65" s="60">
        <v>660367262</v>
      </c>
      <c r="G65" s="60"/>
      <c r="H65" s="60">
        <v>7437</v>
      </c>
      <c r="I65" s="60">
        <v>679952</v>
      </c>
      <c r="J65" s="60">
        <v>687389</v>
      </c>
      <c r="K65" s="60">
        <v>1245535</v>
      </c>
      <c r="L65" s="60">
        <v>10480795</v>
      </c>
      <c r="M65" s="60">
        <v>54773747</v>
      </c>
      <c r="N65" s="60">
        <v>66500077</v>
      </c>
      <c r="O65" s="60">
        <v>8324316</v>
      </c>
      <c r="P65" s="60">
        <v>35857754</v>
      </c>
      <c r="Q65" s="60">
        <v>47315409</v>
      </c>
      <c r="R65" s="60">
        <v>91497479</v>
      </c>
      <c r="S65" s="60">
        <v>106557479</v>
      </c>
      <c r="T65" s="60">
        <v>114736250</v>
      </c>
      <c r="U65" s="60">
        <v>173946646</v>
      </c>
      <c r="V65" s="60">
        <v>395240375</v>
      </c>
      <c r="W65" s="60">
        <v>553925320</v>
      </c>
      <c r="X65" s="60">
        <v>660367262</v>
      </c>
      <c r="Y65" s="60">
        <v>-106441942</v>
      </c>
      <c r="Z65" s="140">
        <v>-16.12</v>
      </c>
      <c r="AA65" s="155"/>
    </row>
    <row r="66" spans="1:27" ht="12.75">
      <c r="A66" s="311" t="s">
        <v>224</v>
      </c>
      <c r="B66" s="316"/>
      <c r="C66" s="273">
        <v>51207000</v>
      </c>
      <c r="D66" s="274"/>
      <c r="E66" s="275">
        <v>138315875</v>
      </c>
      <c r="F66" s="275">
        <v>138315875</v>
      </c>
      <c r="G66" s="275">
        <v>787779</v>
      </c>
      <c r="H66" s="275">
        <v>1285181</v>
      </c>
      <c r="I66" s="275">
        <v>1658718</v>
      </c>
      <c r="J66" s="275">
        <v>3731678</v>
      </c>
      <c r="K66" s="275">
        <v>20355794</v>
      </c>
      <c r="L66" s="275">
        <v>5294351</v>
      </c>
      <c r="M66" s="275">
        <v>1830487</v>
      </c>
      <c r="N66" s="275">
        <v>27480632</v>
      </c>
      <c r="O66" s="275">
        <v>4239351</v>
      </c>
      <c r="P66" s="275">
        <v>4294152</v>
      </c>
      <c r="Q66" s="275">
        <v>25340492</v>
      </c>
      <c r="R66" s="275">
        <v>33873995</v>
      </c>
      <c r="S66" s="275">
        <v>11132416</v>
      </c>
      <c r="T66" s="275">
        <v>31455081</v>
      </c>
      <c r="U66" s="275">
        <v>37732184</v>
      </c>
      <c r="V66" s="275">
        <v>80319681</v>
      </c>
      <c r="W66" s="275">
        <v>145405986</v>
      </c>
      <c r="X66" s="275">
        <v>138315875</v>
      </c>
      <c r="Y66" s="275">
        <v>7090111</v>
      </c>
      <c r="Z66" s="140">
        <v>5.13</v>
      </c>
      <c r="AA66" s="277"/>
    </row>
    <row r="67" spans="1:27" ht="12.75">
      <c r="A67" s="311" t="s">
        <v>225</v>
      </c>
      <c r="B67" s="316"/>
      <c r="C67" s="62">
        <v>2660204032</v>
      </c>
      <c r="D67" s="156"/>
      <c r="E67" s="60">
        <v>2452996616</v>
      </c>
      <c r="F67" s="60">
        <v>2443699816</v>
      </c>
      <c r="G67" s="60">
        <v>79617999</v>
      </c>
      <c r="H67" s="60">
        <v>161297468</v>
      </c>
      <c r="I67" s="60">
        <v>136195488</v>
      </c>
      <c r="J67" s="60">
        <v>377110955</v>
      </c>
      <c r="K67" s="60">
        <v>139659888</v>
      </c>
      <c r="L67" s="60">
        <v>185743697</v>
      </c>
      <c r="M67" s="60">
        <v>167287541</v>
      </c>
      <c r="N67" s="60">
        <v>492691126</v>
      </c>
      <c r="O67" s="60">
        <v>158560769</v>
      </c>
      <c r="P67" s="60">
        <v>176493905</v>
      </c>
      <c r="Q67" s="60">
        <v>182286118</v>
      </c>
      <c r="R67" s="60">
        <v>517340792</v>
      </c>
      <c r="S67" s="60">
        <v>139648002</v>
      </c>
      <c r="T67" s="60">
        <v>704908340</v>
      </c>
      <c r="U67" s="60">
        <v>92274256</v>
      </c>
      <c r="V67" s="60">
        <v>936830598</v>
      </c>
      <c r="W67" s="60">
        <v>2323973471</v>
      </c>
      <c r="X67" s="60">
        <v>2443699816</v>
      </c>
      <c r="Y67" s="60">
        <v>-119726345</v>
      </c>
      <c r="Z67" s="140">
        <v>-4.9</v>
      </c>
      <c r="AA67" s="155"/>
    </row>
    <row r="68" spans="1:27" ht="12.75">
      <c r="A68" s="311" t="s">
        <v>43</v>
      </c>
      <c r="B68" s="316"/>
      <c r="C68" s="62">
        <v>22297652</v>
      </c>
      <c r="D68" s="156"/>
      <c r="E68" s="60">
        <v>276019686</v>
      </c>
      <c r="F68" s="60">
        <v>276019686</v>
      </c>
      <c r="G68" s="60">
        <v>8990</v>
      </c>
      <c r="H68" s="60">
        <v>1477164</v>
      </c>
      <c r="I68" s="60">
        <v>26380</v>
      </c>
      <c r="J68" s="60">
        <v>1512534</v>
      </c>
      <c r="K68" s="60">
        <v>1684983</v>
      </c>
      <c r="L68" s="60">
        <v>25881</v>
      </c>
      <c r="M68" s="60">
        <v>695949</v>
      </c>
      <c r="N68" s="60">
        <v>2406813</v>
      </c>
      <c r="O68" s="60">
        <v>405923</v>
      </c>
      <c r="P68" s="60">
        <v>12100441</v>
      </c>
      <c r="Q68" s="60">
        <v>30276136</v>
      </c>
      <c r="R68" s="60">
        <v>42782500</v>
      </c>
      <c r="S68" s="60">
        <v>22398577</v>
      </c>
      <c r="T68" s="60">
        <v>38927443</v>
      </c>
      <c r="U68" s="60">
        <v>95279431</v>
      </c>
      <c r="V68" s="60">
        <v>156605451</v>
      </c>
      <c r="W68" s="60">
        <v>203307298</v>
      </c>
      <c r="X68" s="60">
        <v>276019686</v>
      </c>
      <c r="Y68" s="60">
        <v>-72712388</v>
      </c>
      <c r="Z68" s="140">
        <v>-26.34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2892428006</v>
      </c>
      <c r="D69" s="218">
        <f t="shared" si="12"/>
        <v>0</v>
      </c>
      <c r="E69" s="220">
        <f t="shared" si="12"/>
        <v>3527699439</v>
      </c>
      <c r="F69" s="220">
        <f t="shared" si="12"/>
        <v>3518402639</v>
      </c>
      <c r="G69" s="220">
        <f t="shared" si="12"/>
        <v>80414768</v>
      </c>
      <c r="H69" s="220">
        <f t="shared" si="12"/>
        <v>164067250</v>
      </c>
      <c r="I69" s="220">
        <f t="shared" si="12"/>
        <v>138560538</v>
      </c>
      <c r="J69" s="220">
        <f t="shared" si="12"/>
        <v>383042556</v>
      </c>
      <c r="K69" s="220">
        <f t="shared" si="12"/>
        <v>162946200</v>
      </c>
      <c r="L69" s="220">
        <f t="shared" si="12"/>
        <v>201544724</v>
      </c>
      <c r="M69" s="220">
        <f t="shared" si="12"/>
        <v>224587724</v>
      </c>
      <c r="N69" s="220">
        <f t="shared" si="12"/>
        <v>589078648</v>
      </c>
      <c r="O69" s="220">
        <f t="shared" si="12"/>
        <v>171530359</v>
      </c>
      <c r="P69" s="220">
        <f t="shared" si="12"/>
        <v>228746252</v>
      </c>
      <c r="Q69" s="220">
        <f t="shared" si="12"/>
        <v>285218155</v>
      </c>
      <c r="R69" s="220">
        <f t="shared" si="12"/>
        <v>685494766</v>
      </c>
      <c r="S69" s="220">
        <f t="shared" si="12"/>
        <v>279736474</v>
      </c>
      <c r="T69" s="220">
        <f t="shared" si="12"/>
        <v>890027114</v>
      </c>
      <c r="U69" s="220">
        <f t="shared" si="12"/>
        <v>399232517</v>
      </c>
      <c r="V69" s="220">
        <f t="shared" si="12"/>
        <v>1568996105</v>
      </c>
      <c r="W69" s="220">
        <f t="shared" si="12"/>
        <v>3226612075</v>
      </c>
      <c r="X69" s="220">
        <f t="shared" si="12"/>
        <v>3518402639</v>
      </c>
      <c r="Y69" s="220">
        <f t="shared" si="12"/>
        <v>-291790564</v>
      </c>
      <c r="Z69" s="221">
        <f>+IF(X69&lt;&gt;0,+(Y69/X69)*100,0)</f>
        <v>-8.29326810881806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2809060000</v>
      </c>
      <c r="D5" s="357">
        <f t="shared" si="0"/>
        <v>0</v>
      </c>
      <c r="E5" s="356">
        <f t="shared" si="0"/>
        <v>2289383000</v>
      </c>
      <c r="F5" s="358">
        <f t="shared" si="0"/>
        <v>2233695000</v>
      </c>
      <c r="G5" s="358">
        <f t="shared" si="0"/>
        <v>43391000</v>
      </c>
      <c r="H5" s="356">
        <f t="shared" si="0"/>
        <v>167122000</v>
      </c>
      <c r="I5" s="356">
        <f t="shared" si="0"/>
        <v>90685000</v>
      </c>
      <c r="J5" s="358">
        <f t="shared" si="0"/>
        <v>301198000</v>
      </c>
      <c r="K5" s="358">
        <f t="shared" si="0"/>
        <v>82124000</v>
      </c>
      <c r="L5" s="356">
        <f t="shared" si="0"/>
        <v>149022000</v>
      </c>
      <c r="M5" s="356">
        <f t="shared" si="0"/>
        <v>154913000</v>
      </c>
      <c r="N5" s="358">
        <f t="shared" si="0"/>
        <v>386059000</v>
      </c>
      <c r="O5" s="358">
        <f t="shared" si="0"/>
        <v>65434000</v>
      </c>
      <c r="P5" s="356">
        <f t="shared" si="0"/>
        <v>76902000</v>
      </c>
      <c r="Q5" s="356">
        <f t="shared" si="0"/>
        <v>139888000</v>
      </c>
      <c r="R5" s="358">
        <f t="shared" si="0"/>
        <v>282224000</v>
      </c>
      <c r="S5" s="358">
        <f t="shared" si="0"/>
        <v>95438000</v>
      </c>
      <c r="T5" s="356">
        <f t="shared" si="0"/>
        <v>142014000</v>
      </c>
      <c r="U5" s="356">
        <f t="shared" si="0"/>
        <v>270592000</v>
      </c>
      <c r="V5" s="358">
        <f t="shared" si="0"/>
        <v>508044000</v>
      </c>
      <c r="W5" s="358">
        <f t="shared" si="0"/>
        <v>1477525000</v>
      </c>
      <c r="X5" s="356">
        <f t="shared" si="0"/>
        <v>2233695000</v>
      </c>
      <c r="Y5" s="358">
        <f t="shared" si="0"/>
        <v>-756170000</v>
      </c>
      <c r="Z5" s="359">
        <f>+IF(X5&lt;&gt;0,+(Y5/X5)*100,0)</f>
        <v>-33.852876064100066</v>
      </c>
      <c r="AA5" s="360">
        <f>+AA6+AA8+AA11+AA13+AA15</f>
        <v>2233695000</v>
      </c>
    </row>
    <row r="6" spans="1:27" ht="12.75">
      <c r="A6" s="361" t="s">
        <v>205</v>
      </c>
      <c r="B6" s="142"/>
      <c r="C6" s="60">
        <f>+C7</f>
        <v>196539000</v>
      </c>
      <c r="D6" s="340">
        <f aca="true" t="shared" si="1" ref="D6:AA6">+D7</f>
        <v>0</v>
      </c>
      <c r="E6" s="60">
        <f t="shared" si="1"/>
        <v>192268000</v>
      </c>
      <c r="F6" s="59">
        <f t="shared" si="1"/>
        <v>218352000</v>
      </c>
      <c r="G6" s="59">
        <f t="shared" si="1"/>
        <v>19029000</v>
      </c>
      <c r="H6" s="60">
        <f t="shared" si="1"/>
        <v>151417000</v>
      </c>
      <c r="I6" s="60">
        <f t="shared" si="1"/>
        <v>1957000</v>
      </c>
      <c r="J6" s="59">
        <f t="shared" si="1"/>
        <v>172403000</v>
      </c>
      <c r="K6" s="59">
        <f t="shared" si="1"/>
        <v>5068000</v>
      </c>
      <c r="L6" s="60">
        <f t="shared" si="1"/>
        <v>6731000</v>
      </c>
      <c r="M6" s="60">
        <f t="shared" si="1"/>
        <v>9172000</v>
      </c>
      <c r="N6" s="59">
        <f t="shared" si="1"/>
        <v>20971000</v>
      </c>
      <c r="O6" s="59">
        <f t="shared" si="1"/>
        <v>6546000</v>
      </c>
      <c r="P6" s="60">
        <f t="shared" si="1"/>
        <v>11497000</v>
      </c>
      <c r="Q6" s="60">
        <f t="shared" si="1"/>
        <v>9317000</v>
      </c>
      <c r="R6" s="59">
        <f t="shared" si="1"/>
        <v>27360000</v>
      </c>
      <c r="S6" s="59">
        <f t="shared" si="1"/>
        <v>16250000</v>
      </c>
      <c r="T6" s="60">
        <f t="shared" si="1"/>
        <v>8855000</v>
      </c>
      <c r="U6" s="60">
        <f t="shared" si="1"/>
        <v>18060000</v>
      </c>
      <c r="V6" s="59">
        <f t="shared" si="1"/>
        <v>43165000</v>
      </c>
      <c r="W6" s="59">
        <f t="shared" si="1"/>
        <v>263899000</v>
      </c>
      <c r="X6" s="60">
        <f t="shared" si="1"/>
        <v>218352000</v>
      </c>
      <c r="Y6" s="59">
        <f t="shared" si="1"/>
        <v>45547000</v>
      </c>
      <c r="Z6" s="61">
        <f>+IF(X6&lt;&gt;0,+(Y6/X6)*100,0)</f>
        <v>20.859437971715394</v>
      </c>
      <c r="AA6" s="62">
        <f t="shared" si="1"/>
        <v>218352000</v>
      </c>
    </row>
    <row r="7" spans="1:27" ht="12.75">
      <c r="A7" s="291" t="s">
        <v>229</v>
      </c>
      <c r="B7" s="142"/>
      <c r="C7" s="60">
        <v>196539000</v>
      </c>
      <c r="D7" s="340"/>
      <c r="E7" s="60">
        <v>192268000</v>
      </c>
      <c r="F7" s="59">
        <v>218352000</v>
      </c>
      <c r="G7" s="59">
        <v>19029000</v>
      </c>
      <c r="H7" s="60">
        <v>151417000</v>
      </c>
      <c r="I7" s="60">
        <v>1957000</v>
      </c>
      <c r="J7" s="59">
        <v>172403000</v>
      </c>
      <c r="K7" s="59">
        <v>5068000</v>
      </c>
      <c r="L7" s="60">
        <v>6731000</v>
      </c>
      <c r="M7" s="60">
        <v>9172000</v>
      </c>
      <c r="N7" s="59">
        <v>20971000</v>
      </c>
      <c r="O7" s="59">
        <v>6546000</v>
      </c>
      <c r="P7" s="60">
        <v>11497000</v>
      </c>
      <c r="Q7" s="60">
        <v>9317000</v>
      </c>
      <c r="R7" s="59">
        <v>27360000</v>
      </c>
      <c r="S7" s="59">
        <v>16250000</v>
      </c>
      <c r="T7" s="60">
        <v>8855000</v>
      </c>
      <c r="U7" s="60">
        <v>18060000</v>
      </c>
      <c r="V7" s="59">
        <v>43165000</v>
      </c>
      <c r="W7" s="59">
        <v>263899000</v>
      </c>
      <c r="X7" s="60">
        <v>218352000</v>
      </c>
      <c r="Y7" s="59">
        <v>45547000</v>
      </c>
      <c r="Z7" s="61">
        <v>20.86</v>
      </c>
      <c r="AA7" s="62">
        <v>218352000</v>
      </c>
    </row>
    <row r="8" spans="1:27" ht="12.75">
      <c r="A8" s="361" t="s">
        <v>206</v>
      </c>
      <c r="B8" s="142"/>
      <c r="C8" s="60">
        <f aca="true" t="shared" si="2" ref="C8:Y8">SUM(C9:C10)</f>
        <v>404509000</v>
      </c>
      <c r="D8" s="340">
        <f t="shared" si="2"/>
        <v>0</v>
      </c>
      <c r="E8" s="60">
        <f t="shared" si="2"/>
        <v>417100000</v>
      </c>
      <c r="F8" s="59">
        <f t="shared" si="2"/>
        <v>417100000</v>
      </c>
      <c r="G8" s="59">
        <f t="shared" si="2"/>
        <v>17157000</v>
      </c>
      <c r="H8" s="60">
        <f t="shared" si="2"/>
        <v>15705000</v>
      </c>
      <c r="I8" s="60">
        <f t="shared" si="2"/>
        <v>21497000</v>
      </c>
      <c r="J8" s="59">
        <f t="shared" si="2"/>
        <v>54359000</v>
      </c>
      <c r="K8" s="59">
        <f t="shared" si="2"/>
        <v>-9755000</v>
      </c>
      <c r="L8" s="60">
        <f t="shared" si="2"/>
        <v>17191000</v>
      </c>
      <c r="M8" s="60">
        <f t="shared" si="2"/>
        <v>10736000</v>
      </c>
      <c r="N8" s="59">
        <f t="shared" si="2"/>
        <v>18172000</v>
      </c>
      <c r="O8" s="59">
        <f t="shared" si="2"/>
        <v>24298000</v>
      </c>
      <c r="P8" s="60">
        <f t="shared" si="2"/>
        <v>9882000</v>
      </c>
      <c r="Q8" s="60">
        <f t="shared" si="2"/>
        <v>78851000</v>
      </c>
      <c r="R8" s="59">
        <f t="shared" si="2"/>
        <v>113031000</v>
      </c>
      <c r="S8" s="59">
        <f t="shared" si="2"/>
        <v>-16597000</v>
      </c>
      <c r="T8" s="60">
        <f t="shared" si="2"/>
        <v>24467000</v>
      </c>
      <c r="U8" s="60">
        <f t="shared" si="2"/>
        <v>34790000</v>
      </c>
      <c r="V8" s="59">
        <f t="shared" si="2"/>
        <v>42660000</v>
      </c>
      <c r="W8" s="59">
        <f t="shared" si="2"/>
        <v>228222000</v>
      </c>
      <c r="X8" s="60">
        <f t="shared" si="2"/>
        <v>417100000</v>
      </c>
      <c r="Y8" s="59">
        <f t="shared" si="2"/>
        <v>-188878000</v>
      </c>
      <c r="Z8" s="61">
        <f>+IF(X8&lt;&gt;0,+(Y8/X8)*100,0)</f>
        <v>-45.28362502996883</v>
      </c>
      <c r="AA8" s="62">
        <f>SUM(AA9:AA10)</f>
        <v>417100000</v>
      </c>
    </row>
    <row r="9" spans="1:27" ht="12.75">
      <c r="A9" s="291" t="s">
        <v>230</v>
      </c>
      <c r="B9" s="142"/>
      <c r="C9" s="60">
        <v>397230000</v>
      </c>
      <c r="D9" s="340"/>
      <c r="E9" s="60">
        <v>412100000</v>
      </c>
      <c r="F9" s="59">
        <v>414100000</v>
      </c>
      <c r="G9" s="59">
        <v>17157000</v>
      </c>
      <c r="H9" s="60">
        <v>15705000</v>
      </c>
      <c r="I9" s="60">
        <v>21497000</v>
      </c>
      <c r="J9" s="59">
        <v>54359000</v>
      </c>
      <c r="K9" s="59">
        <v>-9755000</v>
      </c>
      <c r="L9" s="60">
        <v>17191000</v>
      </c>
      <c r="M9" s="60">
        <v>10736000</v>
      </c>
      <c r="N9" s="59">
        <v>18172000</v>
      </c>
      <c r="O9" s="59">
        <v>24298000</v>
      </c>
      <c r="P9" s="60">
        <v>9882000</v>
      </c>
      <c r="Q9" s="60">
        <v>78851000</v>
      </c>
      <c r="R9" s="59">
        <v>113031000</v>
      </c>
      <c r="S9" s="59">
        <v>-16597000</v>
      </c>
      <c r="T9" s="60">
        <v>24467000</v>
      </c>
      <c r="U9" s="60">
        <v>34790000</v>
      </c>
      <c r="V9" s="59">
        <v>42660000</v>
      </c>
      <c r="W9" s="59">
        <v>228222000</v>
      </c>
      <c r="X9" s="60">
        <v>414100000</v>
      </c>
      <c r="Y9" s="59">
        <v>-185878000</v>
      </c>
      <c r="Z9" s="61">
        <v>-44.89</v>
      </c>
      <c r="AA9" s="62">
        <v>414100000</v>
      </c>
    </row>
    <row r="10" spans="1:27" ht="12.75">
      <c r="A10" s="291" t="s">
        <v>231</v>
      </c>
      <c r="B10" s="142"/>
      <c r="C10" s="60">
        <v>7279000</v>
      </c>
      <c r="D10" s="340"/>
      <c r="E10" s="60">
        <v>5000000</v>
      </c>
      <c r="F10" s="59">
        <v>3000000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3000000</v>
      </c>
      <c r="Y10" s="59">
        <v>-3000000</v>
      </c>
      <c r="Z10" s="61">
        <v>-100</v>
      </c>
      <c r="AA10" s="62">
        <v>3000000</v>
      </c>
    </row>
    <row r="11" spans="1:27" ht="12.75">
      <c r="A11" s="361" t="s">
        <v>207</v>
      </c>
      <c r="B11" s="142"/>
      <c r="C11" s="362">
        <f>+C12</f>
        <v>395105000</v>
      </c>
      <c r="D11" s="363">
        <f aca="true" t="shared" si="3" ref="D11:AA11">+D12</f>
        <v>0</v>
      </c>
      <c r="E11" s="362">
        <f t="shared" si="3"/>
        <v>587698000</v>
      </c>
      <c r="F11" s="364">
        <f t="shared" si="3"/>
        <v>514971000</v>
      </c>
      <c r="G11" s="364">
        <f t="shared" si="3"/>
        <v>1674000</v>
      </c>
      <c r="H11" s="362">
        <f t="shared" si="3"/>
        <v>0</v>
      </c>
      <c r="I11" s="362">
        <f t="shared" si="3"/>
        <v>32714000</v>
      </c>
      <c r="J11" s="364">
        <f t="shared" si="3"/>
        <v>34388000</v>
      </c>
      <c r="K11" s="364">
        <f t="shared" si="3"/>
        <v>45973000</v>
      </c>
      <c r="L11" s="362">
        <f t="shared" si="3"/>
        <v>71864000</v>
      </c>
      <c r="M11" s="362">
        <f t="shared" si="3"/>
        <v>59829000</v>
      </c>
      <c r="N11" s="364">
        <f t="shared" si="3"/>
        <v>177666000</v>
      </c>
      <c r="O11" s="364">
        <f t="shared" si="3"/>
        <v>10406000</v>
      </c>
      <c r="P11" s="362">
        <f t="shared" si="3"/>
        <v>9929000</v>
      </c>
      <c r="Q11" s="362">
        <f t="shared" si="3"/>
        <v>1743000</v>
      </c>
      <c r="R11" s="364">
        <f t="shared" si="3"/>
        <v>22078000</v>
      </c>
      <c r="S11" s="364">
        <f t="shared" si="3"/>
        <v>28584000</v>
      </c>
      <c r="T11" s="362">
        <f t="shared" si="3"/>
        <v>33646000</v>
      </c>
      <c r="U11" s="362">
        <f t="shared" si="3"/>
        <v>50133000</v>
      </c>
      <c r="V11" s="364">
        <f t="shared" si="3"/>
        <v>112363000</v>
      </c>
      <c r="W11" s="364">
        <f t="shared" si="3"/>
        <v>346495000</v>
      </c>
      <c r="X11" s="362">
        <f t="shared" si="3"/>
        <v>514971000</v>
      </c>
      <c r="Y11" s="364">
        <f t="shared" si="3"/>
        <v>-168476000</v>
      </c>
      <c r="Z11" s="365">
        <f>+IF(X11&lt;&gt;0,+(Y11/X11)*100,0)</f>
        <v>-32.715628647050025</v>
      </c>
      <c r="AA11" s="366">
        <f t="shared" si="3"/>
        <v>514971000</v>
      </c>
    </row>
    <row r="12" spans="1:27" ht="12.75">
      <c r="A12" s="291" t="s">
        <v>232</v>
      </c>
      <c r="B12" s="136"/>
      <c r="C12" s="60">
        <v>395105000</v>
      </c>
      <c r="D12" s="340"/>
      <c r="E12" s="60">
        <v>587698000</v>
      </c>
      <c r="F12" s="59">
        <v>514971000</v>
      </c>
      <c r="G12" s="59">
        <v>1674000</v>
      </c>
      <c r="H12" s="60"/>
      <c r="I12" s="60">
        <v>32714000</v>
      </c>
      <c r="J12" s="59">
        <v>34388000</v>
      </c>
      <c r="K12" s="59">
        <v>45973000</v>
      </c>
      <c r="L12" s="60">
        <v>71864000</v>
      </c>
      <c r="M12" s="60">
        <v>59829000</v>
      </c>
      <c r="N12" s="59">
        <v>177666000</v>
      </c>
      <c r="O12" s="59">
        <v>10406000</v>
      </c>
      <c r="P12" s="60">
        <v>9929000</v>
      </c>
      <c r="Q12" s="60">
        <v>1743000</v>
      </c>
      <c r="R12" s="59">
        <v>22078000</v>
      </c>
      <c r="S12" s="59">
        <v>28584000</v>
      </c>
      <c r="T12" s="60">
        <v>33646000</v>
      </c>
      <c r="U12" s="60">
        <v>50133000</v>
      </c>
      <c r="V12" s="59">
        <v>112363000</v>
      </c>
      <c r="W12" s="59">
        <v>346495000</v>
      </c>
      <c r="X12" s="60">
        <v>514971000</v>
      </c>
      <c r="Y12" s="59">
        <v>-168476000</v>
      </c>
      <c r="Z12" s="61">
        <v>-32.72</v>
      </c>
      <c r="AA12" s="62">
        <v>514971000</v>
      </c>
    </row>
    <row r="13" spans="1:27" ht="12.75">
      <c r="A13" s="361" t="s">
        <v>208</v>
      </c>
      <c r="B13" s="136"/>
      <c r="C13" s="275">
        <f>+C14</f>
        <v>481652000</v>
      </c>
      <c r="D13" s="341">
        <f aca="true" t="shared" si="4" ref="D13:AA13">+D14</f>
        <v>0</v>
      </c>
      <c r="E13" s="275">
        <f t="shared" si="4"/>
        <v>290649000</v>
      </c>
      <c r="F13" s="342">
        <f t="shared" si="4"/>
        <v>290904000</v>
      </c>
      <c r="G13" s="342">
        <f t="shared" si="4"/>
        <v>28000</v>
      </c>
      <c r="H13" s="275">
        <f t="shared" si="4"/>
        <v>0</v>
      </c>
      <c r="I13" s="275">
        <f t="shared" si="4"/>
        <v>484000</v>
      </c>
      <c r="J13" s="342">
        <f t="shared" si="4"/>
        <v>512000</v>
      </c>
      <c r="K13" s="342">
        <f t="shared" si="4"/>
        <v>1115000</v>
      </c>
      <c r="L13" s="275">
        <f t="shared" si="4"/>
        <v>-3538000</v>
      </c>
      <c r="M13" s="275">
        <f t="shared" si="4"/>
        <v>5353000</v>
      </c>
      <c r="N13" s="342">
        <f t="shared" si="4"/>
        <v>2930000</v>
      </c>
      <c r="O13" s="342">
        <f t="shared" si="4"/>
        <v>2223000</v>
      </c>
      <c r="P13" s="275">
        <f t="shared" si="4"/>
        <v>1822000</v>
      </c>
      <c r="Q13" s="275">
        <f t="shared" si="4"/>
        <v>4379000</v>
      </c>
      <c r="R13" s="342">
        <f t="shared" si="4"/>
        <v>8424000</v>
      </c>
      <c r="S13" s="342">
        <f t="shared" si="4"/>
        <v>-1507000</v>
      </c>
      <c r="T13" s="275">
        <f t="shared" si="4"/>
        <v>30035000</v>
      </c>
      <c r="U13" s="275">
        <f t="shared" si="4"/>
        <v>49007000</v>
      </c>
      <c r="V13" s="342">
        <f t="shared" si="4"/>
        <v>77535000</v>
      </c>
      <c r="W13" s="342">
        <f t="shared" si="4"/>
        <v>89401000</v>
      </c>
      <c r="X13" s="275">
        <f t="shared" si="4"/>
        <v>290904000</v>
      </c>
      <c r="Y13" s="342">
        <f t="shared" si="4"/>
        <v>-201503000</v>
      </c>
      <c r="Z13" s="335">
        <f>+IF(X13&lt;&gt;0,+(Y13/X13)*100,0)</f>
        <v>-69.26786843769766</v>
      </c>
      <c r="AA13" s="273">
        <f t="shared" si="4"/>
        <v>290904000</v>
      </c>
    </row>
    <row r="14" spans="1:27" ht="12.75">
      <c r="A14" s="291" t="s">
        <v>233</v>
      </c>
      <c r="B14" s="136"/>
      <c r="C14" s="60">
        <v>481652000</v>
      </c>
      <c r="D14" s="340"/>
      <c r="E14" s="60">
        <v>290649000</v>
      </c>
      <c r="F14" s="59">
        <v>290904000</v>
      </c>
      <c r="G14" s="59">
        <v>28000</v>
      </c>
      <c r="H14" s="60"/>
      <c r="I14" s="60">
        <v>484000</v>
      </c>
      <c r="J14" s="59">
        <v>512000</v>
      </c>
      <c r="K14" s="59">
        <v>1115000</v>
      </c>
      <c r="L14" s="60">
        <v>-3538000</v>
      </c>
      <c r="M14" s="60">
        <v>5353000</v>
      </c>
      <c r="N14" s="59">
        <v>2930000</v>
      </c>
      <c r="O14" s="59">
        <v>2223000</v>
      </c>
      <c r="P14" s="60">
        <v>1822000</v>
      </c>
      <c r="Q14" s="60">
        <v>4379000</v>
      </c>
      <c r="R14" s="59">
        <v>8424000</v>
      </c>
      <c r="S14" s="59">
        <v>-1507000</v>
      </c>
      <c r="T14" s="60">
        <v>30035000</v>
      </c>
      <c r="U14" s="60">
        <v>49007000</v>
      </c>
      <c r="V14" s="59">
        <v>77535000</v>
      </c>
      <c r="W14" s="59">
        <v>89401000</v>
      </c>
      <c r="X14" s="60">
        <v>290904000</v>
      </c>
      <c r="Y14" s="59">
        <v>-201503000</v>
      </c>
      <c r="Z14" s="61">
        <v>-69.27</v>
      </c>
      <c r="AA14" s="62">
        <v>290904000</v>
      </c>
    </row>
    <row r="15" spans="1:27" ht="12.75">
      <c r="A15" s="361" t="s">
        <v>209</v>
      </c>
      <c r="B15" s="136"/>
      <c r="C15" s="60">
        <f aca="true" t="shared" si="5" ref="C15:Y15">SUM(C16:C20)</f>
        <v>1331255000</v>
      </c>
      <c r="D15" s="340">
        <f t="shared" si="5"/>
        <v>0</v>
      </c>
      <c r="E15" s="60">
        <f t="shared" si="5"/>
        <v>801668000</v>
      </c>
      <c r="F15" s="59">
        <f t="shared" si="5"/>
        <v>792368000</v>
      </c>
      <c r="G15" s="59">
        <f t="shared" si="5"/>
        <v>5503000</v>
      </c>
      <c r="H15" s="60">
        <f t="shared" si="5"/>
        <v>0</v>
      </c>
      <c r="I15" s="60">
        <f t="shared" si="5"/>
        <v>34033000</v>
      </c>
      <c r="J15" s="59">
        <f t="shared" si="5"/>
        <v>39536000</v>
      </c>
      <c r="K15" s="59">
        <f t="shared" si="5"/>
        <v>39723000</v>
      </c>
      <c r="L15" s="60">
        <f t="shared" si="5"/>
        <v>56774000</v>
      </c>
      <c r="M15" s="60">
        <f t="shared" si="5"/>
        <v>69823000</v>
      </c>
      <c r="N15" s="59">
        <f t="shared" si="5"/>
        <v>166320000</v>
      </c>
      <c r="O15" s="59">
        <f t="shared" si="5"/>
        <v>21961000</v>
      </c>
      <c r="P15" s="60">
        <f t="shared" si="5"/>
        <v>43772000</v>
      </c>
      <c r="Q15" s="60">
        <f t="shared" si="5"/>
        <v>45598000</v>
      </c>
      <c r="R15" s="59">
        <f t="shared" si="5"/>
        <v>111331000</v>
      </c>
      <c r="S15" s="59">
        <f t="shared" si="5"/>
        <v>68708000</v>
      </c>
      <c r="T15" s="60">
        <f t="shared" si="5"/>
        <v>45011000</v>
      </c>
      <c r="U15" s="60">
        <f t="shared" si="5"/>
        <v>118602000</v>
      </c>
      <c r="V15" s="59">
        <f t="shared" si="5"/>
        <v>232321000</v>
      </c>
      <c r="W15" s="59">
        <f t="shared" si="5"/>
        <v>549508000</v>
      </c>
      <c r="X15" s="60">
        <f t="shared" si="5"/>
        <v>792368000</v>
      </c>
      <c r="Y15" s="59">
        <f t="shared" si="5"/>
        <v>-242860000</v>
      </c>
      <c r="Z15" s="61">
        <f>+IF(X15&lt;&gt;0,+(Y15/X15)*100,0)</f>
        <v>-30.64990004644307</v>
      </c>
      <c r="AA15" s="62">
        <f>SUM(AA16:AA20)</f>
        <v>792368000</v>
      </c>
    </row>
    <row r="16" spans="1:27" ht="12.75">
      <c r="A16" s="291" t="s">
        <v>234</v>
      </c>
      <c r="B16" s="300"/>
      <c r="C16" s="60">
        <v>22795000</v>
      </c>
      <c r="D16" s="340"/>
      <c r="E16" s="60">
        <v>49132000</v>
      </c>
      <c r="F16" s="59">
        <v>44876000</v>
      </c>
      <c r="G16" s="59"/>
      <c r="H16" s="60"/>
      <c r="I16" s="60"/>
      <c r="J16" s="59"/>
      <c r="K16" s="59">
        <v>491000</v>
      </c>
      <c r="L16" s="60">
        <v>1109000</v>
      </c>
      <c r="M16" s="60">
        <v>1902000</v>
      </c>
      <c r="N16" s="59">
        <v>3502000</v>
      </c>
      <c r="O16" s="59">
        <v>1236000</v>
      </c>
      <c r="P16" s="60">
        <v>3800000</v>
      </c>
      <c r="Q16" s="60">
        <v>2478000</v>
      </c>
      <c r="R16" s="59">
        <v>7514000</v>
      </c>
      <c r="S16" s="59">
        <v>931000</v>
      </c>
      <c r="T16" s="60">
        <v>1098000</v>
      </c>
      <c r="U16" s="60">
        <v>3244000</v>
      </c>
      <c r="V16" s="59">
        <v>5273000</v>
      </c>
      <c r="W16" s="59">
        <v>16289000</v>
      </c>
      <c r="X16" s="60">
        <v>44876000</v>
      </c>
      <c r="Y16" s="59">
        <v>-28587000</v>
      </c>
      <c r="Z16" s="61">
        <v>-63.7</v>
      </c>
      <c r="AA16" s="62">
        <v>44876000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708750000</v>
      </c>
      <c r="F18" s="59">
        <v>97701000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97701000</v>
      </c>
      <c r="Y18" s="59">
        <v>-97701000</v>
      </c>
      <c r="Z18" s="61">
        <v>-100</v>
      </c>
      <c r="AA18" s="62">
        <v>97701000</v>
      </c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1308460000</v>
      </c>
      <c r="D20" s="340"/>
      <c r="E20" s="60">
        <v>43786000</v>
      </c>
      <c r="F20" s="59">
        <v>649791000</v>
      </c>
      <c r="G20" s="59">
        <v>5503000</v>
      </c>
      <c r="H20" s="60"/>
      <c r="I20" s="60">
        <v>34033000</v>
      </c>
      <c r="J20" s="59">
        <v>39536000</v>
      </c>
      <c r="K20" s="59">
        <v>39232000</v>
      </c>
      <c r="L20" s="60">
        <v>55665000</v>
      </c>
      <c r="M20" s="60">
        <v>67921000</v>
      </c>
      <c r="N20" s="59">
        <v>162818000</v>
      </c>
      <c r="O20" s="59">
        <v>20725000</v>
      </c>
      <c r="P20" s="60">
        <v>39972000</v>
      </c>
      <c r="Q20" s="60">
        <v>43120000</v>
      </c>
      <c r="R20" s="59">
        <v>103817000</v>
      </c>
      <c r="S20" s="59">
        <v>67777000</v>
      </c>
      <c r="T20" s="60">
        <v>43913000</v>
      </c>
      <c r="U20" s="60">
        <v>115358000</v>
      </c>
      <c r="V20" s="59">
        <v>227048000</v>
      </c>
      <c r="W20" s="59">
        <v>533219000</v>
      </c>
      <c r="X20" s="60">
        <v>649791000</v>
      </c>
      <c r="Y20" s="59">
        <v>-116572000</v>
      </c>
      <c r="Z20" s="61">
        <v>-17.94</v>
      </c>
      <c r="AA20" s="62">
        <v>649791000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44896000</v>
      </c>
      <c r="D22" s="344">
        <f t="shared" si="6"/>
        <v>0</v>
      </c>
      <c r="E22" s="343">
        <f t="shared" si="6"/>
        <v>263910000</v>
      </c>
      <c r="F22" s="345">
        <f t="shared" si="6"/>
        <v>239715000</v>
      </c>
      <c r="G22" s="345">
        <f t="shared" si="6"/>
        <v>4000</v>
      </c>
      <c r="H22" s="343">
        <f t="shared" si="6"/>
        <v>484000</v>
      </c>
      <c r="I22" s="343">
        <f t="shared" si="6"/>
        <v>6717000</v>
      </c>
      <c r="J22" s="345">
        <f t="shared" si="6"/>
        <v>7205000</v>
      </c>
      <c r="K22" s="345">
        <f t="shared" si="6"/>
        <v>366000</v>
      </c>
      <c r="L22" s="343">
        <f t="shared" si="6"/>
        <v>5671000</v>
      </c>
      <c r="M22" s="343">
        <f t="shared" si="6"/>
        <v>4250000</v>
      </c>
      <c r="N22" s="345">
        <f t="shared" si="6"/>
        <v>10287000</v>
      </c>
      <c r="O22" s="345">
        <f t="shared" si="6"/>
        <v>4727000</v>
      </c>
      <c r="P22" s="343">
        <f t="shared" si="6"/>
        <v>2220000</v>
      </c>
      <c r="Q22" s="343">
        <f t="shared" si="6"/>
        <v>790000</v>
      </c>
      <c r="R22" s="345">
        <f t="shared" si="6"/>
        <v>7737000</v>
      </c>
      <c r="S22" s="345">
        <f t="shared" si="6"/>
        <v>5267000</v>
      </c>
      <c r="T22" s="343">
        <f t="shared" si="6"/>
        <v>4761000</v>
      </c>
      <c r="U22" s="343">
        <f t="shared" si="6"/>
        <v>14073000</v>
      </c>
      <c r="V22" s="345">
        <f t="shared" si="6"/>
        <v>24101000</v>
      </c>
      <c r="W22" s="345">
        <f t="shared" si="6"/>
        <v>49330000</v>
      </c>
      <c r="X22" s="343">
        <f t="shared" si="6"/>
        <v>239715000</v>
      </c>
      <c r="Y22" s="345">
        <f t="shared" si="6"/>
        <v>-190385000</v>
      </c>
      <c r="Z22" s="336">
        <f>+IF(X22&lt;&gt;0,+(Y22/X22)*100,0)</f>
        <v>-79.42139624136996</v>
      </c>
      <c r="AA22" s="350">
        <f>SUM(AA23:AA32)</f>
        <v>239715000</v>
      </c>
    </row>
    <row r="23" spans="1:27" ht="12.75">
      <c r="A23" s="361" t="s">
        <v>237</v>
      </c>
      <c r="B23" s="142"/>
      <c r="C23" s="60"/>
      <c r="D23" s="340"/>
      <c r="E23" s="60">
        <v>4944000</v>
      </c>
      <c r="F23" s="59"/>
      <c r="G23" s="59"/>
      <c r="H23" s="60"/>
      <c r="I23" s="60">
        <v>165000</v>
      </c>
      <c r="J23" s="59">
        <v>165000</v>
      </c>
      <c r="K23" s="59">
        <v>598000</v>
      </c>
      <c r="L23" s="60">
        <v>273000</v>
      </c>
      <c r="M23" s="60">
        <v>777000</v>
      </c>
      <c r="N23" s="59">
        <v>1648000</v>
      </c>
      <c r="O23" s="59"/>
      <c r="P23" s="60">
        <v>844000</v>
      </c>
      <c r="Q23" s="60">
        <v>-1918000</v>
      </c>
      <c r="R23" s="59">
        <v>-1074000</v>
      </c>
      <c r="S23" s="59"/>
      <c r="T23" s="60">
        <v>46000</v>
      </c>
      <c r="U23" s="60">
        <v>36000</v>
      </c>
      <c r="V23" s="59">
        <v>82000</v>
      </c>
      <c r="W23" s="59">
        <v>821000</v>
      </c>
      <c r="X23" s="60"/>
      <c r="Y23" s="59">
        <v>821000</v>
      </c>
      <c r="Z23" s="61"/>
      <c r="AA23" s="62"/>
    </row>
    <row r="24" spans="1:27" ht="12.75">
      <c r="A24" s="361" t="s">
        <v>238</v>
      </c>
      <c r="B24" s="142"/>
      <c r="C24" s="60">
        <v>2956000</v>
      </c>
      <c r="D24" s="340"/>
      <c r="E24" s="60">
        <v>38072000</v>
      </c>
      <c r="F24" s="59">
        <v>8500000</v>
      </c>
      <c r="G24" s="59"/>
      <c r="H24" s="60"/>
      <c r="I24" s="60">
        <v>52000</v>
      </c>
      <c r="J24" s="59">
        <v>52000</v>
      </c>
      <c r="K24" s="59"/>
      <c r="L24" s="60">
        <v>1731000</v>
      </c>
      <c r="M24" s="60">
        <v>995000</v>
      </c>
      <c r="N24" s="59">
        <v>2726000</v>
      </c>
      <c r="O24" s="59">
        <v>85000</v>
      </c>
      <c r="P24" s="60">
        <v>602000</v>
      </c>
      <c r="Q24" s="60">
        <v>694000</v>
      </c>
      <c r="R24" s="59">
        <v>1381000</v>
      </c>
      <c r="S24" s="59">
        <v>580000</v>
      </c>
      <c r="T24" s="60">
        <v>1392000</v>
      </c>
      <c r="U24" s="60">
        <v>2608000</v>
      </c>
      <c r="V24" s="59">
        <v>4580000</v>
      </c>
      <c r="W24" s="59">
        <v>8739000</v>
      </c>
      <c r="X24" s="60">
        <v>8500000</v>
      </c>
      <c r="Y24" s="59">
        <v>239000</v>
      </c>
      <c r="Z24" s="61">
        <v>2.81</v>
      </c>
      <c r="AA24" s="62">
        <v>8500000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696000</v>
      </c>
      <c r="D26" s="363"/>
      <c r="E26" s="362">
        <v>103868000</v>
      </c>
      <c r="F26" s="364"/>
      <c r="G26" s="364"/>
      <c r="H26" s="362"/>
      <c r="I26" s="362">
        <v>1522000</v>
      </c>
      <c r="J26" s="364">
        <v>1522000</v>
      </c>
      <c r="K26" s="364">
        <v>-644000</v>
      </c>
      <c r="L26" s="362"/>
      <c r="M26" s="362">
        <v>213000</v>
      </c>
      <c r="N26" s="364">
        <v>-431000</v>
      </c>
      <c r="O26" s="364"/>
      <c r="P26" s="362"/>
      <c r="Q26" s="362"/>
      <c r="R26" s="364"/>
      <c r="S26" s="364">
        <v>171000</v>
      </c>
      <c r="T26" s="362">
        <v>463000</v>
      </c>
      <c r="U26" s="362">
        <v>261000</v>
      </c>
      <c r="V26" s="364">
        <v>895000</v>
      </c>
      <c r="W26" s="364">
        <v>1986000</v>
      </c>
      <c r="X26" s="362"/>
      <c r="Y26" s="364">
        <v>1986000</v>
      </c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>
        <v>1022000</v>
      </c>
      <c r="J27" s="59">
        <v>1022000</v>
      </c>
      <c r="K27" s="59"/>
      <c r="L27" s="60">
        <v>529000</v>
      </c>
      <c r="M27" s="60">
        <v>838000</v>
      </c>
      <c r="N27" s="59">
        <v>1367000</v>
      </c>
      <c r="O27" s="59"/>
      <c r="P27" s="60">
        <v>20000</v>
      </c>
      <c r="Q27" s="60">
        <v>991000</v>
      </c>
      <c r="R27" s="59">
        <v>1011000</v>
      </c>
      <c r="S27" s="59">
        <v>973000</v>
      </c>
      <c r="T27" s="60">
        <v>1471000</v>
      </c>
      <c r="U27" s="60">
        <v>1821000</v>
      </c>
      <c r="V27" s="59">
        <v>4265000</v>
      </c>
      <c r="W27" s="59">
        <v>7665000</v>
      </c>
      <c r="X27" s="60"/>
      <c r="Y27" s="59">
        <v>7665000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7818000</v>
      </c>
      <c r="D30" s="340"/>
      <c r="E30" s="60">
        <v>2184000</v>
      </c>
      <c r="F30" s="59">
        <v>20689000</v>
      </c>
      <c r="G30" s="59">
        <v>4000</v>
      </c>
      <c r="H30" s="60">
        <v>484000</v>
      </c>
      <c r="I30" s="60">
        <v>117000</v>
      </c>
      <c r="J30" s="59">
        <v>605000</v>
      </c>
      <c r="K30" s="59">
        <v>412000</v>
      </c>
      <c r="L30" s="60">
        <v>30000</v>
      </c>
      <c r="M30" s="60">
        <v>30000</v>
      </c>
      <c r="N30" s="59">
        <v>472000</v>
      </c>
      <c r="O30" s="59">
        <v>276000</v>
      </c>
      <c r="P30" s="60">
        <v>26000</v>
      </c>
      <c r="Q30" s="60">
        <v>5000</v>
      </c>
      <c r="R30" s="59">
        <v>307000</v>
      </c>
      <c r="S30" s="59"/>
      <c r="T30" s="60">
        <v>160000</v>
      </c>
      <c r="U30" s="60">
        <v>1012000</v>
      </c>
      <c r="V30" s="59">
        <v>1172000</v>
      </c>
      <c r="W30" s="59">
        <v>2556000</v>
      </c>
      <c r="X30" s="60">
        <v>20689000</v>
      </c>
      <c r="Y30" s="59">
        <v>-18133000</v>
      </c>
      <c r="Z30" s="61">
        <v>-87.65</v>
      </c>
      <c r="AA30" s="62">
        <v>20689000</v>
      </c>
    </row>
    <row r="31" spans="1:27" ht="12.75">
      <c r="A31" s="361" t="s">
        <v>245</v>
      </c>
      <c r="B31" s="300"/>
      <c r="C31" s="60">
        <v>272000</v>
      </c>
      <c r="D31" s="340"/>
      <c r="E31" s="60">
        <v>41696000</v>
      </c>
      <c r="F31" s="59">
        <v>2614000</v>
      </c>
      <c r="G31" s="59"/>
      <c r="H31" s="60"/>
      <c r="I31" s="60">
        <v>2133000</v>
      </c>
      <c r="J31" s="59">
        <v>2133000</v>
      </c>
      <c r="K31" s="59"/>
      <c r="L31" s="60">
        <v>592000</v>
      </c>
      <c r="M31" s="60">
        <v>438000</v>
      </c>
      <c r="N31" s="59">
        <v>1030000</v>
      </c>
      <c r="O31" s="59">
        <v>60000</v>
      </c>
      <c r="P31" s="60">
        <v>120000</v>
      </c>
      <c r="Q31" s="60">
        <v>78000</v>
      </c>
      <c r="R31" s="59">
        <v>258000</v>
      </c>
      <c r="S31" s="59">
        <v>15000</v>
      </c>
      <c r="T31" s="60">
        <v>400000</v>
      </c>
      <c r="U31" s="60">
        <v>661000</v>
      </c>
      <c r="V31" s="59">
        <v>1076000</v>
      </c>
      <c r="W31" s="59">
        <v>4497000</v>
      </c>
      <c r="X31" s="60">
        <v>2614000</v>
      </c>
      <c r="Y31" s="59">
        <v>1883000</v>
      </c>
      <c r="Z31" s="61">
        <v>72.04</v>
      </c>
      <c r="AA31" s="62">
        <v>2614000</v>
      </c>
    </row>
    <row r="32" spans="1:27" ht="12.75">
      <c r="A32" s="361" t="s">
        <v>93</v>
      </c>
      <c r="B32" s="136"/>
      <c r="C32" s="60">
        <v>33154000</v>
      </c>
      <c r="D32" s="340"/>
      <c r="E32" s="60">
        <v>73146000</v>
      </c>
      <c r="F32" s="59">
        <v>207912000</v>
      </c>
      <c r="G32" s="59"/>
      <c r="H32" s="60"/>
      <c r="I32" s="60">
        <v>1706000</v>
      </c>
      <c r="J32" s="59">
        <v>1706000</v>
      </c>
      <c r="K32" s="59"/>
      <c r="L32" s="60">
        <v>2516000</v>
      </c>
      <c r="M32" s="60">
        <v>959000</v>
      </c>
      <c r="N32" s="59">
        <v>3475000</v>
      </c>
      <c r="O32" s="59">
        <v>4306000</v>
      </c>
      <c r="P32" s="60">
        <v>608000</v>
      </c>
      <c r="Q32" s="60">
        <v>940000</v>
      </c>
      <c r="R32" s="59">
        <v>5854000</v>
      </c>
      <c r="S32" s="59">
        <v>3528000</v>
      </c>
      <c r="T32" s="60">
        <v>829000</v>
      </c>
      <c r="U32" s="60">
        <v>7674000</v>
      </c>
      <c r="V32" s="59">
        <v>12031000</v>
      </c>
      <c r="W32" s="59">
        <v>23066000</v>
      </c>
      <c r="X32" s="60">
        <v>207912000</v>
      </c>
      <c r="Y32" s="59">
        <v>-184846000</v>
      </c>
      <c r="Z32" s="61">
        <v>-88.91</v>
      </c>
      <c r="AA32" s="62">
        <v>207912000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294358000</v>
      </c>
      <c r="D40" s="344">
        <f t="shared" si="9"/>
        <v>0</v>
      </c>
      <c r="E40" s="343">
        <f t="shared" si="9"/>
        <v>794409000</v>
      </c>
      <c r="F40" s="345">
        <f t="shared" si="9"/>
        <v>935916000</v>
      </c>
      <c r="G40" s="345">
        <f t="shared" si="9"/>
        <v>3940000</v>
      </c>
      <c r="H40" s="343">
        <f t="shared" si="9"/>
        <v>9859000</v>
      </c>
      <c r="I40" s="343">
        <f t="shared" si="9"/>
        <v>26268000</v>
      </c>
      <c r="J40" s="345">
        <f t="shared" si="9"/>
        <v>40067000</v>
      </c>
      <c r="K40" s="345">
        <f t="shared" si="9"/>
        <v>23811000</v>
      </c>
      <c r="L40" s="343">
        <f t="shared" si="9"/>
        <v>31553000</v>
      </c>
      <c r="M40" s="343">
        <f t="shared" si="9"/>
        <v>-17946000</v>
      </c>
      <c r="N40" s="345">
        <f t="shared" si="9"/>
        <v>37418000</v>
      </c>
      <c r="O40" s="345">
        <f t="shared" si="9"/>
        <v>88081000</v>
      </c>
      <c r="P40" s="343">
        <f t="shared" si="9"/>
        <v>59049000</v>
      </c>
      <c r="Q40" s="343">
        <f t="shared" si="9"/>
        <v>32881000</v>
      </c>
      <c r="R40" s="345">
        <f t="shared" si="9"/>
        <v>180011000</v>
      </c>
      <c r="S40" s="345">
        <f t="shared" si="9"/>
        <v>15959000</v>
      </c>
      <c r="T40" s="343">
        <f t="shared" si="9"/>
        <v>43760000</v>
      </c>
      <c r="U40" s="343">
        <f t="shared" si="9"/>
        <v>248803000</v>
      </c>
      <c r="V40" s="345">
        <f t="shared" si="9"/>
        <v>308522000</v>
      </c>
      <c r="W40" s="345">
        <f t="shared" si="9"/>
        <v>566018000</v>
      </c>
      <c r="X40" s="343">
        <f t="shared" si="9"/>
        <v>935916000</v>
      </c>
      <c r="Y40" s="345">
        <f t="shared" si="9"/>
        <v>-369898000</v>
      </c>
      <c r="Z40" s="336">
        <f>+IF(X40&lt;&gt;0,+(Y40/X40)*100,0)</f>
        <v>-39.5225639907855</v>
      </c>
      <c r="AA40" s="350">
        <f>SUM(AA41:AA49)</f>
        <v>935916000</v>
      </c>
    </row>
    <row r="41" spans="1:27" ht="12.75">
      <c r="A41" s="361" t="s">
        <v>248</v>
      </c>
      <c r="B41" s="142"/>
      <c r="C41" s="362">
        <v>16056000</v>
      </c>
      <c r="D41" s="363"/>
      <c r="E41" s="362">
        <v>149521000</v>
      </c>
      <c r="F41" s="364">
        <v>24422000</v>
      </c>
      <c r="G41" s="364"/>
      <c r="H41" s="362"/>
      <c r="I41" s="362">
        <v>165000</v>
      </c>
      <c r="J41" s="364">
        <v>165000</v>
      </c>
      <c r="K41" s="364">
        <v>136000</v>
      </c>
      <c r="L41" s="362"/>
      <c r="M41" s="362">
        <v>1010000</v>
      </c>
      <c r="N41" s="364">
        <v>1146000</v>
      </c>
      <c r="O41" s="364">
        <v>10648000</v>
      </c>
      <c r="P41" s="362">
        <v>15679000</v>
      </c>
      <c r="Q41" s="362">
        <v>14028000</v>
      </c>
      <c r="R41" s="364">
        <v>40355000</v>
      </c>
      <c r="S41" s="364">
        <v>15023000</v>
      </c>
      <c r="T41" s="362">
        <v>-12100000</v>
      </c>
      <c r="U41" s="362">
        <v>60843000</v>
      </c>
      <c r="V41" s="364">
        <v>63766000</v>
      </c>
      <c r="W41" s="364">
        <v>105432000</v>
      </c>
      <c r="X41" s="362">
        <v>24422000</v>
      </c>
      <c r="Y41" s="364">
        <v>81010000</v>
      </c>
      <c r="Z41" s="365">
        <v>331.71</v>
      </c>
      <c r="AA41" s="366">
        <v>24422000</v>
      </c>
    </row>
    <row r="42" spans="1:27" ht="12.75">
      <c r="A42" s="361" t="s">
        <v>249</v>
      </c>
      <c r="B42" s="136"/>
      <c r="C42" s="60">
        <f aca="true" t="shared" si="10" ref="C42:Y42">+C62</f>
        <v>35532000</v>
      </c>
      <c r="D42" s="368">
        <f t="shared" si="10"/>
        <v>0</v>
      </c>
      <c r="E42" s="54">
        <f t="shared" si="10"/>
        <v>91836000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4499000</v>
      </c>
      <c r="M42" s="54">
        <f t="shared" si="10"/>
        <v>0</v>
      </c>
      <c r="N42" s="53">
        <f t="shared" si="10"/>
        <v>4499000</v>
      </c>
      <c r="O42" s="53">
        <f t="shared" si="10"/>
        <v>0</v>
      </c>
      <c r="P42" s="54">
        <f t="shared" si="10"/>
        <v>2500000</v>
      </c>
      <c r="Q42" s="54">
        <f t="shared" si="10"/>
        <v>0</v>
      </c>
      <c r="R42" s="53">
        <f t="shared" si="10"/>
        <v>2500000</v>
      </c>
      <c r="S42" s="53">
        <f t="shared" si="10"/>
        <v>18985000</v>
      </c>
      <c r="T42" s="54">
        <f t="shared" si="10"/>
        <v>-4641000</v>
      </c>
      <c r="U42" s="54">
        <f t="shared" si="10"/>
        <v>45138000</v>
      </c>
      <c r="V42" s="53">
        <f t="shared" si="10"/>
        <v>59482000</v>
      </c>
      <c r="W42" s="53">
        <f t="shared" si="10"/>
        <v>66481000</v>
      </c>
      <c r="X42" s="54">
        <f t="shared" si="10"/>
        <v>0</v>
      </c>
      <c r="Y42" s="53">
        <f t="shared" si="10"/>
        <v>66481000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80475000</v>
      </c>
      <c r="D43" s="369"/>
      <c r="E43" s="305">
        <v>40697000</v>
      </c>
      <c r="F43" s="370">
        <v>6516000</v>
      </c>
      <c r="G43" s="370"/>
      <c r="H43" s="305"/>
      <c r="I43" s="305">
        <v>5161000</v>
      </c>
      <c r="J43" s="370">
        <v>5161000</v>
      </c>
      <c r="K43" s="370">
        <v>1134000</v>
      </c>
      <c r="L43" s="305">
        <v>2095000</v>
      </c>
      <c r="M43" s="305">
        <v>1294000</v>
      </c>
      <c r="N43" s="370">
        <v>4523000</v>
      </c>
      <c r="O43" s="370">
        <v>6124000</v>
      </c>
      <c r="P43" s="305">
        <v>14788000</v>
      </c>
      <c r="Q43" s="305">
        <v>6428000</v>
      </c>
      <c r="R43" s="370">
        <v>27340000</v>
      </c>
      <c r="S43" s="370">
        <v>1717000</v>
      </c>
      <c r="T43" s="305">
        <v>-2791000</v>
      </c>
      <c r="U43" s="305">
        <v>17018000</v>
      </c>
      <c r="V43" s="370">
        <v>15944000</v>
      </c>
      <c r="W43" s="370">
        <v>52968000</v>
      </c>
      <c r="X43" s="305">
        <v>6516000</v>
      </c>
      <c r="Y43" s="370">
        <v>46452000</v>
      </c>
      <c r="Z43" s="371">
        <v>712.89</v>
      </c>
      <c r="AA43" s="303">
        <v>6516000</v>
      </c>
    </row>
    <row r="44" spans="1:27" ht="12.75">
      <c r="A44" s="361" t="s">
        <v>251</v>
      </c>
      <c r="B44" s="136"/>
      <c r="C44" s="60">
        <v>5468000</v>
      </c>
      <c r="D44" s="368"/>
      <c r="E44" s="54">
        <v>41449480</v>
      </c>
      <c r="F44" s="53">
        <v>35461000</v>
      </c>
      <c r="G44" s="53"/>
      <c r="H44" s="54"/>
      <c r="I44" s="54">
        <v>2857000</v>
      </c>
      <c r="J44" s="53">
        <v>2857000</v>
      </c>
      <c r="K44" s="53">
        <v>866000</v>
      </c>
      <c r="L44" s="54">
        <v>1101000</v>
      </c>
      <c r="M44" s="54">
        <v>2540000</v>
      </c>
      <c r="N44" s="53">
        <v>4507000</v>
      </c>
      <c r="O44" s="53">
        <v>404000</v>
      </c>
      <c r="P44" s="54">
        <v>1671000</v>
      </c>
      <c r="Q44" s="54">
        <v>943000</v>
      </c>
      <c r="R44" s="53">
        <v>3018000</v>
      </c>
      <c r="S44" s="53">
        <v>-642000</v>
      </c>
      <c r="T44" s="54">
        <v>1417000</v>
      </c>
      <c r="U44" s="54">
        <v>50007000</v>
      </c>
      <c r="V44" s="53">
        <v>50782000</v>
      </c>
      <c r="W44" s="53">
        <v>61164000</v>
      </c>
      <c r="X44" s="54">
        <v>35461000</v>
      </c>
      <c r="Y44" s="53">
        <v>25703000</v>
      </c>
      <c r="Z44" s="94">
        <v>72.48</v>
      </c>
      <c r="AA44" s="95">
        <v>35461000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>
        <v>5906000</v>
      </c>
      <c r="F46" s="53">
        <v>5210000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>
        <v>5210000</v>
      </c>
      <c r="Y46" s="53">
        <v>-5210000</v>
      </c>
      <c r="Z46" s="94">
        <v>-100</v>
      </c>
      <c r="AA46" s="95">
        <v>5210000</v>
      </c>
    </row>
    <row r="47" spans="1:27" ht="12.75">
      <c r="A47" s="361" t="s">
        <v>254</v>
      </c>
      <c r="B47" s="136"/>
      <c r="C47" s="60"/>
      <c r="D47" s="368"/>
      <c r="E47" s="54">
        <v>142004000</v>
      </c>
      <c r="F47" s="53">
        <v>6670000</v>
      </c>
      <c r="G47" s="53"/>
      <c r="H47" s="54"/>
      <c r="I47" s="54">
        <v>14903000</v>
      </c>
      <c r="J47" s="53">
        <v>14903000</v>
      </c>
      <c r="K47" s="53">
        <v>9526000</v>
      </c>
      <c r="L47" s="54">
        <v>10888000</v>
      </c>
      <c r="M47" s="54">
        <v>-34254000</v>
      </c>
      <c r="N47" s="53">
        <v>-13840000</v>
      </c>
      <c r="O47" s="53">
        <v>52910000</v>
      </c>
      <c r="P47" s="54">
        <v>-25678000</v>
      </c>
      <c r="Q47" s="54">
        <v>4591000</v>
      </c>
      <c r="R47" s="53">
        <v>31823000</v>
      </c>
      <c r="S47" s="53">
        <v>-20667000</v>
      </c>
      <c r="T47" s="54">
        <v>18506000</v>
      </c>
      <c r="U47" s="54">
        <v>5416000</v>
      </c>
      <c r="V47" s="53">
        <v>3255000</v>
      </c>
      <c r="W47" s="53">
        <v>36141000</v>
      </c>
      <c r="X47" s="54">
        <v>6670000</v>
      </c>
      <c r="Y47" s="53">
        <v>29471000</v>
      </c>
      <c r="Z47" s="94">
        <v>441.84</v>
      </c>
      <c r="AA47" s="95">
        <v>6670000</v>
      </c>
    </row>
    <row r="48" spans="1:27" ht="12.75">
      <c r="A48" s="361" t="s">
        <v>255</v>
      </c>
      <c r="B48" s="136"/>
      <c r="C48" s="60">
        <v>42790000</v>
      </c>
      <c r="D48" s="368"/>
      <c r="E48" s="54">
        <v>28496000</v>
      </c>
      <c r="F48" s="53">
        <v>67045260</v>
      </c>
      <c r="G48" s="53">
        <v>1884000</v>
      </c>
      <c r="H48" s="54"/>
      <c r="I48" s="54">
        <v>-143000</v>
      </c>
      <c r="J48" s="53">
        <v>1741000</v>
      </c>
      <c r="K48" s="53">
        <v>4000</v>
      </c>
      <c r="L48" s="54">
        <v>56000</v>
      </c>
      <c r="M48" s="54">
        <v>2422000</v>
      </c>
      <c r="N48" s="53">
        <v>2482000</v>
      </c>
      <c r="O48" s="53">
        <v>-87000</v>
      </c>
      <c r="P48" s="54">
        <v>24173000</v>
      </c>
      <c r="Q48" s="54">
        <v>59000</v>
      </c>
      <c r="R48" s="53">
        <v>24145000</v>
      </c>
      <c r="S48" s="53">
        <v>12391000</v>
      </c>
      <c r="T48" s="54">
        <v>32114000</v>
      </c>
      <c r="U48" s="54">
        <v>33190000</v>
      </c>
      <c r="V48" s="53">
        <v>77695000</v>
      </c>
      <c r="W48" s="53">
        <v>106063000</v>
      </c>
      <c r="X48" s="54">
        <v>67045260</v>
      </c>
      <c r="Y48" s="53">
        <v>39017740</v>
      </c>
      <c r="Z48" s="94">
        <v>58.2</v>
      </c>
      <c r="AA48" s="95">
        <v>67045260</v>
      </c>
    </row>
    <row r="49" spans="1:27" ht="12.75">
      <c r="A49" s="361" t="s">
        <v>93</v>
      </c>
      <c r="B49" s="136"/>
      <c r="C49" s="54">
        <v>114037000</v>
      </c>
      <c r="D49" s="368"/>
      <c r="E49" s="54">
        <v>294499520</v>
      </c>
      <c r="F49" s="53">
        <v>790591740</v>
      </c>
      <c r="G49" s="53">
        <v>2056000</v>
      </c>
      <c r="H49" s="54">
        <v>9859000</v>
      </c>
      <c r="I49" s="54">
        <v>3325000</v>
      </c>
      <c r="J49" s="53">
        <v>15240000</v>
      </c>
      <c r="K49" s="53">
        <v>12145000</v>
      </c>
      <c r="L49" s="54">
        <v>12914000</v>
      </c>
      <c r="M49" s="54">
        <v>9042000</v>
      </c>
      <c r="N49" s="53">
        <v>34101000</v>
      </c>
      <c r="O49" s="53">
        <v>18082000</v>
      </c>
      <c r="P49" s="54">
        <v>25916000</v>
      </c>
      <c r="Q49" s="54">
        <v>6832000</v>
      </c>
      <c r="R49" s="53">
        <v>50830000</v>
      </c>
      <c r="S49" s="53">
        <v>-10848000</v>
      </c>
      <c r="T49" s="54">
        <v>11255000</v>
      </c>
      <c r="U49" s="54">
        <v>37191000</v>
      </c>
      <c r="V49" s="53">
        <v>37598000</v>
      </c>
      <c r="W49" s="53">
        <v>137769000</v>
      </c>
      <c r="X49" s="54">
        <v>790591740</v>
      </c>
      <c r="Y49" s="53">
        <v>-652822740</v>
      </c>
      <c r="Z49" s="94">
        <v>-82.57</v>
      </c>
      <c r="AA49" s="95">
        <v>790591740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177000</v>
      </c>
      <c r="F54" s="345">
        <f t="shared" si="12"/>
        <v>1000000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1000000</v>
      </c>
      <c r="Y54" s="345">
        <f t="shared" si="12"/>
        <v>-1000000</v>
      </c>
      <c r="Z54" s="336">
        <f>+IF(X54&lt;&gt;0,+(Y54/X54)*100,0)</f>
        <v>-100</v>
      </c>
      <c r="AA54" s="350">
        <f t="shared" si="12"/>
        <v>1000000</v>
      </c>
    </row>
    <row r="55" spans="1:27" ht="12.75">
      <c r="A55" s="361" t="s">
        <v>257</v>
      </c>
      <c r="B55" s="142"/>
      <c r="C55" s="60"/>
      <c r="D55" s="340"/>
      <c r="E55" s="60">
        <v>177000</v>
      </c>
      <c r="F55" s="59">
        <v>1000000</v>
      </c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>
        <v>1000000</v>
      </c>
      <c r="Y55" s="59">
        <v>-1000000</v>
      </c>
      <c r="Z55" s="61">
        <v>-100</v>
      </c>
      <c r="AA55" s="62">
        <v>1000000</v>
      </c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15276000</v>
      </c>
      <c r="D57" s="344">
        <f aca="true" t="shared" si="13" ref="D57:AA57">+D58</f>
        <v>0</v>
      </c>
      <c r="E57" s="343">
        <f t="shared" si="13"/>
        <v>40204000</v>
      </c>
      <c r="F57" s="345">
        <f t="shared" si="13"/>
        <v>60670000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2202000</v>
      </c>
      <c r="L57" s="343">
        <f t="shared" si="13"/>
        <v>0</v>
      </c>
      <c r="M57" s="343">
        <f t="shared" si="13"/>
        <v>0</v>
      </c>
      <c r="N57" s="345">
        <f t="shared" si="13"/>
        <v>2202000</v>
      </c>
      <c r="O57" s="345">
        <f t="shared" si="13"/>
        <v>4459000</v>
      </c>
      <c r="P57" s="343">
        <f t="shared" si="13"/>
        <v>0</v>
      </c>
      <c r="Q57" s="343">
        <f t="shared" si="13"/>
        <v>0</v>
      </c>
      <c r="R57" s="345">
        <f t="shared" si="13"/>
        <v>4459000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6661000</v>
      </c>
      <c r="X57" s="343">
        <f t="shared" si="13"/>
        <v>60670000</v>
      </c>
      <c r="Y57" s="345">
        <f t="shared" si="13"/>
        <v>-54009000</v>
      </c>
      <c r="Z57" s="336">
        <f>+IF(X57&lt;&gt;0,+(Y57/X57)*100,0)</f>
        <v>-89.02093291577386</v>
      </c>
      <c r="AA57" s="350">
        <f t="shared" si="13"/>
        <v>60670000</v>
      </c>
    </row>
    <row r="58" spans="1:27" ht="12.75">
      <c r="A58" s="361" t="s">
        <v>217</v>
      </c>
      <c r="B58" s="136"/>
      <c r="C58" s="60">
        <v>15276000</v>
      </c>
      <c r="D58" s="340"/>
      <c r="E58" s="60">
        <v>40204000</v>
      </c>
      <c r="F58" s="59">
        <v>60670000</v>
      </c>
      <c r="G58" s="59"/>
      <c r="H58" s="60"/>
      <c r="I58" s="60"/>
      <c r="J58" s="59"/>
      <c r="K58" s="59">
        <v>2202000</v>
      </c>
      <c r="L58" s="60"/>
      <c r="M58" s="60"/>
      <c r="N58" s="59">
        <v>2202000</v>
      </c>
      <c r="O58" s="59">
        <v>4459000</v>
      </c>
      <c r="P58" s="60"/>
      <c r="Q58" s="60"/>
      <c r="R58" s="59">
        <v>4459000</v>
      </c>
      <c r="S58" s="59"/>
      <c r="T58" s="60"/>
      <c r="U58" s="60"/>
      <c r="V58" s="59"/>
      <c r="W58" s="59">
        <v>6661000</v>
      </c>
      <c r="X58" s="60">
        <v>60670000</v>
      </c>
      <c r="Y58" s="59">
        <v>-54009000</v>
      </c>
      <c r="Z58" s="61">
        <v>-89.02</v>
      </c>
      <c r="AA58" s="62">
        <v>60670000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3163590000</v>
      </c>
      <c r="D60" s="346">
        <f t="shared" si="14"/>
        <v>0</v>
      </c>
      <c r="E60" s="219">
        <f t="shared" si="14"/>
        <v>3388083000</v>
      </c>
      <c r="F60" s="264">
        <f t="shared" si="14"/>
        <v>3470996000</v>
      </c>
      <c r="G60" s="264">
        <f t="shared" si="14"/>
        <v>47335000</v>
      </c>
      <c r="H60" s="219">
        <f t="shared" si="14"/>
        <v>177465000</v>
      </c>
      <c r="I60" s="219">
        <f t="shared" si="14"/>
        <v>123670000</v>
      </c>
      <c r="J60" s="264">
        <f t="shared" si="14"/>
        <v>348470000</v>
      </c>
      <c r="K60" s="264">
        <f t="shared" si="14"/>
        <v>108503000</v>
      </c>
      <c r="L60" s="219">
        <f t="shared" si="14"/>
        <v>186246000</v>
      </c>
      <c r="M60" s="219">
        <f t="shared" si="14"/>
        <v>141217000</v>
      </c>
      <c r="N60" s="264">
        <f t="shared" si="14"/>
        <v>435966000</v>
      </c>
      <c r="O60" s="264">
        <f t="shared" si="14"/>
        <v>162701000</v>
      </c>
      <c r="P60" s="219">
        <f t="shared" si="14"/>
        <v>138171000</v>
      </c>
      <c r="Q60" s="219">
        <f t="shared" si="14"/>
        <v>173559000</v>
      </c>
      <c r="R60" s="264">
        <f t="shared" si="14"/>
        <v>474431000</v>
      </c>
      <c r="S60" s="264">
        <f t="shared" si="14"/>
        <v>116664000</v>
      </c>
      <c r="T60" s="219">
        <f t="shared" si="14"/>
        <v>190535000</v>
      </c>
      <c r="U60" s="219">
        <f t="shared" si="14"/>
        <v>533468000</v>
      </c>
      <c r="V60" s="264">
        <f t="shared" si="14"/>
        <v>840667000</v>
      </c>
      <c r="W60" s="264">
        <f t="shared" si="14"/>
        <v>2099534000</v>
      </c>
      <c r="X60" s="219">
        <f t="shared" si="14"/>
        <v>3470996000</v>
      </c>
      <c r="Y60" s="264">
        <f t="shared" si="14"/>
        <v>-1371462000</v>
      </c>
      <c r="Z60" s="337">
        <f>+IF(X60&lt;&gt;0,+(Y60/X60)*100,0)</f>
        <v>-39.51205936278809</v>
      </c>
      <c r="AA60" s="232">
        <f>+AA57+AA54+AA51+AA40+AA37+AA34+AA22+AA5</f>
        <v>3470996000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35532000</v>
      </c>
      <c r="D62" s="348">
        <f t="shared" si="15"/>
        <v>0</v>
      </c>
      <c r="E62" s="347">
        <f t="shared" si="15"/>
        <v>91836000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4499000</v>
      </c>
      <c r="M62" s="347">
        <f t="shared" si="15"/>
        <v>0</v>
      </c>
      <c r="N62" s="349">
        <f t="shared" si="15"/>
        <v>4499000</v>
      </c>
      <c r="O62" s="349">
        <f t="shared" si="15"/>
        <v>0</v>
      </c>
      <c r="P62" s="347">
        <f t="shared" si="15"/>
        <v>2500000</v>
      </c>
      <c r="Q62" s="347">
        <f t="shared" si="15"/>
        <v>0</v>
      </c>
      <c r="R62" s="349">
        <f t="shared" si="15"/>
        <v>2500000</v>
      </c>
      <c r="S62" s="349">
        <f t="shared" si="15"/>
        <v>18985000</v>
      </c>
      <c r="T62" s="347">
        <f t="shared" si="15"/>
        <v>-4641000</v>
      </c>
      <c r="U62" s="347">
        <f t="shared" si="15"/>
        <v>45138000</v>
      </c>
      <c r="V62" s="349">
        <f t="shared" si="15"/>
        <v>59482000</v>
      </c>
      <c r="W62" s="349">
        <f t="shared" si="15"/>
        <v>66481000</v>
      </c>
      <c r="X62" s="347">
        <f t="shared" si="15"/>
        <v>0</v>
      </c>
      <c r="Y62" s="349">
        <f t="shared" si="15"/>
        <v>66481000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26381000</v>
      </c>
      <c r="D63" s="340"/>
      <c r="E63" s="60">
        <v>61796000</v>
      </c>
      <c r="F63" s="59"/>
      <c r="G63" s="59"/>
      <c r="H63" s="60"/>
      <c r="I63" s="60"/>
      <c r="J63" s="59"/>
      <c r="K63" s="59"/>
      <c r="L63" s="60">
        <v>79000</v>
      </c>
      <c r="M63" s="60"/>
      <c r="N63" s="59">
        <v>79000</v>
      </c>
      <c r="O63" s="59"/>
      <c r="P63" s="60">
        <v>2500000</v>
      </c>
      <c r="Q63" s="60"/>
      <c r="R63" s="59">
        <v>2500000</v>
      </c>
      <c r="S63" s="59">
        <v>3802000</v>
      </c>
      <c r="T63" s="60">
        <v>3475000</v>
      </c>
      <c r="U63" s="60">
        <v>2488000</v>
      </c>
      <c r="V63" s="59">
        <v>9765000</v>
      </c>
      <c r="W63" s="59">
        <v>12344000</v>
      </c>
      <c r="X63" s="60"/>
      <c r="Y63" s="59">
        <v>12344000</v>
      </c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19040000</v>
      </c>
      <c r="F64" s="59"/>
      <c r="G64" s="59"/>
      <c r="H64" s="60"/>
      <c r="I64" s="60"/>
      <c r="J64" s="59"/>
      <c r="K64" s="59"/>
      <c r="L64" s="60">
        <v>4420000</v>
      </c>
      <c r="M64" s="60"/>
      <c r="N64" s="59">
        <v>4420000</v>
      </c>
      <c r="O64" s="59"/>
      <c r="P64" s="60"/>
      <c r="Q64" s="60"/>
      <c r="R64" s="59"/>
      <c r="S64" s="59">
        <v>17000</v>
      </c>
      <c r="T64" s="60"/>
      <c r="U64" s="60"/>
      <c r="V64" s="59">
        <v>17000</v>
      </c>
      <c r="W64" s="59">
        <v>4437000</v>
      </c>
      <c r="X64" s="60"/>
      <c r="Y64" s="59">
        <v>4437000</v>
      </c>
      <c r="Z64" s="61"/>
      <c r="AA64" s="62"/>
    </row>
    <row r="65" spans="1:27" ht="12.75">
      <c r="A65" s="361" t="s">
        <v>261</v>
      </c>
      <c r="B65" s="136"/>
      <c r="C65" s="106">
        <v>9151000</v>
      </c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>
        <v>15166000</v>
      </c>
      <c r="T65" s="106">
        <v>-8116000</v>
      </c>
      <c r="U65" s="106">
        <v>42650000</v>
      </c>
      <c r="V65" s="105">
        <v>49700000</v>
      </c>
      <c r="W65" s="99">
        <v>49700000</v>
      </c>
      <c r="X65" s="106"/>
      <c r="Y65" s="105">
        <v>49700000</v>
      </c>
      <c r="Z65" s="101"/>
      <c r="AA65" s="108"/>
    </row>
    <row r="66" spans="1:27" ht="12.75">
      <c r="A66" s="378" t="s">
        <v>262</v>
      </c>
      <c r="B66" s="379"/>
      <c r="C66" s="112"/>
      <c r="D66" s="380"/>
      <c r="E66" s="112">
        <v>11000000</v>
      </c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1132708000</v>
      </c>
      <c r="D5" s="357">
        <f t="shared" si="0"/>
        <v>0</v>
      </c>
      <c r="E5" s="356">
        <f t="shared" si="0"/>
        <v>2727124000</v>
      </c>
      <c r="F5" s="358">
        <f t="shared" si="0"/>
        <v>2644018000</v>
      </c>
      <c r="G5" s="358">
        <f t="shared" si="0"/>
        <v>93284000</v>
      </c>
      <c r="H5" s="356">
        <f t="shared" si="0"/>
        <v>248416000</v>
      </c>
      <c r="I5" s="356">
        <f t="shared" si="0"/>
        <v>211092000</v>
      </c>
      <c r="J5" s="358">
        <f t="shared" si="0"/>
        <v>552792000</v>
      </c>
      <c r="K5" s="358">
        <f t="shared" si="0"/>
        <v>379454000</v>
      </c>
      <c r="L5" s="356">
        <f t="shared" si="0"/>
        <v>267892000</v>
      </c>
      <c r="M5" s="356">
        <f t="shared" si="0"/>
        <v>340722000</v>
      </c>
      <c r="N5" s="358">
        <f t="shared" si="0"/>
        <v>988068000</v>
      </c>
      <c r="O5" s="358">
        <f t="shared" si="0"/>
        <v>149585000</v>
      </c>
      <c r="P5" s="356">
        <f t="shared" si="0"/>
        <v>262580000</v>
      </c>
      <c r="Q5" s="356">
        <f t="shared" si="0"/>
        <v>286782000</v>
      </c>
      <c r="R5" s="358">
        <f t="shared" si="0"/>
        <v>698947000</v>
      </c>
      <c r="S5" s="358">
        <f t="shared" si="0"/>
        <v>257911000</v>
      </c>
      <c r="T5" s="356">
        <f t="shared" si="0"/>
        <v>340779000</v>
      </c>
      <c r="U5" s="356">
        <f t="shared" si="0"/>
        <v>641734000</v>
      </c>
      <c r="V5" s="358">
        <f t="shared" si="0"/>
        <v>1240424000</v>
      </c>
      <c r="W5" s="358">
        <f t="shared" si="0"/>
        <v>3480231000</v>
      </c>
      <c r="X5" s="356">
        <f t="shared" si="0"/>
        <v>2644018000</v>
      </c>
      <c r="Y5" s="358">
        <f t="shared" si="0"/>
        <v>836213000</v>
      </c>
      <c r="Z5" s="359">
        <f>+IF(X5&lt;&gt;0,+(Y5/X5)*100,0)</f>
        <v>31.626600121481772</v>
      </c>
      <c r="AA5" s="360">
        <f>+AA6+AA8+AA11+AA13+AA15</f>
        <v>2644018000</v>
      </c>
    </row>
    <row r="6" spans="1:27" ht="12.75">
      <c r="A6" s="361" t="s">
        <v>205</v>
      </c>
      <c r="B6" s="142"/>
      <c r="C6" s="60">
        <f>+C7</f>
        <v>447904000</v>
      </c>
      <c r="D6" s="340">
        <f aca="true" t="shared" si="1" ref="D6:AA6">+D7</f>
        <v>0</v>
      </c>
      <c r="E6" s="60">
        <f t="shared" si="1"/>
        <v>497520214</v>
      </c>
      <c r="F6" s="59">
        <f t="shared" si="1"/>
        <v>498720000</v>
      </c>
      <c r="G6" s="59">
        <f t="shared" si="1"/>
        <v>5813000</v>
      </c>
      <c r="H6" s="60">
        <f t="shared" si="1"/>
        <v>0</v>
      </c>
      <c r="I6" s="60">
        <f t="shared" si="1"/>
        <v>-43366000</v>
      </c>
      <c r="J6" s="59">
        <f t="shared" si="1"/>
        <v>-37553000</v>
      </c>
      <c r="K6" s="59">
        <f t="shared" si="1"/>
        <v>112524000</v>
      </c>
      <c r="L6" s="60">
        <f t="shared" si="1"/>
        <v>54133000</v>
      </c>
      <c r="M6" s="60">
        <f t="shared" si="1"/>
        <v>44058000</v>
      </c>
      <c r="N6" s="59">
        <f t="shared" si="1"/>
        <v>210715000</v>
      </c>
      <c r="O6" s="59">
        <f t="shared" si="1"/>
        <v>28318000</v>
      </c>
      <c r="P6" s="60">
        <f t="shared" si="1"/>
        <v>21970000</v>
      </c>
      <c r="Q6" s="60">
        <f t="shared" si="1"/>
        <v>43548000</v>
      </c>
      <c r="R6" s="59">
        <f t="shared" si="1"/>
        <v>93836000</v>
      </c>
      <c r="S6" s="59">
        <f t="shared" si="1"/>
        <v>26340000</v>
      </c>
      <c r="T6" s="60">
        <f t="shared" si="1"/>
        <v>58229000</v>
      </c>
      <c r="U6" s="60">
        <f t="shared" si="1"/>
        <v>327781000</v>
      </c>
      <c r="V6" s="59">
        <f t="shared" si="1"/>
        <v>412350000</v>
      </c>
      <c r="W6" s="59">
        <f t="shared" si="1"/>
        <v>679348000</v>
      </c>
      <c r="X6" s="60">
        <f t="shared" si="1"/>
        <v>498720000</v>
      </c>
      <c r="Y6" s="59">
        <f t="shared" si="1"/>
        <v>180628000</v>
      </c>
      <c r="Z6" s="61">
        <f>+IF(X6&lt;&gt;0,+(Y6/X6)*100,0)</f>
        <v>36.21831889637472</v>
      </c>
      <c r="AA6" s="62">
        <f t="shared" si="1"/>
        <v>498720000</v>
      </c>
    </row>
    <row r="7" spans="1:27" ht="12.75">
      <c r="A7" s="291" t="s">
        <v>229</v>
      </c>
      <c r="B7" s="142"/>
      <c r="C7" s="60">
        <v>447904000</v>
      </c>
      <c r="D7" s="340"/>
      <c r="E7" s="60">
        <v>497520214</v>
      </c>
      <c r="F7" s="59">
        <v>498720000</v>
      </c>
      <c r="G7" s="59">
        <v>5813000</v>
      </c>
      <c r="H7" s="60"/>
      <c r="I7" s="60">
        <v>-43366000</v>
      </c>
      <c r="J7" s="59">
        <v>-37553000</v>
      </c>
      <c r="K7" s="59">
        <v>112524000</v>
      </c>
      <c r="L7" s="60">
        <v>54133000</v>
      </c>
      <c r="M7" s="60">
        <v>44058000</v>
      </c>
      <c r="N7" s="59">
        <v>210715000</v>
      </c>
      <c r="O7" s="59">
        <v>28318000</v>
      </c>
      <c r="P7" s="60">
        <v>21970000</v>
      </c>
      <c r="Q7" s="60">
        <v>43548000</v>
      </c>
      <c r="R7" s="59">
        <v>93836000</v>
      </c>
      <c r="S7" s="59">
        <v>26340000</v>
      </c>
      <c r="T7" s="60">
        <v>58229000</v>
      </c>
      <c r="U7" s="60">
        <v>327781000</v>
      </c>
      <c r="V7" s="59">
        <v>412350000</v>
      </c>
      <c r="W7" s="59">
        <v>679348000</v>
      </c>
      <c r="X7" s="60">
        <v>498720000</v>
      </c>
      <c r="Y7" s="59">
        <v>180628000</v>
      </c>
      <c r="Z7" s="61">
        <v>36.22</v>
      </c>
      <c r="AA7" s="62">
        <v>498720000</v>
      </c>
    </row>
    <row r="8" spans="1:27" ht="12.75">
      <c r="A8" s="361" t="s">
        <v>206</v>
      </c>
      <c r="B8" s="142"/>
      <c r="C8" s="60">
        <f aca="true" t="shared" si="2" ref="C8:Y8">SUM(C9:C10)</f>
        <v>103098000</v>
      </c>
      <c r="D8" s="340">
        <f t="shared" si="2"/>
        <v>0</v>
      </c>
      <c r="E8" s="60">
        <f t="shared" si="2"/>
        <v>181214000</v>
      </c>
      <c r="F8" s="59">
        <f t="shared" si="2"/>
        <v>181214000</v>
      </c>
      <c r="G8" s="59">
        <f t="shared" si="2"/>
        <v>0</v>
      </c>
      <c r="H8" s="60">
        <f t="shared" si="2"/>
        <v>0</v>
      </c>
      <c r="I8" s="60">
        <f t="shared" si="2"/>
        <v>16078000</v>
      </c>
      <c r="J8" s="59">
        <f t="shared" si="2"/>
        <v>16078000</v>
      </c>
      <c r="K8" s="59">
        <f t="shared" si="2"/>
        <v>56048000</v>
      </c>
      <c r="L8" s="60">
        <f t="shared" si="2"/>
        <v>18800000</v>
      </c>
      <c r="M8" s="60">
        <f t="shared" si="2"/>
        <v>10866000</v>
      </c>
      <c r="N8" s="59">
        <f t="shared" si="2"/>
        <v>85714000</v>
      </c>
      <c r="O8" s="59">
        <f t="shared" si="2"/>
        <v>-434000</v>
      </c>
      <c r="P8" s="60">
        <f t="shared" si="2"/>
        <v>47504000</v>
      </c>
      <c r="Q8" s="60">
        <f t="shared" si="2"/>
        <v>35896000</v>
      </c>
      <c r="R8" s="59">
        <f t="shared" si="2"/>
        <v>82966000</v>
      </c>
      <c r="S8" s="59">
        <f t="shared" si="2"/>
        <v>60461000</v>
      </c>
      <c r="T8" s="60">
        <f t="shared" si="2"/>
        <v>72396000</v>
      </c>
      <c r="U8" s="60">
        <f t="shared" si="2"/>
        <v>112628000</v>
      </c>
      <c r="V8" s="59">
        <f t="shared" si="2"/>
        <v>245485000</v>
      </c>
      <c r="W8" s="59">
        <f t="shared" si="2"/>
        <v>430243000</v>
      </c>
      <c r="X8" s="60">
        <f t="shared" si="2"/>
        <v>181214000</v>
      </c>
      <c r="Y8" s="59">
        <f t="shared" si="2"/>
        <v>249029000</v>
      </c>
      <c r="Z8" s="61">
        <f>+IF(X8&lt;&gt;0,+(Y8/X8)*100,0)</f>
        <v>137.42260531746996</v>
      </c>
      <c r="AA8" s="62">
        <f>SUM(AA9:AA10)</f>
        <v>181214000</v>
      </c>
    </row>
    <row r="9" spans="1:27" ht="12.75">
      <c r="A9" s="291" t="s">
        <v>230</v>
      </c>
      <c r="B9" s="142"/>
      <c r="C9" s="60">
        <v>103098000</v>
      </c>
      <c r="D9" s="340"/>
      <c r="E9" s="60">
        <v>181214000</v>
      </c>
      <c r="F9" s="59">
        <v>181214000</v>
      </c>
      <c r="G9" s="59"/>
      <c r="H9" s="60"/>
      <c r="I9" s="60">
        <v>16078000</v>
      </c>
      <c r="J9" s="59">
        <v>16078000</v>
      </c>
      <c r="K9" s="59">
        <v>54563000</v>
      </c>
      <c r="L9" s="60">
        <v>18769000</v>
      </c>
      <c r="M9" s="60">
        <v>10895000</v>
      </c>
      <c r="N9" s="59">
        <v>84227000</v>
      </c>
      <c r="O9" s="59">
        <v>-678000</v>
      </c>
      <c r="P9" s="60">
        <v>47489000</v>
      </c>
      <c r="Q9" s="60">
        <v>35896000</v>
      </c>
      <c r="R9" s="59">
        <v>82707000</v>
      </c>
      <c r="S9" s="59">
        <v>60686000</v>
      </c>
      <c r="T9" s="60">
        <v>72396000</v>
      </c>
      <c r="U9" s="60">
        <v>113080000</v>
      </c>
      <c r="V9" s="59">
        <v>246162000</v>
      </c>
      <c r="W9" s="59">
        <v>429174000</v>
      </c>
      <c r="X9" s="60">
        <v>181214000</v>
      </c>
      <c r="Y9" s="59">
        <v>247960000</v>
      </c>
      <c r="Z9" s="61">
        <v>136.83</v>
      </c>
      <c r="AA9" s="62">
        <v>181214000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>
        <v>1485000</v>
      </c>
      <c r="L10" s="60">
        <v>31000</v>
      </c>
      <c r="M10" s="60">
        <v>-29000</v>
      </c>
      <c r="N10" s="59">
        <v>1487000</v>
      </c>
      <c r="O10" s="59">
        <v>244000</v>
      </c>
      <c r="P10" s="60">
        <v>15000</v>
      </c>
      <c r="Q10" s="60"/>
      <c r="R10" s="59">
        <v>259000</v>
      </c>
      <c r="S10" s="59">
        <v>-225000</v>
      </c>
      <c r="T10" s="60"/>
      <c r="U10" s="60">
        <v>-452000</v>
      </c>
      <c r="V10" s="59">
        <v>-677000</v>
      </c>
      <c r="W10" s="59">
        <v>1069000</v>
      </c>
      <c r="X10" s="60"/>
      <c r="Y10" s="59">
        <v>1069000</v>
      </c>
      <c r="Z10" s="61"/>
      <c r="AA10" s="62"/>
    </row>
    <row r="11" spans="1:27" ht="12.75">
      <c r="A11" s="361" t="s">
        <v>207</v>
      </c>
      <c r="B11" s="142"/>
      <c r="C11" s="362">
        <f>+C12</f>
        <v>144247000</v>
      </c>
      <c r="D11" s="363">
        <f aca="true" t="shared" si="3" ref="D11:AA11">+D12</f>
        <v>0</v>
      </c>
      <c r="E11" s="362">
        <f t="shared" si="3"/>
        <v>146476000</v>
      </c>
      <c r="F11" s="364">
        <f t="shared" si="3"/>
        <v>146476000</v>
      </c>
      <c r="G11" s="364">
        <f t="shared" si="3"/>
        <v>356000</v>
      </c>
      <c r="H11" s="362">
        <f t="shared" si="3"/>
        <v>38276000</v>
      </c>
      <c r="I11" s="362">
        <f t="shared" si="3"/>
        <v>11171000</v>
      </c>
      <c r="J11" s="364">
        <f t="shared" si="3"/>
        <v>49803000</v>
      </c>
      <c r="K11" s="364">
        <f t="shared" si="3"/>
        <v>-815000</v>
      </c>
      <c r="L11" s="362">
        <f t="shared" si="3"/>
        <v>12486000</v>
      </c>
      <c r="M11" s="362">
        <f t="shared" si="3"/>
        <v>9457000</v>
      </c>
      <c r="N11" s="364">
        <f t="shared" si="3"/>
        <v>21128000</v>
      </c>
      <c r="O11" s="364">
        <f t="shared" si="3"/>
        <v>13399000</v>
      </c>
      <c r="P11" s="362">
        <f t="shared" si="3"/>
        <v>5695000</v>
      </c>
      <c r="Q11" s="362">
        <f t="shared" si="3"/>
        <v>69263000</v>
      </c>
      <c r="R11" s="364">
        <f t="shared" si="3"/>
        <v>88357000</v>
      </c>
      <c r="S11" s="364">
        <f t="shared" si="3"/>
        <v>6785000</v>
      </c>
      <c r="T11" s="362">
        <f t="shared" si="3"/>
        <v>24667000</v>
      </c>
      <c r="U11" s="362">
        <f t="shared" si="3"/>
        <v>28720000</v>
      </c>
      <c r="V11" s="364">
        <f t="shared" si="3"/>
        <v>60172000</v>
      </c>
      <c r="W11" s="364">
        <f t="shared" si="3"/>
        <v>219460000</v>
      </c>
      <c r="X11" s="362">
        <f t="shared" si="3"/>
        <v>146476000</v>
      </c>
      <c r="Y11" s="364">
        <f t="shared" si="3"/>
        <v>72984000</v>
      </c>
      <c r="Z11" s="365">
        <f>+IF(X11&lt;&gt;0,+(Y11/X11)*100,0)</f>
        <v>49.8265927523963</v>
      </c>
      <c r="AA11" s="366">
        <f t="shared" si="3"/>
        <v>146476000</v>
      </c>
    </row>
    <row r="12" spans="1:27" ht="12.75">
      <c r="A12" s="291" t="s">
        <v>232</v>
      </c>
      <c r="B12" s="136"/>
      <c r="C12" s="60">
        <v>144247000</v>
      </c>
      <c r="D12" s="340"/>
      <c r="E12" s="60">
        <v>146476000</v>
      </c>
      <c r="F12" s="59">
        <v>146476000</v>
      </c>
      <c r="G12" s="59">
        <v>356000</v>
      </c>
      <c r="H12" s="60">
        <v>38276000</v>
      </c>
      <c r="I12" s="60">
        <v>11171000</v>
      </c>
      <c r="J12" s="59">
        <v>49803000</v>
      </c>
      <c r="K12" s="59">
        <v>-815000</v>
      </c>
      <c r="L12" s="60">
        <v>12486000</v>
      </c>
      <c r="M12" s="60">
        <v>9457000</v>
      </c>
      <c r="N12" s="59">
        <v>21128000</v>
      </c>
      <c r="O12" s="59">
        <v>13399000</v>
      </c>
      <c r="P12" s="60">
        <v>5695000</v>
      </c>
      <c r="Q12" s="60">
        <v>69263000</v>
      </c>
      <c r="R12" s="59">
        <v>88357000</v>
      </c>
      <c r="S12" s="59">
        <v>6785000</v>
      </c>
      <c r="T12" s="60">
        <v>24667000</v>
      </c>
      <c r="U12" s="60">
        <v>28720000</v>
      </c>
      <c r="V12" s="59">
        <v>60172000</v>
      </c>
      <c r="W12" s="59">
        <v>219460000</v>
      </c>
      <c r="X12" s="60">
        <v>146476000</v>
      </c>
      <c r="Y12" s="59">
        <v>72984000</v>
      </c>
      <c r="Z12" s="61">
        <v>49.83</v>
      </c>
      <c r="AA12" s="62">
        <v>146476000</v>
      </c>
    </row>
    <row r="13" spans="1:27" ht="12.75">
      <c r="A13" s="361" t="s">
        <v>208</v>
      </c>
      <c r="B13" s="136"/>
      <c r="C13" s="275">
        <f>+C14</f>
        <v>21368000</v>
      </c>
      <c r="D13" s="341">
        <f aca="true" t="shared" si="4" ref="D13:AA13">+D14</f>
        <v>0</v>
      </c>
      <c r="E13" s="275">
        <f t="shared" si="4"/>
        <v>317102000</v>
      </c>
      <c r="F13" s="342">
        <f t="shared" si="4"/>
        <v>317102000</v>
      </c>
      <c r="G13" s="342">
        <f t="shared" si="4"/>
        <v>0</v>
      </c>
      <c r="H13" s="275">
        <f t="shared" si="4"/>
        <v>80106000</v>
      </c>
      <c r="I13" s="275">
        <f t="shared" si="4"/>
        <v>38495000</v>
      </c>
      <c r="J13" s="342">
        <f t="shared" si="4"/>
        <v>118601000</v>
      </c>
      <c r="K13" s="342">
        <f t="shared" si="4"/>
        <v>37416000</v>
      </c>
      <c r="L13" s="275">
        <f t="shared" si="4"/>
        <v>88681000</v>
      </c>
      <c r="M13" s="275">
        <f t="shared" si="4"/>
        <v>85435000</v>
      </c>
      <c r="N13" s="342">
        <f t="shared" si="4"/>
        <v>211532000</v>
      </c>
      <c r="O13" s="342">
        <f t="shared" si="4"/>
        <v>16276000</v>
      </c>
      <c r="P13" s="275">
        <f t="shared" si="4"/>
        <v>60890000</v>
      </c>
      <c r="Q13" s="275">
        <f t="shared" si="4"/>
        <v>57755000</v>
      </c>
      <c r="R13" s="342">
        <f t="shared" si="4"/>
        <v>134921000</v>
      </c>
      <c r="S13" s="342">
        <f t="shared" si="4"/>
        <v>37414000</v>
      </c>
      <c r="T13" s="275">
        <f t="shared" si="4"/>
        <v>19473000</v>
      </c>
      <c r="U13" s="275">
        <f t="shared" si="4"/>
        <v>32116000</v>
      </c>
      <c r="V13" s="342">
        <f t="shared" si="4"/>
        <v>89003000</v>
      </c>
      <c r="W13" s="342">
        <f t="shared" si="4"/>
        <v>554057000</v>
      </c>
      <c r="X13" s="275">
        <f t="shared" si="4"/>
        <v>317102000</v>
      </c>
      <c r="Y13" s="342">
        <f t="shared" si="4"/>
        <v>236955000</v>
      </c>
      <c r="Z13" s="335">
        <f>+IF(X13&lt;&gt;0,+(Y13/X13)*100,0)</f>
        <v>74.72516729632737</v>
      </c>
      <c r="AA13" s="273">
        <f t="shared" si="4"/>
        <v>317102000</v>
      </c>
    </row>
    <row r="14" spans="1:27" ht="12.75">
      <c r="A14" s="291" t="s">
        <v>233</v>
      </c>
      <c r="B14" s="136"/>
      <c r="C14" s="60">
        <v>21368000</v>
      </c>
      <c r="D14" s="340"/>
      <c r="E14" s="60">
        <v>317102000</v>
      </c>
      <c r="F14" s="59">
        <v>317102000</v>
      </c>
      <c r="G14" s="59"/>
      <c r="H14" s="60">
        <v>80106000</v>
      </c>
      <c r="I14" s="60">
        <v>38495000</v>
      </c>
      <c r="J14" s="59">
        <v>118601000</v>
      </c>
      <c r="K14" s="59">
        <v>37416000</v>
      </c>
      <c r="L14" s="60">
        <v>88681000</v>
      </c>
      <c r="M14" s="60">
        <v>85435000</v>
      </c>
      <c r="N14" s="59">
        <v>211532000</v>
      </c>
      <c r="O14" s="59">
        <v>16276000</v>
      </c>
      <c r="P14" s="60">
        <v>60890000</v>
      </c>
      <c r="Q14" s="60">
        <v>57755000</v>
      </c>
      <c r="R14" s="59">
        <v>134921000</v>
      </c>
      <c r="S14" s="59">
        <v>37414000</v>
      </c>
      <c r="T14" s="60">
        <v>19473000</v>
      </c>
      <c r="U14" s="60">
        <v>32116000</v>
      </c>
      <c r="V14" s="59">
        <v>89003000</v>
      </c>
      <c r="W14" s="59">
        <v>554057000</v>
      </c>
      <c r="X14" s="60">
        <v>317102000</v>
      </c>
      <c r="Y14" s="59">
        <v>236955000</v>
      </c>
      <c r="Z14" s="61">
        <v>74.73</v>
      </c>
      <c r="AA14" s="62">
        <v>317102000</v>
      </c>
    </row>
    <row r="15" spans="1:27" ht="12.75">
      <c r="A15" s="361" t="s">
        <v>209</v>
      </c>
      <c r="B15" s="136"/>
      <c r="C15" s="60">
        <f aca="true" t="shared" si="5" ref="C15:Y15">SUM(C16:C20)</f>
        <v>416091000</v>
      </c>
      <c r="D15" s="340">
        <f t="shared" si="5"/>
        <v>0</v>
      </c>
      <c r="E15" s="60">
        <f t="shared" si="5"/>
        <v>1584811786</v>
      </c>
      <c r="F15" s="59">
        <f t="shared" si="5"/>
        <v>1500506000</v>
      </c>
      <c r="G15" s="59">
        <f t="shared" si="5"/>
        <v>87115000</v>
      </c>
      <c r="H15" s="60">
        <f t="shared" si="5"/>
        <v>130034000</v>
      </c>
      <c r="I15" s="60">
        <f t="shared" si="5"/>
        <v>188714000</v>
      </c>
      <c r="J15" s="59">
        <f t="shared" si="5"/>
        <v>405863000</v>
      </c>
      <c r="K15" s="59">
        <f t="shared" si="5"/>
        <v>174281000</v>
      </c>
      <c r="L15" s="60">
        <f t="shared" si="5"/>
        <v>93792000</v>
      </c>
      <c r="M15" s="60">
        <f t="shared" si="5"/>
        <v>190906000</v>
      </c>
      <c r="N15" s="59">
        <f t="shared" si="5"/>
        <v>458979000</v>
      </c>
      <c r="O15" s="59">
        <f t="shared" si="5"/>
        <v>92026000</v>
      </c>
      <c r="P15" s="60">
        <f t="shared" si="5"/>
        <v>126521000</v>
      </c>
      <c r="Q15" s="60">
        <f t="shared" si="5"/>
        <v>80320000</v>
      </c>
      <c r="R15" s="59">
        <f t="shared" si="5"/>
        <v>298867000</v>
      </c>
      <c r="S15" s="59">
        <f t="shared" si="5"/>
        <v>126911000</v>
      </c>
      <c r="T15" s="60">
        <f t="shared" si="5"/>
        <v>166014000</v>
      </c>
      <c r="U15" s="60">
        <f t="shared" si="5"/>
        <v>140489000</v>
      </c>
      <c r="V15" s="59">
        <f t="shared" si="5"/>
        <v>433414000</v>
      </c>
      <c r="W15" s="59">
        <f t="shared" si="5"/>
        <v>1597123000</v>
      </c>
      <c r="X15" s="60">
        <f t="shared" si="5"/>
        <v>1500506000</v>
      </c>
      <c r="Y15" s="59">
        <f t="shared" si="5"/>
        <v>96617000</v>
      </c>
      <c r="Z15" s="61">
        <f>+IF(X15&lt;&gt;0,+(Y15/X15)*100,0)</f>
        <v>6.438961257069282</v>
      </c>
      <c r="AA15" s="62">
        <f>SUM(AA16:AA20)</f>
        <v>1500506000</v>
      </c>
    </row>
    <row r="16" spans="1:27" ht="12.75">
      <c r="A16" s="291" t="s">
        <v>234</v>
      </c>
      <c r="B16" s="300"/>
      <c r="C16" s="60">
        <v>624000</v>
      </c>
      <c r="D16" s="340"/>
      <c r="E16" s="60"/>
      <c r="F16" s="59">
        <v>34804000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>
        <v>387000</v>
      </c>
      <c r="R16" s="59">
        <v>387000</v>
      </c>
      <c r="S16" s="59">
        <v>195000</v>
      </c>
      <c r="T16" s="60">
        <v>373000</v>
      </c>
      <c r="U16" s="60">
        <v>1701000</v>
      </c>
      <c r="V16" s="59">
        <v>2269000</v>
      </c>
      <c r="W16" s="59">
        <v>2656000</v>
      </c>
      <c r="X16" s="60">
        <v>34804000</v>
      </c>
      <c r="Y16" s="59">
        <v>-32148000</v>
      </c>
      <c r="Z16" s="61">
        <v>-92.37</v>
      </c>
      <c r="AA16" s="62">
        <v>34804000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>
        <v>491650000</v>
      </c>
      <c r="F18" s="59">
        <v>807530000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807530000</v>
      </c>
      <c r="Y18" s="59">
        <v>-807530000</v>
      </c>
      <c r="Z18" s="61">
        <v>-100</v>
      </c>
      <c r="AA18" s="62">
        <v>807530000</v>
      </c>
    </row>
    <row r="19" spans="1:27" ht="12.75">
      <c r="A19" s="291" t="s">
        <v>236</v>
      </c>
      <c r="B19" s="136"/>
      <c r="C19" s="60">
        <v>4502000</v>
      </c>
      <c r="D19" s="340"/>
      <c r="E19" s="60">
        <v>7062000</v>
      </c>
      <c r="F19" s="59"/>
      <c r="G19" s="59"/>
      <c r="H19" s="60"/>
      <c r="I19" s="60"/>
      <c r="J19" s="59"/>
      <c r="K19" s="59">
        <v>800000</v>
      </c>
      <c r="L19" s="60">
        <v>353000</v>
      </c>
      <c r="M19" s="60"/>
      <c r="N19" s="59">
        <v>1153000</v>
      </c>
      <c r="O19" s="59">
        <v>133000</v>
      </c>
      <c r="P19" s="60"/>
      <c r="Q19" s="60">
        <v>94000</v>
      </c>
      <c r="R19" s="59">
        <v>227000</v>
      </c>
      <c r="S19" s="59"/>
      <c r="T19" s="60"/>
      <c r="U19" s="60">
        <v>1498000</v>
      </c>
      <c r="V19" s="59">
        <v>1498000</v>
      </c>
      <c r="W19" s="59">
        <v>2878000</v>
      </c>
      <c r="X19" s="60"/>
      <c r="Y19" s="59">
        <v>2878000</v>
      </c>
      <c r="Z19" s="61"/>
      <c r="AA19" s="62"/>
    </row>
    <row r="20" spans="1:27" ht="12.75">
      <c r="A20" s="291" t="s">
        <v>93</v>
      </c>
      <c r="B20" s="136"/>
      <c r="C20" s="60">
        <v>410965000</v>
      </c>
      <c r="D20" s="340"/>
      <c r="E20" s="60">
        <v>1086099786</v>
      </c>
      <c r="F20" s="59">
        <v>658172000</v>
      </c>
      <c r="G20" s="59">
        <v>87115000</v>
      </c>
      <c r="H20" s="60">
        <v>130034000</v>
      </c>
      <c r="I20" s="60">
        <v>188714000</v>
      </c>
      <c r="J20" s="59">
        <v>405863000</v>
      </c>
      <c r="K20" s="59">
        <v>173481000</v>
      </c>
      <c r="L20" s="60">
        <v>93439000</v>
      </c>
      <c r="M20" s="60">
        <v>190906000</v>
      </c>
      <c r="N20" s="59">
        <v>457826000</v>
      </c>
      <c r="O20" s="59">
        <v>91893000</v>
      </c>
      <c r="P20" s="60">
        <v>126521000</v>
      </c>
      <c r="Q20" s="60">
        <v>79839000</v>
      </c>
      <c r="R20" s="59">
        <v>298253000</v>
      </c>
      <c r="S20" s="59">
        <v>126716000</v>
      </c>
      <c r="T20" s="60">
        <v>165641000</v>
      </c>
      <c r="U20" s="60">
        <v>137290000</v>
      </c>
      <c r="V20" s="59">
        <v>429647000</v>
      </c>
      <c r="W20" s="59">
        <v>1591589000</v>
      </c>
      <c r="X20" s="60">
        <v>658172000</v>
      </c>
      <c r="Y20" s="59">
        <v>933417000</v>
      </c>
      <c r="Z20" s="61">
        <v>141.82</v>
      </c>
      <c r="AA20" s="62">
        <v>658172000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125195000</v>
      </c>
      <c r="D22" s="344">
        <f t="shared" si="6"/>
        <v>0</v>
      </c>
      <c r="E22" s="343">
        <f t="shared" si="6"/>
        <v>165696000</v>
      </c>
      <c r="F22" s="345">
        <f t="shared" si="6"/>
        <v>165889000</v>
      </c>
      <c r="G22" s="345">
        <f t="shared" si="6"/>
        <v>0</v>
      </c>
      <c r="H22" s="343">
        <f t="shared" si="6"/>
        <v>0</v>
      </c>
      <c r="I22" s="343">
        <f t="shared" si="6"/>
        <v>21787000</v>
      </c>
      <c r="J22" s="345">
        <f t="shared" si="6"/>
        <v>21787000</v>
      </c>
      <c r="K22" s="345">
        <f t="shared" si="6"/>
        <v>3348000</v>
      </c>
      <c r="L22" s="343">
        <f t="shared" si="6"/>
        <v>12703000</v>
      </c>
      <c r="M22" s="343">
        <f t="shared" si="6"/>
        <v>3873000</v>
      </c>
      <c r="N22" s="345">
        <f t="shared" si="6"/>
        <v>19924000</v>
      </c>
      <c r="O22" s="345">
        <f t="shared" si="6"/>
        <v>5530000</v>
      </c>
      <c r="P22" s="343">
        <f t="shared" si="6"/>
        <v>3107000</v>
      </c>
      <c r="Q22" s="343">
        <f t="shared" si="6"/>
        <v>5627000</v>
      </c>
      <c r="R22" s="345">
        <f t="shared" si="6"/>
        <v>14264000</v>
      </c>
      <c r="S22" s="345">
        <f t="shared" si="6"/>
        <v>5769000</v>
      </c>
      <c r="T22" s="343">
        <f t="shared" si="6"/>
        <v>9502000</v>
      </c>
      <c r="U22" s="343">
        <f t="shared" si="6"/>
        <v>58357000</v>
      </c>
      <c r="V22" s="345">
        <f t="shared" si="6"/>
        <v>73628000</v>
      </c>
      <c r="W22" s="345">
        <f t="shared" si="6"/>
        <v>129603000</v>
      </c>
      <c r="X22" s="343">
        <f t="shared" si="6"/>
        <v>165889000</v>
      </c>
      <c r="Y22" s="345">
        <f t="shared" si="6"/>
        <v>-36286000</v>
      </c>
      <c r="Z22" s="336">
        <f>+IF(X22&lt;&gt;0,+(Y22/X22)*100,0)</f>
        <v>-21.873662509268247</v>
      </c>
      <c r="AA22" s="350">
        <f>SUM(AA23:AA32)</f>
        <v>165889000</v>
      </c>
    </row>
    <row r="23" spans="1:27" ht="12.75">
      <c r="A23" s="361" t="s">
        <v>237</v>
      </c>
      <c r="B23" s="142"/>
      <c r="C23" s="60">
        <v>12477000</v>
      </c>
      <c r="D23" s="340"/>
      <c r="E23" s="60">
        <v>8055400</v>
      </c>
      <c r="F23" s="59">
        <v>13799000</v>
      </c>
      <c r="G23" s="59"/>
      <c r="H23" s="60"/>
      <c r="I23" s="60">
        <v>4074000</v>
      </c>
      <c r="J23" s="59">
        <v>4074000</v>
      </c>
      <c r="K23" s="59">
        <v>593000</v>
      </c>
      <c r="L23" s="60">
        <v>1537000</v>
      </c>
      <c r="M23" s="60">
        <v>1440000</v>
      </c>
      <c r="N23" s="59">
        <v>3570000</v>
      </c>
      <c r="O23" s="59">
        <v>435000</v>
      </c>
      <c r="P23" s="60">
        <v>137000</v>
      </c>
      <c r="Q23" s="60">
        <v>3112000</v>
      </c>
      <c r="R23" s="59">
        <v>3684000</v>
      </c>
      <c r="S23" s="59">
        <v>1750000</v>
      </c>
      <c r="T23" s="60">
        <v>3492000</v>
      </c>
      <c r="U23" s="60">
        <v>25193000</v>
      </c>
      <c r="V23" s="59">
        <v>30435000</v>
      </c>
      <c r="W23" s="59">
        <v>41763000</v>
      </c>
      <c r="X23" s="60">
        <v>13799000</v>
      </c>
      <c r="Y23" s="59">
        <v>27964000</v>
      </c>
      <c r="Z23" s="61">
        <v>202.65</v>
      </c>
      <c r="AA23" s="62">
        <v>13799000</v>
      </c>
    </row>
    <row r="24" spans="1:27" ht="12.75">
      <c r="A24" s="361" t="s">
        <v>238</v>
      </c>
      <c r="B24" s="142"/>
      <c r="C24" s="60">
        <v>14689000</v>
      </c>
      <c r="D24" s="340"/>
      <c r="E24" s="60">
        <v>10015000</v>
      </c>
      <c r="F24" s="59">
        <v>16625000</v>
      </c>
      <c r="G24" s="59"/>
      <c r="H24" s="60"/>
      <c r="I24" s="60">
        <v>7990000</v>
      </c>
      <c r="J24" s="59">
        <v>7990000</v>
      </c>
      <c r="K24" s="59">
        <v>51000</v>
      </c>
      <c r="L24" s="60">
        <v>771000</v>
      </c>
      <c r="M24" s="60">
        <v>2497000</v>
      </c>
      <c r="N24" s="59">
        <v>3319000</v>
      </c>
      <c r="O24" s="59">
        <v>704000</v>
      </c>
      <c r="P24" s="60">
        <v>191000</v>
      </c>
      <c r="Q24" s="60">
        <v>183000</v>
      </c>
      <c r="R24" s="59">
        <v>1078000</v>
      </c>
      <c r="S24" s="59">
        <v>530000</v>
      </c>
      <c r="T24" s="60">
        <v>499000</v>
      </c>
      <c r="U24" s="60">
        <v>2487000</v>
      </c>
      <c r="V24" s="59">
        <v>3516000</v>
      </c>
      <c r="W24" s="59">
        <v>15903000</v>
      </c>
      <c r="X24" s="60">
        <v>16625000</v>
      </c>
      <c r="Y24" s="59">
        <v>-722000</v>
      </c>
      <c r="Z24" s="61">
        <v>-4.34</v>
      </c>
      <c r="AA24" s="62">
        <v>16625000</v>
      </c>
    </row>
    <row r="25" spans="1:27" ht="12.75">
      <c r="A25" s="361" t="s">
        <v>239</v>
      </c>
      <c r="B25" s="142"/>
      <c r="C25" s="60">
        <v>2926000</v>
      </c>
      <c r="D25" s="340"/>
      <c r="E25" s="60">
        <v>9956742</v>
      </c>
      <c r="F25" s="59">
        <v>3199000</v>
      </c>
      <c r="G25" s="59"/>
      <c r="H25" s="60"/>
      <c r="I25" s="60">
        <v>3244000</v>
      </c>
      <c r="J25" s="59">
        <v>3244000</v>
      </c>
      <c r="K25" s="59">
        <v>354000</v>
      </c>
      <c r="L25" s="60">
        <v>325000</v>
      </c>
      <c r="M25" s="60">
        <v>568000</v>
      </c>
      <c r="N25" s="59">
        <v>1247000</v>
      </c>
      <c r="O25" s="59">
        <v>1356000</v>
      </c>
      <c r="P25" s="60">
        <v>424000</v>
      </c>
      <c r="Q25" s="60">
        <v>1680000</v>
      </c>
      <c r="R25" s="59">
        <v>3460000</v>
      </c>
      <c r="S25" s="59">
        <v>1050000</v>
      </c>
      <c r="T25" s="60">
        <v>821000</v>
      </c>
      <c r="U25" s="60">
        <v>533000</v>
      </c>
      <c r="V25" s="59">
        <v>2404000</v>
      </c>
      <c r="W25" s="59">
        <v>10355000</v>
      </c>
      <c r="X25" s="60">
        <v>3199000</v>
      </c>
      <c r="Y25" s="59">
        <v>7156000</v>
      </c>
      <c r="Z25" s="61">
        <v>223.69</v>
      </c>
      <c r="AA25" s="62">
        <v>3199000</v>
      </c>
    </row>
    <row r="26" spans="1:27" ht="12.75">
      <c r="A26" s="361" t="s">
        <v>240</v>
      </c>
      <c r="B26" s="302"/>
      <c r="C26" s="362">
        <v>16085000</v>
      </c>
      <c r="D26" s="363"/>
      <c r="E26" s="362">
        <v>28082063</v>
      </c>
      <c r="F26" s="364">
        <v>15846000</v>
      </c>
      <c r="G26" s="364"/>
      <c r="H26" s="362"/>
      <c r="I26" s="362"/>
      <c r="J26" s="364"/>
      <c r="K26" s="364">
        <v>2350000</v>
      </c>
      <c r="L26" s="362">
        <v>2574000</v>
      </c>
      <c r="M26" s="362">
        <v>378000</v>
      </c>
      <c r="N26" s="364">
        <v>5302000</v>
      </c>
      <c r="O26" s="364">
        <v>1084000</v>
      </c>
      <c r="P26" s="362">
        <v>1464000</v>
      </c>
      <c r="Q26" s="362">
        <v>178000</v>
      </c>
      <c r="R26" s="364">
        <v>2726000</v>
      </c>
      <c r="S26" s="364">
        <v>1030000</v>
      </c>
      <c r="T26" s="362">
        <v>3385000</v>
      </c>
      <c r="U26" s="362">
        <v>25779000</v>
      </c>
      <c r="V26" s="364">
        <v>30194000</v>
      </c>
      <c r="W26" s="364">
        <v>38222000</v>
      </c>
      <c r="X26" s="362">
        <v>15846000</v>
      </c>
      <c r="Y26" s="364">
        <v>22376000</v>
      </c>
      <c r="Z26" s="365">
        <v>141.21</v>
      </c>
      <c r="AA26" s="366">
        <v>15846000</v>
      </c>
    </row>
    <row r="27" spans="1:27" ht="12.75">
      <c r="A27" s="361" t="s">
        <v>241</v>
      </c>
      <c r="B27" s="147"/>
      <c r="C27" s="60">
        <v>15500000</v>
      </c>
      <c r="D27" s="340"/>
      <c r="E27" s="60"/>
      <c r="F27" s="59">
        <v>29729000</v>
      </c>
      <c r="G27" s="59"/>
      <c r="H27" s="60"/>
      <c r="I27" s="60">
        <v>476000</v>
      </c>
      <c r="J27" s="59">
        <v>476000</v>
      </c>
      <c r="K27" s="59"/>
      <c r="L27" s="60">
        <v>73000</v>
      </c>
      <c r="M27" s="60">
        <v>150000</v>
      </c>
      <c r="N27" s="59">
        <v>223000</v>
      </c>
      <c r="O27" s="59">
        <v>257000</v>
      </c>
      <c r="P27" s="60"/>
      <c r="Q27" s="60">
        <v>-87000</v>
      </c>
      <c r="R27" s="59">
        <v>170000</v>
      </c>
      <c r="S27" s="59">
        <v>27000</v>
      </c>
      <c r="T27" s="60">
        <v>190000</v>
      </c>
      <c r="U27" s="60">
        <v>436000</v>
      </c>
      <c r="V27" s="59">
        <v>653000</v>
      </c>
      <c r="W27" s="59">
        <v>1522000</v>
      </c>
      <c r="X27" s="60">
        <v>29729000</v>
      </c>
      <c r="Y27" s="59">
        <v>-28207000</v>
      </c>
      <c r="Z27" s="61">
        <v>-94.88</v>
      </c>
      <c r="AA27" s="62">
        <v>29729000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11561000</v>
      </c>
      <c r="D30" s="340"/>
      <c r="E30" s="60">
        <v>30404000</v>
      </c>
      <c r="F30" s="59">
        <v>8310000</v>
      </c>
      <c r="G30" s="59"/>
      <c r="H30" s="60"/>
      <c r="I30" s="60">
        <v>42000</v>
      </c>
      <c r="J30" s="59">
        <v>42000</v>
      </c>
      <c r="K30" s="59"/>
      <c r="L30" s="60">
        <v>2000</v>
      </c>
      <c r="M30" s="60">
        <v>-75000</v>
      </c>
      <c r="N30" s="59">
        <v>-73000</v>
      </c>
      <c r="O30" s="59">
        <v>65000</v>
      </c>
      <c r="P30" s="60">
        <v>10000</v>
      </c>
      <c r="Q30" s="60">
        <v>20000</v>
      </c>
      <c r="R30" s="59">
        <v>95000</v>
      </c>
      <c r="S30" s="59">
        <v>263000</v>
      </c>
      <c r="T30" s="60">
        <v>461000</v>
      </c>
      <c r="U30" s="60">
        <v>1631000</v>
      </c>
      <c r="V30" s="59">
        <v>2355000</v>
      </c>
      <c r="W30" s="59">
        <v>2419000</v>
      </c>
      <c r="X30" s="60">
        <v>8310000</v>
      </c>
      <c r="Y30" s="59">
        <v>-5891000</v>
      </c>
      <c r="Z30" s="61">
        <v>-70.89</v>
      </c>
      <c r="AA30" s="62">
        <v>8310000</v>
      </c>
    </row>
    <row r="31" spans="1:27" ht="12.75">
      <c r="A31" s="361" t="s">
        <v>245</v>
      </c>
      <c r="B31" s="300"/>
      <c r="C31" s="60">
        <v>40261000</v>
      </c>
      <c r="D31" s="340"/>
      <c r="E31" s="60">
        <v>39063517</v>
      </c>
      <c r="F31" s="59">
        <v>27165000</v>
      </c>
      <c r="G31" s="59"/>
      <c r="H31" s="60"/>
      <c r="I31" s="60">
        <v>5463000</v>
      </c>
      <c r="J31" s="59">
        <v>5463000</v>
      </c>
      <c r="K31" s="59"/>
      <c r="L31" s="60">
        <v>7285000</v>
      </c>
      <c r="M31" s="60">
        <v>-1110000</v>
      </c>
      <c r="N31" s="59">
        <v>6175000</v>
      </c>
      <c r="O31" s="59">
        <v>180000</v>
      </c>
      <c r="P31" s="60">
        <v>619000</v>
      </c>
      <c r="Q31" s="60">
        <v>310000</v>
      </c>
      <c r="R31" s="59">
        <v>1109000</v>
      </c>
      <c r="S31" s="59">
        <v>297000</v>
      </c>
      <c r="T31" s="60">
        <v>346000</v>
      </c>
      <c r="U31" s="60">
        <v>915000</v>
      </c>
      <c r="V31" s="59">
        <v>1558000</v>
      </c>
      <c r="W31" s="59">
        <v>14305000</v>
      </c>
      <c r="X31" s="60">
        <v>27165000</v>
      </c>
      <c r="Y31" s="59">
        <v>-12860000</v>
      </c>
      <c r="Z31" s="61">
        <v>-47.34</v>
      </c>
      <c r="AA31" s="62">
        <v>27165000</v>
      </c>
    </row>
    <row r="32" spans="1:27" ht="12.75">
      <c r="A32" s="361" t="s">
        <v>93</v>
      </c>
      <c r="B32" s="136"/>
      <c r="C32" s="60">
        <v>11696000</v>
      </c>
      <c r="D32" s="340"/>
      <c r="E32" s="60">
        <v>40119278</v>
      </c>
      <c r="F32" s="59">
        <v>51216000</v>
      </c>
      <c r="G32" s="59"/>
      <c r="H32" s="60"/>
      <c r="I32" s="60">
        <v>498000</v>
      </c>
      <c r="J32" s="59">
        <v>498000</v>
      </c>
      <c r="K32" s="59"/>
      <c r="L32" s="60">
        <v>136000</v>
      </c>
      <c r="M32" s="60">
        <v>25000</v>
      </c>
      <c r="N32" s="59">
        <v>161000</v>
      </c>
      <c r="O32" s="59">
        <v>1449000</v>
      </c>
      <c r="P32" s="60">
        <v>262000</v>
      </c>
      <c r="Q32" s="60">
        <v>231000</v>
      </c>
      <c r="R32" s="59">
        <v>1942000</v>
      </c>
      <c r="S32" s="59">
        <v>822000</v>
      </c>
      <c r="T32" s="60">
        <v>308000</v>
      </c>
      <c r="U32" s="60">
        <v>1383000</v>
      </c>
      <c r="V32" s="59">
        <v>2513000</v>
      </c>
      <c r="W32" s="59">
        <v>5114000</v>
      </c>
      <c r="X32" s="60">
        <v>51216000</v>
      </c>
      <c r="Y32" s="59">
        <v>-46102000</v>
      </c>
      <c r="Z32" s="61">
        <v>-90.01</v>
      </c>
      <c r="AA32" s="62">
        <v>51216000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449910000</v>
      </c>
      <c r="D40" s="344">
        <f t="shared" si="9"/>
        <v>0</v>
      </c>
      <c r="E40" s="343">
        <f t="shared" si="9"/>
        <v>411868000</v>
      </c>
      <c r="F40" s="345">
        <f t="shared" si="9"/>
        <v>380533000</v>
      </c>
      <c r="G40" s="345">
        <f t="shared" si="9"/>
        <v>2318000</v>
      </c>
      <c r="H40" s="343">
        <f t="shared" si="9"/>
        <v>6435000</v>
      </c>
      <c r="I40" s="343">
        <f t="shared" si="9"/>
        <v>13128000</v>
      </c>
      <c r="J40" s="345">
        <f t="shared" si="9"/>
        <v>21881000</v>
      </c>
      <c r="K40" s="345">
        <f t="shared" si="9"/>
        <v>18221000</v>
      </c>
      <c r="L40" s="343">
        <f t="shared" si="9"/>
        <v>14076000</v>
      </c>
      <c r="M40" s="343">
        <f t="shared" si="9"/>
        <v>20576000</v>
      </c>
      <c r="N40" s="345">
        <f t="shared" si="9"/>
        <v>52873000</v>
      </c>
      <c r="O40" s="345">
        <f t="shared" si="9"/>
        <v>7090000</v>
      </c>
      <c r="P40" s="343">
        <f t="shared" si="9"/>
        <v>2400000</v>
      </c>
      <c r="Q40" s="343">
        <f t="shared" si="9"/>
        <v>55417000</v>
      </c>
      <c r="R40" s="345">
        <f t="shared" si="9"/>
        <v>64907000</v>
      </c>
      <c r="S40" s="345">
        <f t="shared" si="9"/>
        <v>55932000</v>
      </c>
      <c r="T40" s="343">
        <f t="shared" si="9"/>
        <v>20689000</v>
      </c>
      <c r="U40" s="343">
        <f t="shared" si="9"/>
        <v>135237000</v>
      </c>
      <c r="V40" s="345">
        <f t="shared" si="9"/>
        <v>211858000</v>
      </c>
      <c r="W40" s="345">
        <f t="shared" si="9"/>
        <v>351519000</v>
      </c>
      <c r="X40" s="343">
        <f t="shared" si="9"/>
        <v>380533000</v>
      </c>
      <c r="Y40" s="345">
        <f t="shared" si="9"/>
        <v>-29014000</v>
      </c>
      <c r="Z40" s="336">
        <f>+IF(X40&lt;&gt;0,+(Y40/X40)*100,0)</f>
        <v>-7.6245686970643805</v>
      </c>
      <c r="AA40" s="350">
        <f>SUM(AA41:AA49)</f>
        <v>380533000</v>
      </c>
    </row>
    <row r="41" spans="1:27" ht="12.75">
      <c r="A41" s="361" t="s">
        <v>248</v>
      </c>
      <c r="B41" s="142"/>
      <c r="C41" s="362">
        <v>28000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3546000</v>
      </c>
      <c r="F43" s="370">
        <v>107411000</v>
      </c>
      <c r="G43" s="370"/>
      <c r="H43" s="305">
        <v>110000</v>
      </c>
      <c r="I43" s="305">
        <v>54000</v>
      </c>
      <c r="J43" s="370">
        <v>164000</v>
      </c>
      <c r="K43" s="370">
        <v>31000</v>
      </c>
      <c r="L43" s="305">
        <v>58000</v>
      </c>
      <c r="M43" s="305">
        <v>90000</v>
      </c>
      <c r="N43" s="370">
        <v>179000</v>
      </c>
      <c r="O43" s="370">
        <v>159000</v>
      </c>
      <c r="P43" s="305">
        <v>24000</v>
      </c>
      <c r="Q43" s="305">
        <v>270000</v>
      </c>
      <c r="R43" s="370">
        <v>453000</v>
      </c>
      <c r="S43" s="370">
        <v>11946000</v>
      </c>
      <c r="T43" s="305">
        <v>394000</v>
      </c>
      <c r="U43" s="305">
        <v>204000</v>
      </c>
      <c r="V43" s="370">
        <v>12544000</v>
      </c>
      <c r="W43" s="370">
        <v>13340000</v>
      </c>
      <c r="X43" s="305">
        <v>107411000</v>
      </c>
      <c r="Y43" s="370">
        <v>-94071000</v>
      </c>
      <c r="Z43" s="371">
        <v>-87.58</v>
      </c>
      <c r="AA43" s="303">
        <v>107411000</v>
      </c>
    </row>
    <row r="44" spans="1:27" ht="12.75">
      <c r="A44" s="361" t="s">
        <v>251</v>
      </c>
      <c r="B44" s="136"/>
      <c r="C44" s="60"/>
      <c r="D44" s="368"/>
      <c r="E44" s="54"/>
      <c r="F44" s="53">
        <v>22504000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4000</v>
      </c>
      <c r="V44" s="53">
        <v>4000</v>
      </c>
      <c r="W44" s="53">
        <v>4000</v>
      </c>
      <c r="X44" s="54">
        <v>22504000</v>
      </c>
      <c r="Y44" s="53">
        <v>-22500000</v>
      </c>
      <c r="Z44" s="94">
        <v>-99.98</v>
      </c>
      <c r="AA44" s="95">
        <v>22504000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>
        <v>8703000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5501000</v>
      </c>
      <c r="F47" s="53">
        <v>16398000</v>
      </c>
      <c r="G47" s="53"/>
      <c r="H47" s="54"/>
      <c r="I47" s="54"/>
      <c r="J47" s="53"/>
      <c r="K47" s="53">
        <v>2008000</v>
      </c>
      <c r="L47" s="54"/>
      <c r="M47" s="54"/>
      <c r="N47" s="53">
        <v>2008000</v>
      </c>
      <c r="O47" s="53"/>
      <c r="P47" s="54">
        <v>-80000</v>
      </c>
      <c r="Q47" s="54">
        <v>15000</v>
      </c>
      <c r="R47" s="53">
        <v>-65000</v>
      </c>
      <c r="S47" s="53"/>
      <c r="T47" s="54"/>
      <c r="U47" s="54">
        <v>7493000</v>
      </c>
      <c r="V47" s="53">
        <v>7493000</v>
      </c>
      <c r="W47" s="53">
        <v>9436000</v>
      </c>
      <c r="X47" s="54">
        <v>16398000</v>
      </c>
      <c r="Y47" s="53">
        <v>-6962000</v>
      </c>
      <c r="Z47" s="94">
        <v>-42.46</v>
      </c>
      <c r="AA47" s="95">
        <v>16398000</v>
      </c>
    </row>
    <row r="48" spans="1:27" ht="12.75">
      <c r="A48" s="361" t="s">
        <v>255</v>
      </c>
      <c r="B48" s="136"/>
      <c r="C48" s="60">
        <v>132301000</v>
      </c>
      <c r="D48" s="368"/>
      <c r="E48" s="54">
        <v>15481000</v>
      </c>
      <c r="F48" s="53">
        <v>26596000</v>
      </c>
      <c r="G48" s="53">
        <v>104000</v>
      </c>
      <c r="H48" s="54">
        <v>3867000</v>
      </c>
      <c r="I48" s="54">
        <v>5073000</v>
      </c>
      <c r="J48" s="53">
        <v>9044000</v>
      </c>
      <c r="K48" s="53"/>
      <c r="L48" s="54">
        <v>1339000</v>
      </c>
      <c r="M48" s="54">
        <v>13703000</v>
      </c>
      <c r="N48" s="53">
        <v>15042000</v>
      </c>
      <c r="O48" s="53">
        <v>262000</v>
      </c>
      <c r="P48" s="54">
        <v>893000</v>
      </c>
      <c r="Q48" s="54">
        <v>15868000</v>
      </c>
      <c r="R48" s="53">
        <v>17023000</v>
      </c>
      <c r="S48" s="53">
        <v>1581000</v>
      </c>
      <c r="T48" s="54">
        <v>3175000</v>
      </c>
      <c r="U48" s="54">
        <v>120986000</v>
      </c>
      <c r="V48" s="53">
        <v>125742000</v>
      </c>
      <c r="W48" s="53">
        <v>166851000</v>
      </c>
      <c r="X48" s="54">
        <v>26596000</v>
      </c>
      <c r="Y48" s="53">
        <v>140255000</v>
      </c>
      <c r="Z48" s="94">
        <v>527.35</v>
      </c>
      <c r="AA48" s="95">
        <v>26596000</v>
      </c>
    </row>
    <row r="49" spans="1:27" ht="12.75">
      <c r="A49" s="361" t="s">
        <v>93</v>
      </c>
      <c r="B49" s="136"/>
      <c r="C49" s="54">
        <v>308878000</v>
      </c>
      <c r="D49" s="368"/>
      <c r="E49" s="54">
        <v>387340000</v>
      </c>
      <c r="F49" s="53">
        <v>207624000</v>
      </c>
      <c r="G49" s="53">
        <v>2214000</v>
      </c>
      <c r="H49" s="54">
        <v>2458000</v>
      </c>
      <c r="I49" s="54">
        <v>8001000</v>
      </c>
      <c r="J49" s="53">
        <v>12673000</v>
      </c>
      <c r="K49" s="53">
        <v>16182000</v>
      </c>
      <c r="L49" s="54">
        <v>12679000</v>
      </c>
      <c r="M49" s="54">
        <v>6783000</v>
      </c>
      <c r="N49" s="53">
        <v>35644000</v>
      </c>
      <c r="O49" s="53">
        <v>6669000</v>
      </c>
      <c r="P49" s="54">
        <v>1563000</v>
      </c>
      <c r="Q49" s="54">
        <v>39264000</v>
      </c>
      <c r="R49" s="53">
        <v>47496000</v>
      </c>
      <c r="S49" s="53">
        <v>42405000</v>
      </c>
      <c r="T49" s="54">
        <v>17120000</v>
      </c>
      <c r="U49" s="54">
        <v>6550000</v>
      </c>
      <c r="V49" s="53">
        <v>66075000</v>
      </c>
      <c r="W49" s="53">
        <v>161888000</v>
      </c>
      <c r="X49" s="54">
        <v>207624000</v>
      </c>
      <c r="Y49" s="53">
        <v>-45736000</v>
      </c>
      <c r="Z49" s="94">
        <v>-22.03</v>
      </c>
      <c r="AA49" s="95">
        <v>207624000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31520000</v>
      </c>
      <c r="D57" s="344">
        <f aca="true" t="shared" si="13" ref="D57:AA57">+D58</f>
        <v>0</v>
      </c>
      <c r="E57" s="343">
        <f t="shared" si="13"/>
        <v>32296000</v>
      </c>
      <c r="F57" s="345">
        <f t="shared" si="13"/>
        <v>32296000</v>
      </c>
      <c r="G57" s="345">
        <f t="shared" si="13"/>
        <v>0</v>
      </c>
      <c r="H57" s="343">
        <f t="shared" si="13"/>
        <v>0</v>
      </c>
      <c r="I57" s="343">
        <f t="shared" si="13"/>
        <v>33000</v>
      </c>
      <c r="J57" s="345">
        <f t="shared" si="13"/>
        <v>33000</v>
      </c>
      <c r="K57" s="345">
        <f t="shared" si="13"/>
        <v>231000</v>
      </c>
      <c r="L57" s="343">
        <f t="shared" si="13"/>
        <v>0</v>
      </c>
      <c r="M57" s="343">
        <f t="shared" si="13"/>
        <v>0</v>
      </c>
      <c r="N57" s="345">
        <f t="shared" si="13"/>
        <v>231000</v>
      </c>
      <c r="O57" s="345">
        <f t="shared" si="13"/>
        <v>5566000</v>
      </c>
      <c r="P57" s="343">
        <f t="shared" si="13"/>
        <v>0</v>
      </c>
      <c r="Q57" s="343">
        <f t="shared" si="13"/>
        <v>0</v>
      </c>
      <c r="R57" s="345">
        <f t="shared" si="13"/>
        <v>5566000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5830000</v>
      </c>
      <c r="X57" s="343">
        <f t="shared" si="13"/>
        <v>32296000</v>
      </c>
      <c r="Y57" s="345">
        <f t="shared" si="13"/>
        <v>-26466000</v>
      </c>
      <c r="Z57" s="336">
        <f>+IF(X57&lt;&gt;0,+(Y57/X57)*100,0)</f>
        <v>-81.94822888283379</v>
      </c>
      <c r="AA57" s="350">
        <f t="shared" si="13"/>
        <v>32296000</v>
      </c>
    </row>
    <row r="58" spans="1:27" ht="12.75">
      <c r="A58" s="361" t="s">
        <v>217</v>
      </c>
      <c r="B58" s="136"/>
      <c r="C58" s="60">
        <v>31520000</v>
      </c>
      <c r="D58" s="340"/>
      <c r="E58" s="60">
        <v>32296000</v>
      </c>
      <c r="F58" s="59">
        <v>32296000</v>
      </c>
      <c r="G58" s="59"/>
      <c r="H58" s="60"/>
      <c r="I58" s="60">
        <v>33000</v>
      </c>
      <c r="J58" s="59">
        <v>33000</v>
      </c>
      <c r="K58" s="59">
        <v>231000</v>
      </c>
      <c r="L58" s="60"/>
      <c r="M58" s="60"/>
      <c r="N58" s="59">
        <v>231000</v>
      </c>
      <c r="O58" s="59">
        <v>5566000</v>
      </c>
      <c r="P58" s="60"/>
      <c r="Q58" s="60"/>
      <c r="R58" s="59">
        <v>5566000</v>
      </c>
      <c r="S58" s="59"/>
      <c r="T58" s="60"/>
      <c r="U58" s="60"/>
      <c r="V58" s="59"/>
      <c r="W58" s="59">
        <v>5830000</v>
      </c>
      <c r="X58" s="60">
        <v>32296000</v>
      </c>
      <c r="Y58" s="59">
        <v>-26466000</v>
      </c>
      <c r="Z58" s="61">
        <v>-81.95</v>
      </c>
      <c r="AA58" s="62">
        <v>32296000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1739333000</v>
      </c>
      <c r="D60" s="346">
        <f t="shared" si="14"/>
        <v>0</v>
      </c>
      <c r="E60" s="219">
        <f t="shared" si="14"/>
        <v>3336984000</v>
      </c>
      <c r="F60" s="264">
        <f t="shared" si="14"/>
        <v>3222736000</v>
      </c>
      <c r="G60" s="264">
        <f t="shared" si="14"/>
        <v>95602000</v>
      </c>
      <c r="H60" s="219">
        <f t="shared" si="14"/>
        <v>254851000</v>
      </c>
      <c r="I60" s="219">
        <f t="shared" si="14"/>
        <v>246040000</v>
      </c>
      <c r="J60" s="264">
        <f t="shared" si="14"/>
        <v>596493000</v>
      </c>
      <c r="K60" s="264">
        <f t="shared" si="14"/>
        <v>401254000</v>
      </c>
      <c r="L60" s="219">
        <f t="shared" si="14"/>
        <v>294671000</v>
      </c>
      <c r="M60" s="219">
        <f t="shared" si="14"/>
        <v>365171000</v>
      </c>
      <c r="N60" s="264">
        <f t="shared" si="14"/>
        <v>1061096000</v>
      </c>
      <c r="O60" s="264">
        <f t="shared" si="14"/>
        <v>167771000</v>
      </c>
      <c r="P60" s="219">
        <f t="shared" si="14"/>
        <v>268087000</v>
      </c>
      <c r="Q60" s="219">
        <f t="shared" si="14"/>
        <v>347826000</v>
      </c>
      <c r="R60" s="264">
        <f t="shared" si="14"/>
        <v>783684000</v>
      </c>
      <c r="S60" s="264">
        <f t="shared" si="14"/>
        <v>319612000</v>
      </c>
      <c r="T60" s="219">
        <f t="shared" si="14"/>
        <v>370970000</v>
      </c>
      <c r="U60" s="219">
        <f t="shared" si="14"/>
        <v>835328000</v>
      </c>
      <c r="V60" s="264">
        <f t="shared" si="14"/>
        <v>1525910000</v>
      </c>
      <c r="W60" s="264">
        <f t="shared" si="14"/>
        <v>3967183000</v>
      </c>
      <c r="X60" s="219">
        <f t="shared" si="14"/>
        <v>3222736000</v>
      </c>
      <c r="Y60" s="264">
        <f t="shared" si="14"/>
        <v>744447000</v>
      </c>
      <c r="Z60" s="337">
        <f>+IF(X60&lt;&gt;0,+(Y60/X60)*100,0)</f>
        <v>23.099844355851673</v>
      </c>
      <c r="AA60" s="232">
        <f>+AA57+AA54+AA51+AA40+AA37+AA34+AA22+AA5</f>
        <v>3222736000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2017-07-31T13:31:08Z</dcterms:created>
  <dcterms:modified xsi:type="dcterms:W3CDTF">2017-07-31T13:31:11Z</dcterms:modified>
  <cp:category/>
  <cp:version/>
  <cp:contentType/>
  <cp:contentStatus/>
</cp:coreProperties>
</file>