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<sst xmlns="http://schemas.openxmlformats.org/spreadsheetml/2006/main" count="857" uniqueCount="303">
  <si>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Ngwathe(FS203)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</si>
  <si>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</si>
  <si>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</si>
  <si>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</si>
  <si>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</si>
  <si>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</si>
  <si>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</si>
  <si>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</si>
  <si>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</si>
  <si>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</si>
  <si>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</si>
  <si>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</si>
  <si>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</si>
  <si>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</si>
  <si>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</si>
  <si>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</si>
  <si>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</si>
  <si>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</si>
  <si>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</si>
  <si>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</si>
  <si>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</si>
  <si>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</si>
  <si>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</si>
  <si>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</si>
  <si>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</si>
  <si>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</si>
  <si>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</si>
  <si>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</si>
  <si>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</si>
  <si>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</si>
  <si>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</si>
  <si>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</si>
  <si>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</si>
  <si>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</si>
  <si>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</si>
  <si>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</si>
  <si>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</si>
  <si>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</si>
  <si>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</si>
  <si>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</si>
  <si>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</si>
  <si>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</si>
  <si>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</si>
  <si>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</si>
  <si>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</si>
  <si>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</si>
  <si>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</si>
  <si>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</si>
  <si>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</si>
  <si>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</si>
  <si>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</si>
  <si>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</si>
  <si>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</si>
  <si>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</si>
  <si>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</si>
  <si>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</si>
  <si>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</si>
  <si>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</si>
  <si>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</si>
  <si>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</si>
  <si>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</si>
  <si>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</si>
  <si>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</si>
  <si>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</si>
  <si>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</si>
  <si>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</si>
  <si>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</si>
  <si>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</si>
  <si>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</si>
  <si>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</si>
  <si>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</si>
  <si>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</si>
  <si>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</si>
  <si>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</si>
  <si>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</si>
  <si>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</si>
  <si>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</si>
  <si>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</si>
  <si>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</si>
  <si>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</si>
  <si>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</si>
  <si>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</si>
  <si>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</si>
  <si>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</si>
  <si>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</si>
  <si>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</si>
  <si>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</si>
  <si>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</si>
  <si>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</si>
  <si>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</si>
  <si>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</si>
  <si>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</si>
  <si>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</si>
  <si>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</si>
  <si>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</si>
  <si>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</si>
  <si>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</si>
  <si>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</si>
  <si>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</si>
  <si>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</si>
  <si>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</si>
  <si>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</si>
  <si>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</si>
  <si>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</si>
  <si>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</si>
  <si>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</si>
  <si>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</si>
  <si>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</si>
  <si>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</si>
  <si>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</si>
  <si>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</si>
  <si>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</si>
  <si>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</si>
  <si>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</si>
  <si>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</si>
  <si>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</si>
  <si>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</si>
  <si>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</si>
  <si>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</si>
  <si>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</si>
  <si>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</si>
  <si>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</si>
  <si>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</si>
  <si>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</si>
  <si>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</si>
  <si>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</si>
  <si>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</si>
  <si>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</si>
  <si>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</si>
  <si>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Ngwathe(FS203)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</si>
  <si>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</si>
  <si>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</si>
  <si>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</si>
  <si>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</si>
  <si>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</si>
  <si>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</si>
  <si>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</si>
  <si>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</si>
  <si>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</si>
  <si>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</si>
  <si>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Ngwathe(FS203)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</si>
  <si>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</si>
  <si>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</si>
  <si>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</si>
  <si>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</si>
  <si>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</si>
  <si>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</si>
  <si>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</si>
  <si>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</si>
  <si>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</si>
  <si>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</si>
  <si>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</si>
  <si>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</si>
  <si>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</si>
  <si>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</si>
  <si>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</si>
  <si>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</si>
  <si>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</si>
  <si>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</si>
  <si>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</si>
  <si>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</si>
  <si>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</si>
  <si>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</si>
  <si>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</si>
  <si>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</si>
  <si>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</si>
  <si>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</si>
  <si>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</si>
  <si>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</si>
  <si>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</si>
  <si>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</si>
  <si>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</si>
  <si>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</si>
  <si>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</si>
  <si>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</si>
  <si>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</si>
  <si>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</si>
  <si>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</si>
  <si>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</si>
  <si>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</si>
  <si>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</si>
  <si>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</si>
  <si>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</si>
  <si>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</si>
  <si>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</si>
  <si>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</si>
  <si>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</si>
  <si>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</si>
  <si>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</si>
  <si>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</si>
  <si>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</si>
  <si>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</si>
  <si>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</si>
  <si>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</si>
  <si>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</si>
  <si>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</si>
  <si>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</si>
  <si>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</si>
  <si>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</si>
  <si>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</si>
  <si>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</si>
  <si>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</si>
  <si>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Ngwathe(FS203)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</si>
  <si>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</si>
  <si>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</si>
  <si>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</si>
  <si>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</si>
  <si>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</si>
  <si>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</si>
  <si>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</si>
  <si>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</si>
  <si>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</si>
  <si>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</si>
  <si>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</si>
  <si>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</si>
  <si>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</si>
  <si>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</si>
  <si>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</si>
  <si>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</si>
  <si>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</si>
  <si>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</si>
  <si>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</si>
  <si>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</si>
  <si>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</si>
  <si>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</si>
  <si>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</si>
  <si>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</si>
  <si>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Ngwathe(FS203)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</si>
  <si>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</si>
  <si>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</si>
  <si>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</si>
  <si>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</si>
  <si>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</si>
  <si>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</si>
  <si>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</si>
  <si>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</si>
  <si>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</si>
  <si>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</si>
  <si>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</si>
  <si>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</si>
  <si>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</si>
  <si>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</si>
  <si>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</si>
  <si>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</si>
  <si>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</si>
  <si>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</si>
  <si>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</si>
  <si>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</si>
  <si>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</si>
  <si>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</si>
  <si>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</si>
  <si>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</si>
  <si>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</si>
  <si>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</si>
  <si>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</si>
  <si>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</si>
  <si>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</si>
  <si>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</si>
  <si>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</si>
  <si>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</si>
  <si>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</si>
  <si>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</si>
  <si>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</si>
  <si>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Ngwathe(FS203)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</si>
  <si>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</si>
  <si>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</si>
  <si>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Free State: Ngwathe(FS203)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</si>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</sst>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64480845</v>
      </c>
      <c r="C5" s="19">
        <v>0</v>
      </c>
      <c r="D5" s="59">
        <v>152214504</v>
      </c>
      <c r="E5" s="60">
        <v>180092431</v>
      </c>
      <c r="F5" s="60">
        <v>7060782</v>
      </c>
      <c r="G5" s="60">
        <v>5795050</v>
      </c>
      <c r="H5" s="60">
        <v>6106504</v>
      </c>
      <c r="I5" s="60">
        <v>18962336</v>
      </c>
      <c r="J5" s="60">
        <v>6110530</v>
      </c>
      <c r="K5" s="60">
        <v>5377932</v>
      </c>
      <c r="L5" s="60">
        <v>6052074</v>
      </c>
      <c r="M5" s="60">
        <v>17540536</v>
      </c>
      <c r="N5" s="60">
        <v>5930949</v>
      </c>
      <c r="O5" s="60">
        <v>6051098</v>
      </c>
      <c r="P5" s="60">
        <v>5782776</v>
      </c>
      <c r="Q5" s="60">
        <v>17764823</v>
      </c>
      <c r="R5" s="60">
        <v>5948404</v>
      </c>
      <c r="S5" s="60">
        <v>6070287</v>
      </c>
      <c r="T5" s="60">
        <v>13113262</v>
      </c>
      <c r="U5" s="60">
        <v>25131953</v>
      </c>
      <c r="V5" s="60">
        <v>79399648</v>
      </c>
      <c r="W5" s="60">
        <v>152214624</v>
      </c>
      <c r="X5" s="60">
        <v>-72814976</v>
      </c>
      <c r="Y5" s="61">
        <v>-47.84</v>
      </c>
      <c r="Z5" s="62">
        <v>180092431</v>
      </c>
    </row>
    <row r="6" spans="1:26" ht="12.75">
      <c r="A6" s="58" t="s">
        <v>32</v>
      </c>
      <c r="B6" s="19">
        <v>232788542</v>
      </c>
      <c r="C6" s="19">
        <v>0</v>
      </c>
      <c r="D6" s="59">
        <v>271344279</v>
      </c>
      <c r="E6" s="60">
        <v>320836053</v>
      </c>
      <c r="F6" s="60">
        <v>26068828</v>
      </c>
      <c r="G6" s="60">
        <v>28059483</v>
      </c>
      <c r="H6" s="60">
        <v>25806141</v>
      </c>
      <c r="I6" s="60">
        <v>79934452</v>
      </c>
      <c r="J6" s="60">
        <v>23480756</v>
      </c>
      <c r="K6" s="60">
        <v>19117792</v>
      </c>
      <c r="L6" s="60">
        <v>24899756</v>
      </c>
      <c r="M6" s="60">
        <v>67498304</v>
      </c>
      <c r="N6" s="60">
        <v>20979892</v>
      </c>
      <c r="O6" s="60">
        <v>35863555</v>
      </c>
      <c r="P6" s="60">
        <v>18348443</v>
      </c>
      <c r="Q6" s="60">
        <v>75191890</v>
      </c>
      <c r="R6" s="60">
        <v>12668173</v>
      </c>
      <c r="S6" s="60">
        <v>22617529</v>
      </c>
      <c r="T6" s="60">
        <v>21627584</v>
      </c>
      <c r="U6" s="60">
        <v>56913286</v>
      </c>
      <c r="V6" s="60">
        <v>279537932</v>
      </c>
      <c r="W6" s="60">
        <v>271344264</v>
      </c>
      <c r="X6" s="60">
        <v>8193668</v>
      </c>
      <c r="Y6" s="61">
        <v>3.02</v>
      </c>
      <c r="Z6" s="62">
        <v>320836053</v>
      </c>
    </row>
    <row r="7" spans="1:26" ht="12.75">
      <c r="A7" s="58" t="s">
        <v>33</v>
      </c>
      <c r="B7" s="19">
        <v>1998414</v>
      </c>
      <c r="C7" s="19">
        <v>0</v>
      </c>
      <c r="D7" s="59">
        <v>2000000</v>
      </c>
      <c r="E7" s="60">
        <v>2000000</v>
      </c>
      <c r="F7" s="60">
        <v>134805</v>
      </c>
      <c r="G7" s="60">
        <v>390208</v>
      </c>
      <c r="H7" s="60">
        <v>203187</v>
      </c>
      <c r="I7" s="60">
        <v>728200</v>
      </c>
      <c r="J7" s="60">
        <v>115943</v>
      </c>
      <c r="K7" s="60">
        <v>127705</v>
      </c>
      <c r="L7" s="60">
        <v>163110</v>
      </c>
      <c r="M7" s="60">
        <v>406758</v>
      </c>
      <c r="N7" s="60">
        <v>105587</v>
      </c>
      <c r="O7" s="60">
        <v>64109</v>
      </c>
      <c r="P7" s="60">
        <v>59551</v>
      </c>
      <c r="Q7" s="60">
        <v>229247</v>
      </c>
      <c r="R7" s="60">
        <v>38164</v>
      </c>
      <c r="S7" s="60">
        <v>82104</v>
      </c>
      <c r="T7" s="60">
        <v>33741</v>
      </c>
      <c r="U7" s="60">
        <v>154009</v>
      </c>
      <c r="V7" s="60">
        <v>1518214</v>
      </c>
      <c r="W7" s="60">
        <v>2000004</v>
      </c>
      <c r="X7" s="60">
        <v>-481790</v>
      </c>
      <c r="Y7" s="61">
        <v>-24.09</v>
      </c>
      <c r="Z7" s="62">
        <v>2000000</v>
      </c>
    </row>
    <row r="8" spans="1:26" ht="12.75">
      <c r="A8" s="58" t="s">
        <v>34</v>
      </c>
      <c r="B8" s="19">
        <v>190054552</v>
      </c>
      <c r="C8" s="19">
        <v>0</v>
      </c>
      <c r="D8" s="59">
        <v>161827000</v>
      </c>
      <c r="E8" s="60">
        <v>166827000</v>
      </c>
      <c r="F8" s="60">
        <v>65683000</v>
      </c>
      <c r="G8" s="60">
        <v>139565</v>
      </c>
      <c r="H8" s="60">
        <v>1252429</v>
      </c>
      <c r="I8" s="60">
        <v>67074994</v>
      </c>
      <c r="J8" s="60">
        <v>76</v>
      </c>
      <c r="K8" s="60">
        <v>69508</v>
      </c>
      <c r="L8" s="60">
        <v>52210970</v>
      </c>
      <c r="M8" s="60">
        <v>52280554</v>
      </c>
      <c r="N8" s="60">
        <v>727781</v>
      </c>
      <c r="O8" s="60">
        <v>49160</v>
      </c>
      <c r="P8" s="60">
        <v>47499635</v>
      </c>
      <c r="Q8" s="60">
        <v>48276576</v>
      </c>
      <c r="R8" s="60">
        <v>1185608</v>
      </c>
      <c r="S8" s="60">
        <v>161996</v>
      </c>
      <c r="T8" s="60">
        <v>-242102</v>
      </c>
      <c r="U8" s="60">
        <v>1105502</v>
      </c>
      <c r="V8" s="60">
        <v>168737626</v>
      </c>
      <c r="W8" s="60">
        <v>161826996</v>
      </c>
      <c r="X8" s="60">
        <v>6910630</v>
      </c>
      <c r="Y8" s="61">
        <v>4.27</v>
      </c>
      <c r="Z8" s="62">
        <v>166827000</v>
      </c>
    </row>
    <row r="9" spans="1:26" ht="12.75">
      <c r="A9" s="58" t="s">
        <v>35</v>
      </c>
      <c r="B9" s="19">
        <v>37334549</v>
      </c>
      <c r="C9" s="19">
        <v>0</v>
      </c>
      <c r="D9" s="59">
        <v>25573692</v>
      </c>
      <c r="E9" s="60">
        <v>16865524</v>
      </c>
      <c r="F9" s="60">
        <v>4127226</v>
      </c>
      <c r="G9" s="60">
        <v>3882087</v>
      </c>
      <c r="H9" s="60">
        <v>3090917</v>
      </c>
      <c r="I9" s="60">
        <v>11100230</v>
      </c>
      <c r="J9" s="60">
        <v>3482282</v>
      </c>
      <c r="K9" s="60">
        <v>3716758</v>
      </c>
      <c r="L9" s="60">
        <v>2792437</v>
      </c>
      <c r="M9" s="60">
        <v>9991477</v>
      </c>
      <c r="N9" s="60">
        <v>3882572</v>
      </c>
      <c r="O9" s="60">
        <v>3702009</v>
      </c>
      <c r="P9" s="60">
        <v>3547715</v>
      </c>
      <c r="Q9" s="60">
        <v>11132296</v>
      </c>
      <c r="R9" s="60">
        <v>3549222</v>
      </c>
      <c r="S9" s="60">
        <v>3748666</v>
      </c>
      <c r="T9" s="60">
        <v>8488490</v>
      </c>
      <c r="U9" s="60">
        <v>15786378</v>
      </c>
      <c r="V9" s="60">
        <v>48010381</v>
      </c>
      <c r="W9" s="60">
        <v>25573696</v>
      </c>
      <c r="X9" s="60">
        <v>22436685</v>
      </c>
      <c r="Y9" s="61">
        <v>87.73</v>
      </c>
      <c r="Z9" s="62">
        <v>16865524</v>
      </c>
    </row>
    <row r="10" spans="1:26" ht="22.5">
      <c r="A10" s="63" t="s">
        <v>278</v>
      </c>
      <c r="B10" s="64">
        <f>SUM(B5:B9)</f>
        <v>526656902</v>
      </c>
      <c r="C10" s="64">
        <f>SUM(C5:C9)</f>
        <v>0</v>
      </c>
      <c r="D10" s="65">
        <f aca="true" t="shared" si="0" ref="D10:Z10">SUM(D5:D9)</f>
        <v>612959475</v>
      </c>
      <c r="E10" s="66">
        <f t="shared" si="0"/>
        <v>686621008</v>
      </c>
      <c r="F10" s="66">
        <f t="shared" si="0"/>
        <v>103074641</v>
      </c>
      <c r="G10" s="66">
        <f t="shared" si="0"/>
        <v>38266393</v>
      </c>
      <c r="H10" s="66">
        <f t="shared" si="0"/>
        <v>36459178</v>
      </c>
      <c r="I10" s="66">
        <f t="shared" si="0"/>
        <v>177800212</v>
      </c>
      <c r="J10" s="66">
        <f t="shared" si="0"/>
        <v>33189587</v>
      </c>
      <c r="K10" s="66">
        <f t="shared" si="0"/>
        <v>28409695</v>
      </c>
      <c r="L10" s="66">
        <f t="shared" si="0"/>
        <v>86118347</v>
      </c>
      <c r="M10" s="66">
        <f t="shared" si="0"/>
        <v>147717629</v>
      </c>
      <c r="N10" s="66">
        <f t="shared" si="0"/>
        <v>31626781</v>
      </c>
      <c r="O10" s="66">
        <f t="shared" si="0"/>
        <v>45729931</v>
      </c>
      <c r="P10" s="66">
        <f t="shared" si="0"/>
        <v>75238120</v>
      </c>
      <c r="Q10" s="66">
        <f t="shared" si="0"/>
        <v>152594832</v>
      </c>
      <c r="R10" s="66">
        <f t="shared" si="0"/>
        <v>23389571</v>
      </c>
      <c r="S10" s="66">
        <f t="shared" si="0"/>
        <v>32680582</v>
      </c>
      <c r="T10" s="66">
        <f t="shared" si="0"/>
        <v>43020975</v>
      </c>
      <c r="U10" s="66">
        <f t="shared" si="0"/>
        <v>99091128</v>
      </c>
      <c r="V10" s="66">
        <f t="shared" si="0"/>
        <v>577203801</v>
      </c>
      <c r="W10" s="66">
        <f t="shared" si="0"/>
        <v>612959584</v>
      </c>
      <c r="X10" s="66">
        <f t="shared" si="0"/>
        <v>-35755783</v>
      </c>
      <c r="Y10" s="67">
        <f>+IF(W10&lt;&gt;0,(X10/W10)*100,0)</f>
        <v>-5.833301890259701</v>
      </c>
      <c r="Z10" s="68">
        <f t="shared" si="0"/>
        <v>686621008</v>
      </c>
    </row>
    <row r="11" spans="1:26" ht="12.75">
      <c r="A11" s="58" t="s">
        <v>37</v>
      </c>
      <c r="B11" s="19">
        <v>183643273</v>
      </c>
      <c r="C11" s="19">
        <v>0</v>
      </c>
      <c r="D11" s="59">
        <v>159559418</v>
      </c>
      <c r="E11" s="60">
        <v>168756102</v>
      </c>
      <c r="F11" s="60">
        <v>15740526</v>
      </c>
      <c r="G11" s="60">
        <v>16127655</v>
      </c>
      <c r="H11" s="60">
        <v>15710534</v>
      </c>
      <c r="I11" s="60">
        <v>47578715</v>
      </c>
      <c r="J11" s="60">
        <v>15124380</v>
      </c>
      <c r="K11" s="60">
        <v>15465351</v>
      </c>
      <c r="L11" s="60">
        <v>15189874</v>
      </c>
      <c r="M11" s="60">
        <v>45779605</v>
      </c>
      <c r="N11" s="60">
        <v>15246198</v>
      </c>
      <c r="O11" s="60">
        <v>15259634</v>
      </c>
      <c r="P11" s="60">
        <v>15377913</v>
      </c>
      <c r="Q11" s="60">
        <v>45883745</v>
      </c>
      <c r="R11" s="60">
        <v>14723052</v>
      </c>
      <c r="S11" s="60">
        <v>14960606</v>
      </c>
      <c r="T11" s="60">
        <v>15338854</v>
      </c>
      <c r="U11" s="60">
        <v>45022512</v>
      </c>
      <c r="V11" s="60">
        <v>184264577</v>
      </c>
      <c r="W11" s="60">
        <v>159559420</v>
      </c>
      <c r="X11" s="60">
        <v>24705157</v>
      </c>
      <c r="Y11" s="61">
        <v>15.48</v>
      </c>
      <c r="Z11" s="62">
        <v>168756102</v>
      </c>
    </row>
    <row r="12" spans="1:26" ht="12.75">
      <c r="A12" s="58" t="s">
        <v>38</v>
      </c>
      <c r="B12" s="19">
        <v>11478640</v>
      </c>
      <c r="C12" s="19">
        <v>0</v>
      </c>
      <c r="D12" s="59">
        <v>11500000</v>
      </c>
      <c r="E12" s="60">
        <v>10726525</v>
      </c>
      <c r="F12" s="60">
        <v>927693</v>
      </c>
      <c r="G12" s="60">
        <v>985807</v>
      </c>
      <c r="H12" s="60">
        <v>859826</v>
      </c>
      <c r="I12" s="60">
        <v>2773326</v>
      </c>
      <c r="J12" s="60">
        <v>860943</v>
      </c>
      <c r="K12" s="60">
        <v>864497</v>
      </c>
      <c r="L12" s="60">
        <v>864497</v>
      </c>
      <c r="M12" s="60">
        <v>2589937</v>
      </c>
      <c r="N12" s="60">
        <v>864497</v>
      </c>
      <c r="O12" s="60">
        <v>864497</v>
      </c>
      <c r="P12" s="60">
        <v>864497</v>
      </c>
      <c r="Q12" s="60">
        <v>2593491</v>
      </c>
      <c r="R12" s="60">
        <v>886899</v>
      </c>
      <c r="S12" s="60">
        <v>930791</v>
      </c>
      <c r="T12" s="60">
        <v>954051</v>
      </c>
      <c r="U12" s="60">
        <v>2771741</v>
      </c>
      <c r="V12" s="60">
        <v>10728495</v>
      </c>
      <c r="W12" s="60">
        <v>11499996</v>
      </c>
      <c r="X12" s="60">
        <v>-771501</v>
      </c>
      <c r="Y12" s="61">
        <v>-6.71</v>
      </c>
      <c r="Z12" s="62">
        <v>10726525</v>
      </c>
    </row>
    <row r="13" spans="1:26" ht="12.75">
      <c r="A13" s="58" t="s">
        <v>279</v>
      </c>
      <c r="B13" s="19">
        <v>154075512</v>
      </c>
      <c r="C13" s="19">
        <v>0</v>
      </c>
      <c r="D13" s="59">
        <v>90000000</v>
      </c>
      <c r="E13" s="60">
        <v>62000000</v>
      </c>
      <c r="F13" s="60">
        <v>659759</v>
      </c>
      <c r="G13" s="60">
        <v>-585000</v>
      </c>
      <c r="H13" s="60">
        <v>133722</v>
      </c>
      <c r="I13" s="60">
        <v>208481</v>
      </c>
      <c r="J13" s="60">
        <v>54252</v>
      </c>
      <c r="K13" s="60">
        <v>-53963</v>
      </c>
      <c r="L13" s="60">
        <v>6015587</v>
      </c>
      <c r="M13" s="60">
        <v>6015876</v>
      </c>
      <c r="N13" s="60">
        <v>3259601</v>
      </c>
      <c r="O13" s="60">
        <v>2784310</v>
      </c>
      <c r="P13" s="60">
        <v>2292583</v>
      </c>
      <c r="Q13" s="60">
        <v>8336494</v>
      </c>
      <c r="R13" s="60">
        <v>4633938</v>
      </c>
      <c r="S13" s="60">
        <v>2364719</v>
      </c>
      <c r="T13" s="60">
        <v>15515218</v>
      </c>
      <c r="U13" s="60">
        <v>22513875</v>
      </c>
      <c r="V13" s="60">
        <v>37074726</v>
      </c>
      <c r="W13" s="60">
        <v>90000000</v>
      </c>
      <c r="X13" s="60">
        <v>-52925274</v>
      </c>
      <c r="Y13" s="61">
        <v>-58.81</v>
      </c>
      <c r="Z13" s="62">
        <v>62000000</v>
      </c>
    </row>
    <row r="14" spans="1:26" ht="12.75">
      <c r="A14" s="58" t="s">
        <v>40</v>
      </c>
      <c r="B14" s="19">
        <v>81100334</v>
      </c>
      <c r="C14" s="19">
        <v>0</v>
      </c>
      <c r="D14" s="59">
        <v>72000000</v>
      </c>
      <c r="E14" s="60">
        <v>72000000</v>
      </c>
      <c r="F14" s="60">
        <v>0</v>
      </c>
      <c r="G14" s="60">
        <v>66220</v>
      </c>
      <c r="H14" s="60">
        <v>0</v>
      </c>
      <c r="I14" s="60">
        <v>66220</v>
      </c>
      <c r="J14" s="60">
        <v>32042</v>
      </c>
      <c r="K14" s="60">
        <v>27897</v>
      </c>
      <c r="L14" s="60">
        <v>26997</v>
      </c>
      <c r="M14" s="60">
        <v>86936</v>
      </c>
      <c r="N14" s="60">
        <v>9441145</v>
      </c>
      <c r="O14" s="60">
        <v>22544</v>
      </c>
      <c r="P14" s="60">
        <v>9574332</v>
      </c>
      <c r="Q14" s="60">
        <v>19038021</v>
      </c>
      <c r="R14" s="60">
        <v>8421618</v>
      </c>
      <c r="S14" s="60">
        <v>16508</v>
      </c>
      <c r="T14" s="60">
        <v>13923</v>
      </c>
      <c r="U14" s="60">
        <v>8452049</v>
      </c>
      <c r="V14" s="60">
        <v>27643226</v>
      </c>
      <c r="W14" s="60">
        <v>72000000</v>
      </c>
      <c r="X14" s="60">
        <v>-44356774</v>
      </c>
      <c r="Y14" s="61">
        <v>-61.61</v>
      </c>
      <c r="Z14" s="62">
        <v>72000000</v>
      </c>
    </row>
    <row r="15" spans="1:26" ht="12.75">
      <c r="A15" s="58" t="s">
        <v>41</v>
      </c>
      <c r="B15" s="19">
        <v>191567880</v>
      </c>
      <c r="C15" s="19">
        <v>0</v>
      </c>
      <c r="D15" s="59">
        <v>216667107</v>
      </c>
      <c r="E15" s="60">
        <v>212507346</v>
      </c>
      <c r="F15" s="60">
        <v>6651078</v>
      </c>
      <c r="G15" s="60">
        <v>4231679</v>
      </c>
      <c r="H15" s="60">
        <v>4345723</v>
      </c>
      <c r="I15" s="60">
        <v>15228480</v>
      </c>
      <c r="J15" s="60">
        <v>2474697</v>
      </c>
      <c r="K15" s="60">
        <v>2778037</v>
      </c>
      <c r="L15" s="60">
        <v>22285928</v>
      </c>
      <c r="M15" s="60">
        <v>27538662</v>
      </c>
      <c r="N15" s="60">
        <v>14174161</v>
      </c>
      <c r="O15" s="60">
        <v>4089289</v>
      </c>
      <c r="P15" s="60">
        <v>10355253</v>
      </c>
      <c r="Q15" s="60">
        <v>28618703</v>
      </c>
      <c r="R15" s="60">
        <v>14616715</v>
      </c>
      <c r="S15" s="60">
        <v>3549449</v>
      </c>
      <c r="T15" s="60">
        <v>-74274388</v>
      </c>
      <c r="U15" s="60">
        <v>-56108224</v>
      </c>
      <c r="V15" s="60">
        <v>15277621</v>
      </c>
      <c r="W15" s="60">
        <v>216667104</v>
      </c>
      <c r="X15" s="60">
        <v>-201389483</v>
      </c>
      <c r="Y15" s="61">
        <v>-92.95</v>
      </c>
      <c r="Z15" s="62">
        <v>212507346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126651619</v>
      </c>
      <c r="C17" s="19">
        <v>0</v>
      </c>
      <c r="D17" s="59">
        <v>188684073</v>
      </c>
      <c r="E17" s="60">
        <v>268185419</v>
      </c>
      <c r="F17" s="60">
        <v>6853989</v>
      </c>
      <c r="G17" s="60">
        <v>9117865</v>
      </c>
      <c r="H17" s="60">
        <v>127105374</v>
      </c>
      <c r="I17" s="60">
        <v>143077228</v>
      </c>
      <c r="J17" s="60">
        <v>16102691</v>
      </c>
      <c r="K17" s="60">
        <v>14942880</v>
      </c>
      <c r="L17" s="60">
        <v>9338215</v>
      </c>
      <c r="M17" s="60">
        <v>40383786</v>
      </c>
      <c r="N17" s="60">
        <v>5659943</v>
      </c>
      <c r="O17" s="60">
        <v>7544067</v>
      </c>
      <c r="P17" s="60">
        <v>7876027</v>
      </c>
      <c r="Q17" s="60">
        <v>21080037</v>
      </c>
      <c r="R17" s="60">
        <v>6269283</v>
      </c>
      <c r="S17" s="60">
        <v>7525785</v>
      </c>
      <c r="T17" s="60">
        <v>59459236</v>
      </c>
      <c r="U17" s="60">
        <v>73254304</v>
      </c>
      <c r="V17" s="60">
        <v>277795355</v>
      </c>
      <c r="W17" s="60">
        <v>188684072</v>
      </c>
      <c r="X17" s="60">
        <v>89111283</v>
      </c>
      <c r="Y17" s="61">
        <v>47.23</v>
      </c>
      <c r="Z17" s="62">
        <v>268185419</v>
      </c>
    </row>
    <row r="18" spans="1:26" ht="12.75">
      <c r="A18" s="70" t="s">
        <v>44</v>
      </c>
      <c r="B18" s="71">
        <f>SUM(B11:B17)</f>
        <v>748517258</v>
      </c>
      <c r="C18" s="71">
        <f>SUM(C11:C17)</f>
        <v>0</v>
      </c>
      <c r="D18" s="72">
        <f aca="true" t="shared" si="1" ref="D18:Z18">SUM(D11:D17)</f>
        <v>738410598</v>
      </c>
      <c r="E18" s="73">
        <f t="shared" si="1"/>
        <v>794175392</v>
      </c>
      <c r="F18" s="73">
        <f t="shared" si="1"/>
        <v>30833045</v>
      </c>
      <c r="G18" s="73">
        <f t="shared" si="1"/>
        <v>29944226</v>
      </c>
      <c r="H18" s="73">
        <f t="shared" si="1"/>
        <v>148155179</v>
      </c>
      <c r="I18" s="73">
        <f t="shared" si="1"/>
        <v>208932450</v>
      </c>
      <c r="J18" s="73">
        <f t="shared" si="1"/>
        <v>34649005</v>
      </c>
      <c r="K18" s="73">
        <f t="shared" si="1"/>
        <v>34024699</v>
      </c>
      <c r="L18" s="73">
        <f t="shared" si="1"/>
        <v>53721098</v>
      </c>
      <c r="M18" s="73">
        <f t="shared" si="1"/>
        <v>122394802</v>
      </c>
      <c r="N18" s="73">
        <f t="shared" si="1"/>
        <v>48645545</v>
      </c>
      <c r="O18" s="73">
        <f t="shared" si="1"/>
        <v>30564341</v>
      </c>
      <c r="P18" s="73">
        <f t="shared" si="1"/>
        <v>46340605</v>
      </c>
      <c r="Q18" s="73">
        <f t="shared" si="1"/>
        <v>125550491</v>
      </c>
      <c r="R18" s="73">
        <f t="shared" si="1"/>
        <v>49551505</v>
      </c>
      <c r="S18" s="73">
        <f t="shared" si="1"/>
        <v>29347858</v>
      </c>
      <c r="T18" s="73">
        <f t="shared" si="1"/>
        <v>17006894</v>
      </c>
      <c r="U18" s="73">
        <f t="shared" si="1"/>
        <v>95906257</v>
      </c>
      <c r="V18" s="73">
        <f t="shared" si="1"/>
        <v>552784000</v>
      </c>
      <c r="W18" s="73">
        <f t="shared" si="1"/>
        <v>738410592</v>
      </c>
      <c r="X18" s="73">
        <f t="shared" si="1"/>
        <v>-185626592</v>
      </c>
      <c r="Y18" s="67">
        <f>+IF(W18&lt;&gt;0,(X18/W18)*100,0)</f>
        <v>-25.138668650083503</v>
      </c>
      <c r="Z18" s="74">
        <f t="shared" si="1"/>
        <v>794175392</v>
      </c>
    </row>
    <row r="19" spans="1:26" ht="12.75">
      <c r="A19" s="70" t="s">
        <v>45</v>
      </c>
      <c r="B19" s="75">
        <f>+B10-B18</f>
        <v>-221860356</v>
      </c>
      <c r="C19" s="75">
        <f>+C10-C18</f>
        <v>0</v>
      </c>
      <c r="D19" s="76">
        <f aca="true" t="shared" si="2" ref="D19:Z19">+D10-D18</f>
        <v>-125451123</v>
      </c>
      <c r="E19" s="77">
        <f t="shared" si="2"/>
        <v>-107554384</v>
      </c>
      <c r="F19" s="77">
        <f t="shared" si="2"/>
        <v>72241596</v>
      </c>
      <c r="G19" s="77">
        <f t="shared" si="2"/>
        <v>8322167</v>
      </c>
      <c r="H19" s="77">
        <f t="shared" si="2"/>
        <v>-111696001</v>
      </c>
      <c r="I19" s="77">
        <f t="shared" si="2"/>
        <v>-31132238</v>
      </c>
      <c r="J19" s="77">
        <f t="shared" si="2"/>
        <v>-1459418</v>
      </c>
      <c r="K19" s="77">
        <f t="shared" si="2"/>
        <v>-5615004</v>
      </c>
      <c r="L19" s="77">
        <f t="shared" si="2"/>
        <v>32397249</v>
      </c>
      <c r="M19" s="77">
        <f t="shared" si="2"/>
        <v>25322827</v>
      </c>
      <c r="N19" s="77">
        <f t="shared" si="2"/>
        <v>-17018764</v>
      </c>
      <c r="O19" s="77">
        <f t="shared" si="2"/>
        <v>15165590</v>
      </c>
      <c r="P19" s="77">
        <f t="shared" si="2"/>
        <v>28897515</v>
      </c>
      <c r="Q19" s="77">
        <f t="shared" si="2"/>
        <v>27044341</v>
      </c>
      <c r="R19" s="77">
        <f t="shared" si="2"/>
        <v>-26161934</v>
      </c>
      <c r="S19" s="77">
        <f t="shared" si="2"/>
        <v>3332724</v>
      </c>
      <c r="T19" s="77">
        <f t="shared" si="2"/>
        <v>26014081</v>
      </c>
      <c r="U19" s="77">
        <f t="shared" si="2"/>
        <v>3184871</v>
      </c>
      <c r="V19" s="77">
        <f t="shared" si="2"/>
        <v>24419801</v>
      </c>
      <c r="W19" s="77">
        <f>IF(E10=E18,0,W10-W18)</f>
        <v>-125451008</v>
      </c>
      <c r="X19" s="77">
        <f t="shared" si="2"/>
        <v>149870809</v>
      </c>
      <c r="Y19" s="78">
        <f>+IF(W19&lt;&gt;0,(X19/W19)*100,0)</f>
        <v>-119.46560764182938</v>
      </c>
      <c r="Z19" s="79">
        <f t="shared" si="2"/>
        <v>-107554384</v>
      </c>
    </row>
    <row r="20" spans="1:26" ht="12.75">
      <c r="A20" s="58" t="s">
        <v>46</v>
      </c>
      <c r="B20" s="19">
        <v>76892078</v>
      </c>
      <c r="C20" s="19">
        <v>0</v>
      </c>
      <c r="D20" s="59">
        <v>64920000</v>
      </c>
      <c r="E20" s="60">
        <v>69920000</v>
      </c>
      <c r="F20" s="60">
        <v>0</v>
      </c>
      <c r="G20" s="60">
        <v>897635</v>
      </c>
      <c r="H20" s="60">
        <v>3219918</v>
      </c>
      <c r="I20" s="60">
        <v>4117553</v>
      </c>
      <c r="J20" s="60">
        <v>0</v>
      </c>
      <c r="K20" s="60">
        <v>6558333</v>
      </c>
      <c r="L20" s="60">
        <v>3139020</v>
      </c>
      <c r="M20" s="60">
        <v>9697353</v>
      </c>
      <c r="N20" s="60">
        <v>17839304</v>
      </c>
      <c r="O20" s="60">
        <v>3220958</v>
      </c>
      <c r="P20" s="60">
        <v>1507966</v>
      </c>
      <c r="Q20" s="60">
        <v>22568228</v>
      </c>
      <c r="R20" s="60">
        <v>882736</v>
      </c>
      <c r="S20" s="60">
        <v>7431687</v>
      </c>
      <c r="T20" s="60">
        <v>6043949</v>
      </c>
      <c r="U20" s="60">
        <v>14358372</v>
      </c>
      <c r="V20" s="60">
        <v>50741506</v>
      </c>
      <c r="W20" s="60">
        <v>64920000</v>
      </c>
      <c r="X20" s="60">
        <v>-14178494</v>
      </c>
      <c r="Y20" s="61">
        <v>-21.84</v>
      </c>
      <c r="Z20" s="62">
        <v>69920000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-144968278</v>
      </c>
      <c r="C22" s="86">
        <f>SUM(C19:C21)</f>
        <v>0</v>
      </c>
      <c r="D22" s="87">
        <f aca="true" t="shared" si="3" ref="D22:Z22">SUM(D19:D21)</f>
        <v>-60531123</v>
      </c>
      <c r="E22" s="88">
        <f t="shared" si="3"/>
        <v>-37634384</v>
      </c>
      <c r="F22" s="88">
        <f t="shared" si="3"/>
        <v>72241596</v>
      </c>
      <c r="G22" s="88">
        <f t="shared" si="3"/>
        <v>9219802</v>
      </c>
      <c r="H22" s="88">
        <f t="shared" si="3"/>
        <v>-108476083</v>
      </c>
      <c r="I22" s="88">
        <f t="shared" si="3"/>
        <v>-27014685</v>
      </c>
      <c r="J22" s="88">
        <f t="shared" si="3"/>
        <v>-1459418</v>
      </c>
      <c r="K22" s="88">
        <f t="shared" si="3"/>
        <v>943329</v>
      </c>
      <c r="L22" s="88">
        <f t="shared" si="3"/>
        <v>35536269</v>
      </c>
      <c r="M22" s="88">
        <f t="shared" si="3"/>
        <v>35020180</v>
      </c>
      <c r="N22" s="88">
        <f t="shared" si="3"/>
        <v>820540</v>
      </c>
      <c r="O22" s="88">
        <f t="shared" si="3"/>
        <v>18386548</v>
      </c>
      <c r="P22" s="88">
        <f t="shared" si="3"/>
        <v>30405481</v>
      </c>
      <c r="Q22" s="88">
        <f t="shared" si="3"/>
        <v>49612569</v>
      </c>
      <c r="R22" s="88">
        <f t="shared" si="3"/>
        <v>-25279198</v>
      </c>
      <c r="S22" s="88">
        <f t="shared" si="3"/>
        <v>10764411</v>
      </c>
      <c r="T22" s="88">
        <f t="shared" si="3"/>
        <v>32058030</v>
      </c>
      <c r="U22" s="88">
        <f t="shared" si="3"/>
        <v>17543243</v>
      </c>
      <c r="V22" s="88">
        <f t="shared" si="3"/>
        <v>75161307</v>
      </c>
      <c r="W22" s="88">
        <f t="shared" si="3"/>
        <v>-60531008</v>
      </c>
      <c r="X22" s="88">
        <f t="shared" si="3"/>
        <v>135692315</v>
      </c>
      <c r="Y22" s="89">
        <f>+IF(W22&lt;&gt;0,(X22/W22)*100,0)</f>
        <v>-224.1699246112009</v>
      </c>
      <c r="Z22" s="90">
        <f t="shared" si="3"/>
        <v>-37634384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-144968278</v>
      </c>
      <c r="C24" s="75">
        <f>SUM(C22:C23)</f>
        <v>0</v>
      </c>
      <c r="D24" s="76">
        <f aca="true" t="shared" si="4" ref="D24:Z24">SUM(D22:D23)</f>
        <v>-60531123</v>
      </c>
      <c r="E24" s="77">
        <f t="shared" si="4"/>
        <v>-37634384</v>
      </c>
      <c r="F24" s="77">
        <f t="shared" si="4"/>
        <v>72241596</v>
      </c>
      <c r="G24" s="77">
        <f t="shared" si="4"/>
        <v>9219802</v>
      </c>
      <c r="H24" s="77">
        <f t="shared" si="4"/>
        <v>-108476083</v>
      </c>
      <c r="I24" s="77">
        <f t="shared" si="4"/>
        <v>-27014685</v>
      </c>
      <c r="J24" s="77">
        <f t="shared" si="4"/>
        <v>-1459418</v>
      </c>
      <c r="K24" s="77">
        <f t="shared" si="4"/>
        <v>943329</v>
      </c>
      <c r="L24" s="77">
        <f t="shared" si="4"/>
        <v>35536269</v>
      </c>
      <c r="M24" s="77">
        <f t="shared" si="4"/>
        <v>35020180</v>
      </c>
      <c r="N24" s="77">
        <f t="shared" si="4"/>
        <v>820540</v>
      </c>
      <c r="O24" s="77">
        <f t="shared" si="4"/>
        <v>18386548</v>
      </c>
      <c r="P24" s="77">
        <f t="shared" si="4"/>
        <v>30405481</v>
      </c>
      <c r="Q24" s="77">
        <f t="shared" si="4"/>
        <v>49612569</v>
      </c>
      <c r="R24" s="77">
        <f t="shared" si="4"/>
        <v>-25279198</v>
      </c>
      <c r="S24" s="77">
        <f t="shared" si="4"/>
        <v>10764411</v>
      </c>
      <c r="T24" s="77">
        <f t="shared" si="4"/>
        <v>32058030</v>
      </c>
      <c r="U24" s="77">
        <f t="shared" si="4"/>
        <v>17543243</v>
      </c>
      <c r="V24" s="77">
        <f t="shared" si="4"/>
        <v>75161307</v>
      </c>
      <c r="W24" s="77">
        <f t="shared" si="4"/>
        <v>-60531008</v>
      </c>
      <c r="X24" s="77">
        <f t="shared" si="4"/>
        <v>135692315</v>
      </c>
      <c r="Y24" s="78">
        <f>+IF(W24&lt;&gt;0,(X24/W24)*100,0)</f>
        <v>-224.1699246112009</v>
      </c>
      <c r="Z24" s="79">
        <f t="shared" si="4"/>
        <v>-37634384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5474374</v>
      </c>
      <c r="C27" s="22">
        <v>0</v>
      </c>
      <c r="D27" s="99">
        <v>64920001</v>
      </c>
      <c r="E27" s="100">
        <v>69920001</v>
      </c>
      <c r="F27" s="100">
        <v>0</v>
      </c>
      <c r="G27" s="100">
        <v>1345613</v>
      </c>
      <c r="H27" s="100">
        <v>10586438</v>
      </c>
      <c r="I27" s="100">
        <v>11932051</v>
      </c>
      <c r="J27" s="100">
        <v>2390384</v>
      </c>
      <c r="K27" s="100">
        <v>8567537</v>
      </c>
      <c r="L27" s="100">
        <v>16069328</v>
      </c>
      <c r="M27" s="100">
        <v>27027249</v>
      </c>
      <c r="N27" s="100">
        <v>1094028</v>
      </c>
      <c r="O27" s="100">
        <v>2191737</v>
      </c>
      <c r="P27" s="100">
        <v>1853757</v>
      </c>
      <c r="Q27" s="100">
        <v>5139522</v>
      </c>
      <c r="R27" s="100">
        <v>6907210</v>
      </c>
      <c r="S27" s="100">
        <v>6084656</v>
      </c>
      <c r="T27" s="100">
        <v>3837694</v>
      </c>
      <c r="U27" s="100">
        <v>16829560</v>
      </c>
      <c r="V27" s="100">
        <v>60928382</v>
      </c>
      <c r="W27" s="100">
        <v>69920001</v>
      </c>
      <c r="X27" s="100">
        <v>-8991619</v>
      </c>
      <c r="Y27" s="101">
        <v>-12.86</v>
      </c>
      <c r="Z27" s="102">
        <v>69920001</v>
      </c>
    </row>
    <row r="28" spans="1:26" ht="12.75">
      <c r="A28" s="103" t="s">
        <v>46</v>
      </c>
      <c r="B28" s="19">
        <v>0</v>
      </c>
      <c r="C28" s="19">
        <v>0</v>
      </c>
      <c r="D28" s="59">
        <v>64920001</v>
      </c>
      <c r="E28" s="60">
        <v>69920001</v>
      </c>
      <c r="F28" s="60">
        <v>0</v>
      </c>
      <c r="G28" s="60">
        <v>1345613</v>
      </c>
      <c r="H28" s="60">
        <v>10586438</v>
      </c>
      <c r="I28" s="60">
        <v>11932051</v>
      </c>
      <c r="J28" s="60">
        <v>2390384</v>
      </c>
      <c r="K28" s="60">
        <v>8567537</v>
      </c>
      <c r="L28" s="60">
        <v>16069328</v>
      </c>
      <c r="M28" s="60">
        <v>27027249</v>
      </c>
      <c r="N28" s="60">
        <v>1094028</v>
      </c>
      <c r="O28" s="60">
        <v>2191737</v>
      </c>
      <c r="P28" s="60">
        <v>1853757</v>
      </c>
      <c r="Q28" s="60">
        <v>5139522</v>
      </c>
      <c r="R28" s="60">
        <v>6907210</v>
      </c>
      <c r="S28" s="60">
        <v>6084656</v>
      </c>
      <c r="T28" s="60">
        <v>2483458</v>
      </c>
      <c r="U28" s="60">
        <v>15475324</v>
      </c>
      <c r="V28" s="60">
        <v>59574146</v>
      </c>
      <c r="W28" s="60">
        <v>69920001</v>
      </c>
      <c r="X28" s="60">
        <v>-10345855</v>
      </c>
      <c r="Y28" s="61">
        <v>-14.8</v>
      </c>
      <c r="Z28" s="62">
        <v>69920001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5474375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1354236</v>
      </c>
      <c r="U31" s="60">
        <v>1354236</v>
      </c>
      <c r="V31" s="60">
        <v>1354236</v>
      </c>
      <c r="W31" s="60"/>
      <c r="X31" s="60">
        <v>1354236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5474375</v>
      </c>
      <c r="C32" s="22">
        <f>SUM(C28:C31)</f>
        <v>0</v>
      </c>
      <c r="D32" s="99">
        <f aca="true" t="shared" si="5" ref="D32:Z32">SUM(D28:D31)</f>
        <v>64920001</v>
      </c>
      <c r="E32" s="100">
        <f t="shared" si="5"/>
        <v>69920001</v>
      </c>
      <c r="F32" s="100">
        <f t="shared" si="5"/>
        <v>0</v>
      </c>
      <c r="G32" s="100">
        <f t="shared" si="5"/>
        <v>1345613</v>
      </c>
      <c r="H32" s="100">
        <f t="shared" si="5"/>
        <v>10586438</v>
      </c>
      <c r="I32" s="100">
        <f t="shared" si="5"/>
        <v>11932051</v>
      </c>
      <c r="J32" s="100">
        <f t="shared" si="5"/>
        <v>2390384</v>
      </c>
      <c r="K32" s="100">
        <f t="shared" si="5"/>
        <v>8567537</v>
      </c>
      <c r="L32" s="100">
        <f t="shared" si="5"/>
        <v>16069328</v>
      </c>
      <c r="M32" s="100">
        <f t="shared" si="5"/>
        <v>27027249</v>
      </c>
      <c r="N32" s="100">
        <f t="shared" si="5"/>
        <v>1094028</v>
      </c>
      <c r="O32" s="100">
        <f t="shared" si="5"/>
        <v>2191737</v>
      </c>
      <c r="P32" s="100">
        <f t="shared" si="5"/>
        <v>1853757</v>
      </c>
      <c r="Q32" s="100">
        <f t="shared" si="5"/>
        <v>5139522</v>
      </c>
      <c r="R32" s="100">
        <f t="shared" si="5"/>
        <v>6907210</v>
      </c>
      <c r="S32" s="100">
        <f t="shared" si="5"/>
        <v>6084656</v>
      </c>
      <c r="T32" s="100">
        <f t="shared" si="5"/>
        <v>3837694</v>
      </c>
      <c r="U32" s="100">
        <f t="shared" si="5"/>
        <v>16829560</v>
      </c>
      <c r="V32" s="100">
        <f t="shared" si="5"/>
        <v>60928382</v>
      </c>
      <c r="W32" s="100">
        <f t="shared" si="5"/>
        <v>69920001</v>
      </c>
      <c r="X32" s="100">
        <f t="shared" si="5"/>
        <v>-8991619</v>
      </c>
      <c r="Y32" s="101">
        <f>+IF(W32&lt;&gt;0,(X32/W32)*100,0)</f>
        <v>-12.859866806924103</v>
      </c>
      <c r="Z32" s="102">
        <f t="shared" si="5"/>
        <v>69920001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103564604</v>
      </c>
      <c r="C35" s="19">
        <v>0</v>
      </c>
      <c r="D35" s="59">
        <v>881109000</v>
      </c>
      <c r="E35" s="60">
        <v>103564604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32433454</v>
      </c>
      <c r="M35" s="60">
        <v>32433454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103564604</v>
      </c>
      <c r="X35" s="60">
        <v>-103564604</v>
      </c>
      <c r="Y35" s="61">
        <v>-100</v>
      </c>
      <c r="Z35" s="62">
        <v>103564604</v>
      </c>
    </row>
    <row r="36" spans="1:26" ht="12.75">
      <c r="A36" s="58" t="s">
        <v>57</v>
      </c>
      <c r="B36" s="19">
        <v>848400385</v>
      </c>
      <c r="C36" s="19">
        <v>0</v>
      </c>
      <c r="D36" s="59">
        <v>1784571037</v>
      </c>
      <c r="E36" s="60">
        <v>848400385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848400385</v>
      </c>
      <c r="X36" s="60">
        <v>-848400385</v>
      </c>
      <c r="Y36" s="61">
        <v>-100</v>
      </c>
      <c r="Z36" s="62">
        <v>848400385</v>
      </c>
    </row>
    <row r="37" spans="1:26" ht="12.75">
      <c r="A37" s="58" t="s">
        <v>58</v>
      </c>
      <c r="B37" s="19">
        <v>818236863</v>
      </c>
      <c r="C37" s="19">
        <v>0</v>
      </c>
      <c r="D37" s="59">
        <v>582200000</v>
      </c>
      <c r="E37" s="60">
        <v>818236863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16293832</v>
      </c>
      <c r="M37" s="60">
        <v>16293832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818236863</v>
      </c>
      <c r="X37" s="60">
        <v>-818236863</v>
      </c>
      <c r="Y37" s="61">
        <v>-100</v>
      </c>
      <c r="Z37" s="62">
        <v>818236863</v>
      </c>
    </row>
    <row r="38" spans="1:26" ht="12.75">
      <c r="A38" s="58" t="s">
        <v>59</v>
      </c>
      <c r="B38" s="19">
        <v>193624253</v>
      </c>
      <c r="C38" s="19">
        <v>0</v>
      </c>
      <c r="D38" s="59">
        <v>1200000</v>
      </c>
      <c r="E38" s="60">
        <v>193624253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1446845</v>
      </c>
      <c r="M38" s="60">
        <v>1446845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193624253</v>
      </c>
      <c r="X38" s="60">
        <v>-193624253</v>
      </c>
      <c r="Y38" s="61">
        <v>-100</v>
      </c>
      <c r="Z38" s="62">
        <v>193624253</v>
      </c>
    </row>
    <row r="39" spans="1:26" ht="12.75">
      <c r="A39" s="58" t="s">
        <v>60</v>
      </c>
      <c r="B39" s="19">
        <v>-59896127</v>
      </c>
      <c r="C39" s="19">
        <v>0</v>
      </c>
      <c r="D39" s="59">
        <v>2082280037</v>
      </c>
      <c r="E39" s="60">
        <v>-59896127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14692777</v>
      </c>
      <c r="M39" s="60">
        <v>14692777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-59896127</v>
      </c>
      <c r="X39" s="60">
        <v>59896127</v>
      </c>
      <c r="Y39" s="61">
        <v>-100</v>
      </c>
      <c r="Z39" s="62">
        <v>-59896127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88557799</v>
      </c>
      <c r="C42" s="19">
        <v>0</v>
      </c>
      <c r="D42" s="59">
        <v>90237012</v>
      </c>
      <c r="E42" s="60">
        <v>343653</v>
      </c>
      <c r="F42" s="60">
        <v>56988098</v>
      </c>
      <c r="G42" s="60">
        <v>-4654490</v>
      </c>
      <c r="H42" s="60">
        <v>-28855781</v>
      </c>
      <c r="I42" s="60">
        <v>23477827</v>
      </c>
      <c r="J42" s="60">
        <v>7998664</v>
      </c>
      <c r="K42" s="60">
        <v>-10637735</v>
      </c>
      <c r="L42" s="60">
        <v>30356283</v>
      </c>
      <c r="M42" s="60">
        <v>27717212</v>
      </c>
      <c r="N42" s="60">
        <v>-10425156</v>
      </c>
      <c r="O42" s="60">
        <v>-2246940</v>
      </c>
      <c r="P42" s="60">
        <v>28903363</v>
      </c>
      <c r="Q42" s="60">
        <v>16231267</v>
      </c>
      <c r="R42" s="60">
        <v>-2506914</v>
      </c>
      <c r="S42" s="60">
        <v>-9074912</v>
      </c>
      <c r="T42" s="60">
        <v>7340678</v>
      </c>
      <c r="U42" s="60">
        <v>-4241148</v>
      </c>
      <c r="V42" s="60">
        <v>63185158</v>
      </c>
      <c r="W42" s="60">
        <v>343653</v>
      </c>
      <c r="X42" s="60">
        <v>62841505</v>
      </c>
      <c r="Y42" s="61">
        <v>18286.33</v>
      </c>
      <c r="Z42" s="62">
        <v>343653</v>
      </c>
    </row>
    <row r="43" spans="1:26" ht="12.75">
      <c r="A43" s="58" t="s">
        <v>63</v>
      </c>
      <c r="B43" s="19">
        <v>-77196006</v>
      </c>
      <c r="C43" s="19">
        <v>0</v>
      </c>
      <c r="D43" s="59">
        <v>-64920000</v>
      </c>
      <c r="E43" s="60">
        <v>-74920002</v>
      </c>
      <c r="F43" s="60">
        <v>-585000</v>
      </c>
      <c r="G43" s="60">
        <v>-312635</v>
      </c>
      <c r="H43" s="60">
        <v>-3219917</v>
      </c>
      <c r="I43" s="60">
        <v>-4117552</v>
      </c>
      <c r="J43" s="60">
        <v>-6558333</v>
      </c>
      <c r="K43" s="60">
        <v>-2968977</v>
      </c>
      <c r="L43" s="60">
        <v>-17839304</v>
      </c>
      <c r="M43" s="60">
        <v>-27366614</v>
      </c>
      <c r="N43" s="60">
        <v>-3698801</v>
      </c>
      <c r="O43" s="60">
        <v>-2075572</v>
      </c>
      <c r="P43" s="60">
        <v>-2817983</v>
      </c>
      <c r="Q43" s="60">
        <v>-8592356</v>
      </c>
      <c r="R43" s="60">
        <v>-7631487</v>
      </c>
      <c r="S43" s="60">
        <v>-7002036</v>
      </c>
      <c r="T43" s="60">
        <v>-11405052</v>
      </c>
      <c r="U43" s="60">
        <v>-26038575</v>
      </c>
      <c r="V43" s="60">
        <v>-66115097</v>
      </c>
      <c r="W43" s="60">
        <v>-74920002</v>
      </c>
      <c r="X43" s="60">
        <v>8804905</v>
      </c>
      <c r="Y43" s="61">
        <v>-11.75</v>
      </c>
      <c r="Z43" s="62">
        <v>-74920002</v>
      </c>
    </row>
    <row r="44" spans="1:26" ht="12.75">
      <c r="A44" s="58" t="s">
        <v>64</v>
      </c>
      <c r="B44" s="19">
        <v>-6003241</v>
      </c>
      <c r="C44" s="19">
        <v>0</v>
      </c>
      <c r="D44" s="59">
        <v>-2880000</v>
      </c>
      <c r="E44" s="60">
        <v>-2880000</v>
      </c>
      <c r="F44" s="60">
        <v>-66890</v>
      </c>
      <c r="G44" s="60">
        <v>-66890</v>
      </c>
      <c r="H44" s="60">
        <v>-567958</v>
      </c>
      <c r="I44" s="60">
        <v>-701738</v>
      </c>
      <c r="J44" s="60">
        <v>-72103</v>
      </c>
      <c r="K44" s="60">
        <v>-73003</v>
      </c>
      <c r="L44" s="60">
        <v>-572276</v>
      </c>
      <c r="M44" s="60">
        <v>-717382</v>
      </c>
      <c r="N44" s="60">
        <v>-77456</v>
      </c>
      <c r="O44" s="60">
        <v>-79638</v>
      </c>
      <c r="P44" s="60">
        <v>-577456</v>
      </c>
      <c r="Q44" s="60">
        <v>-734550</v>
      </c>
      <c r="R44" s="60">
        <v>-83492</v>
      </c>
      <c r="S44" s="60">
        <v>-86077</v>
      </c>
      <c r="T44" s="60">
        <v>-589370</v>
      </c>
      <c r="U44" s="60">
        <v>-758939</v>
      </c>
      <c r="V44" s="60">
        <v>-2912609</v>
      </c>
      <c r="W44" s="60">
        <v>-2880000</v>
      </c>
      <c r="X44" s="60">
        <v>-32609</v>
      </c>
      <c r="Y44" s="61">
        <v>1.13</v>
      </c>
      <c r="Z44" s="62">
        <v>-2880000</v>
      </c>
    </row>
    <row r="45" spans="1:26" ht="12.75">
      <c r="A45" s="70" t="s">
        <v>65</v>
      </c>
      <c r="B45" s="22">
        <v>8443768</v>
      </c>
      <c r="C45" s="22">
        <v>0</v>
      </c>
      <c r="D45" s="99">
        <v>27437011</v>
      </c>
      <c r="E45" s="100">
        <v>-76078358</v>
      </c>
      <c r="F45" s="100">
        <v>64779976</v>
      </c>
      <c r="G45" s="100">
        <v>59745961</v>
      </c>
      <c r="H45" s="100">
        <v>27102305</v>
      </c>
      <c r="I45" s="100">
        <v>27102305</v>
      </c>
      <c r="J45" s="100">
        <v>28470533</v>
      </c>
      <c r="K45" s="100">
        <v>14790818</v>
      </c>
      <c r="L45" s="100">
        <v>26735521</v>
      </c>
      <c r="M45" s="100">
        <v>26735521</v>
      </c>
      <c r="N45" s="100">
        <v>12534108</v>
      </c>
      <c r="O45" s="100">
        <v>8131958</v>
      </c>
      <c r="P45" s="100">
        <v>33639882</v>
      </c>
      <c r="Q45" s="100">
        <v>12534108</v>
      </c>
      <c r="R45" s="100">
        <v>23417989</v>
      </c>
      <c r="S45" s="100">
        <v>7254964</v>
      </c>
      <c r="T45" s="100">
        <v>2601220</v>
      </c>
      <c r="U45" s="100">
        <v>2601220</v>
      </c>
      <c r="V45" s="100">
        <v>2601220</v>
      </c>
      <c r="W45" s="100">
        <v>-76078358</v>
      </c>
      <c r="X45" s="100">
        <v>78679578</v>
      </c>
      <c r="Y45" s="101">
        <v>-103.42</v>
      </c>
      <c r="Z45" s="102">
        <v>-76078358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87039541</v>
      </c>
      <c r="C49" s="52">
        <v>0</v>
      </c>
      <c r="D49" s="129">
        <v>16513579</v>
      </c>
      <c r="E49" s="54">
        <v>470063586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573616706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46977830</v>
      </c>
      <c r="C51" s="52">
        <v>0</v>
      </c>
      <c r="D51" s="129">
        <v>14191379</v>
      </c>
      <c r="E51" s="54">
        <v>27462274</v>
      </c>
      <c r="F51" s="54">
        <v>0</v>
      </c>
      <c r="G51" s="54">
        <v>0</v>
      </c>
      <c r="H51" s="54">
        <v>0</v>
      </c>
      <c r="I51" s="54">
        <v>791592242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880223725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62.20811503972489</v>
      </c>
      <c r="C58" s="5">
        <f>IF(C67=0,0,+(C76/C67)*100)</f>
        <v>0</v>
      </c>
      <c r="D58" s="6">
        <f aca="true" t="shared" si="6" ref="D58:Z58">IF(D67=0,0,+(D76/D67)*100)</f>
        <v>93.79854322616265</v>
      </c>
      <c r="E58" s="7">
        <f t="shared" si="6"/>
        <v>51.98900422518198</v>
      </c>
      <c r="F58" s="7">
        <f t="shared" si="6"/>
        <v>43.47366980967903</v>
      </c>
      <c r="G58" s="7">
        <f t="shared" si="6"/>
        <v>39.53333282388085</v>
      </c>
      <c r="H58" s="7">
        <f t="shared" si="6"/>
        <v>57.4923812209751</v>
      </c>
      <c r="I58" s="7">
        <f t="shared" si="6"/>
        <v>46.57865155548077</v>
      </c>
      <c r="J58" s="7">
        <f t="shared" si="6"/>
        <v>65.54350109048228</v>
      </c>
      <c r="K58" s="7">
        <f t="shared" si="6"/>
        <v>63.91550712149554</v>
      </c>
      <c r="L58" s="7">
        <f t="shared" si="6"/>
        <v>59.956428910268485</v>
      </c>
      <c r="M58" s="7">
        <f t="shared" si="6"/>
        <v>63.06461887095469</v>
      </c>
      <c r="N58" s="7">
        <f t="shared" si="6"/>
        <v>67.10320677958664</v>
      </c>
      <c r="O58" s="7">
        <f t="shared" si="6"/>
        <v>39.140685377781566</v>
      </c>
      <c r="P58" s="7">
        <f t="shared" si="6"/>
        <v>74.79729804276957</v>
      </c>
      <c r="Q58" s="7">
        <f t="shared" si="6"/>
        <v>56.83212329965186</v>
      </c>
      <c r="R58" s="7">
        <f t="shared" si="6"/>
        <v>75.6938084916078</v>
      </c>
      <c r="S58" s="7">
        <f t="shared" si="6"/>
        <v>56.54804553530878</v>
      </c>
      <c r="T58" s="7">
        <f t="shared" si="6"/>
        <v>52.54440639792966</v>
      </c>
      <c r="U58" s="7">
        <f t="shared" si="6"/>
        <v>59.110314410181175</v>
      </c>
      <c r="V58" s="7">
        <f t="shared" si="6"/>
        <v>56.05647739510526</v>
      </c>
      <c r="W58" s="7">
        <f t="shared" si="6"/>
        <v>65.77281659639176</v>
      </c>
      <c r="X58" s="7">
        <f t="shared" si="6"/>
        <v>0</v>
      </c>
      <c r="Y58" s="7">
        <f t="shared" si="6"/>
        <v>0</v>
      </c>
      <c r="Z58" s="8">
        <f t="shared" si="6"/>
        <v>51.98900422518198</v>
      </c>
    </row>
    <row r="59" spans="1:26" ht="12.75">
      <c r="A59" s="37" t="s">
        <v>31</v>
      </c>
      <c r="B59" s="9">
        <f aca="true" t="shared" si="7" ref="B59:Z66">IF(B68=0,0,+(B77/B68)*100)</f>
        <v>43.54451775562184</v>
      </c>
      <c r="C59" s="9">
        <f t="shared" si="7"/>
        <v>0</v>
      </c>
      <c r="D59" s="2">
        <f t="shared" si="7"/>
        <v>69.46227443892153</v>
      </c>
      <c r="E59" s="10">
        <f t="shared" si="7"/>
        <v>29.6850352932635</v>
      </c>
      <c r="F59" s="10">
        <f t="shared" si="7"/>
        <v>36.10592990974654</v>
      </c>
      <c r="G59" s="10">
        <f t="shared" si="7"/>
        <v>46.813487372844065</v>
      </c>
      <c r="H59" s="10">
        <f t="shared" si="7"/>
        <v>54.16033462026718</v>
      </c>
      <c r="I59" s="10">
        <f t="shared" si="7"/>
        <v>45.19236975866265</v>
      </c>
      <c r="J59" s="10">
        <f t="shared" si="7"/>
        <v>72.1948505285139</v>
      </c>
      <c r="K59" s="10">
        <f t="shared" si="7"/>
        <v>59.15738614768651</v>
      </c>
      <c r="L59" s="10">
        <f t="shared" si="7"/>
        <v>68.14257393415876</v>
      </c>
      <c r="M59" s="10">
        <f t="shared" si="7"/>
        <v>66.79938971078194</v>
      </c>
      <c r="N59" s="10">
        <f t="shared" si="7"/>
        <v>58.06079263200543</v>
      </c>
      <c r="O59" s="10">
        <f t="shared" si="7"/>
        <v>57.037268277591934</v>
      </c>
      <c r="P59" s="10">
        <f t="shared" si="7"/>
        <v>70.61790046856389</v>
      </c>
      <c r="Q59" s="10">
        <f t="shared" si="7"/>
        <v>61.799726346837225</v>
      </c>
      <c r="R59" s="10">
        <f t="shared" si="7"/>
        <v>45.6794629282073</v>
      </c>
      <c r="S59" s="10">
        <f t="shared" si="7"/>
        <v>60.85512925500887</v>
      </c>
      <c r="T59" s="10">
        <f t="shared" si="7"/>
        <v>29.16886736496228</v>
      </c>
      <c r="U59" s="10">
        <f t="shared" si="7"/>
        <v>40.73010163595324</v>
      </c>
      <c r="V59" s="10">
        <f t="shared" si="7"/>
        <v>52.26897479444745</v>
      </c>
      <c r="W59" s="10">
        <f t="shared" si="7"/>
        <v>51.4615367467328</v>
      </c>
      <c r="X59" s="10">
        <f t="shared" si="7"/>
        <v>0</v>
      </c>
      <c r="Y59" s="10">
        <f t="shared" si="7"/>
        <v>0</v>
      </c>
      <c r="Z59" s="11">
        <f t="shared" si="7"/>
        <v>29.6850352932635</v>
      </c>
    </row>
    <row r="60" spans="1:26" ht="12.75">
      <c r="A60" s="38" t="s">
        <v>32</v>
      </c>
      <c r="B60" s="12">
        <f t="shared" si="7"/>
        <v>61.87993823166777</v>
      </c>
      <c r="C60" s="12">
        <f t="shared" si="7"/>
        <v>0</v>
      </c>
      <c r="D60" s="3">
        <f t="shared" si="7"/>
        <v>102.10411843619522</v>
      </c>
      <c r="E60" s="13">
        <f t="shared" si="7"/>
        <v>60.63823600273501</v>
      </c>
      <c r="F60" s="13">
        <f t="shared" si="7"/>
        <v>51.12975543050881</v>
      </c>
      <c r="G60" s="13">
        <f t="shared" si="7"/>
        <v>42.4736371657311</v>
      </c>
      <c r="H60" s="13">
        <f t="shared" si="7"/>
        <v>63.77700951103073</v>
      </c>
      <c r="I60" s="13">
        <f t="shared" si="7"/>
        <v>52.1742439667942</v>
      </c>
      <c r="J60" s="13">
        <f t="shared" si="7"/>
        <v>70.3078512463568</v>
      </c>
      <c r="K60" s="13">
        <f t="shared" si="7"/>
        <v>74.53127432289251</v>
      </c>
      <c r="L60" s="13">
        <f t="shared" si="7"/>
        <v>63.05653758213534</v>
      </c>
      <c r="M60" s="13">
        <f t="shared" si="7"/>
        <v>68.82909680219521</v>
      </c>
      <c r="N60" s="13">
        <f t="shared" si="7"/>
        <v>78.5100657334175</v>
      </c>
      <c r="O60" s="13">
        <f t="shared" si="7"/>
        <v>39.041695671274084</v>
      </c>
      <c r="P60" s="13">
        <f t="shared" si="7"/>
        <v>87.13519724807168</v>
      </c>
      <c r="Q60" s="13">
        <f t="shared" si="7"/>
        <v>61.78993372822521</v>
      </c>
      <c r="R60" s="13">
        <f t="shared" si="7"/>
        <v>108.64255642861839</v>
      </c>
      <c r="S60" s="13">
        <f t="shared" si="7"/>
        <v>63.310501337259254</v>
      </c>
      <c r="T60" s="13">
        <f t="shared" si="7"/>
        <v>85.00221291476663</v>
      </c>
      <c r="U60" s="13">
        <f t="shared" si="7"/>
        <v>81.64389418667551</v>
      </c>
      <c r="V60" s="13">
        <f t="shared" si="7"/>
        <v>64.78223177239502</v>
      </c>
      <c r="W60" s="13">
        <f t="shared" si="7"/>
        <v>71.69833632451504</v>
      </c>
      <c r="X60" s="13">
        <f t="shared" si="7"/>
        <v>0</v>
      </c>
      <c r="Y60" s="13">
        <f t="shared" si="7"/>
        <v>0</v>
      </c>
      <c r="Z60" s="14">
        <f t="shared" si="7"/>
        <v>60.63823600273501</v>
      </c>
    </row>
    <row r="61" spans="1:26" ht="12.75">
      <c r="A61" s="39" t="s">
        <v>103</v>
      </c>
      <c r="B61" s="12">
        <f t="shared" si="7"/>
        <v>61.87993854454046</v>
      </c>
      <c r="C61" s="12">
        <f t="shared" si="7"/>
        <v>0</v>
      </c>
      <c r="D61" s="3">
        <f t="shared" si="7"/>
        <v>87.8034195697801</v>
      </c>
      <c r="E61" s="13">
        <f t="shared" si="7"/>
        <v>81.57328199254297</v>
      </c>
      <c r="F61" s="13">
        <f t="shared" si="7"/>
        <v>75.36451435383465</v>
      </c>
      <c r="G61" s="13">
        <f t="shared" si="7"/>
        <v>59.571155256636956</v>
      </c>
      <c r="H61" s="13">
        <f t="shared" si="7"/>
        <v>98.67425198605608</v>
      </c>
      <c r="I61" s="13">
        <f t="shared" si="7"/>
        <v>76.66792690622847</v>
      </c>
      <c r="J61" s="13">
        <f t="shared" si="7"/>
        <v>98.1497598367174</v>
      </c>
      <c r="K61" s="13">
        <f t="shared" si="7"/>
        <v>160.16159273572535</v>
      </c>
      <c r="L61" s="13">
        <f t="shared" si="7"/>
        <v>95.17005561177068</v>
      </c>
      <c r="M61" s="13">
        <f t="shared" si="7"/>
        <v>109.9314071892906</v>
      </c>
      <c r="N61" s="13">
        <f t="shared" si="7"/>
        <v>123.3981596983253</v>
      </c>
      <c r="O61" s="13">
        <f t="shared" si="7"/>
        <v>66.49233632360023</v>
      </c>
      <c r="P61" s="13">
        <f t="shared" si="7"/>
        <v>156.52908402553493</v>
      </c>
      <c r="Q61" s="13">
        <f t="shared" si="7"/>
        <v>103.91534078532949</v>
      </c>
      <c r="R61" s="13">
        <f t="shared" si="7"/>
        <v>106.9601566441912</v>
      </c>
      <c r="S61" s="13">
        <f t="shared" si="7"/>
        <v>96.76974668055577</v>
      </c>
      <c r="T61" s="13">
        <f t="shared" si="7"/>
        <v>117.81065667358908</v>
      </c>
      <c r="U61" s="13">
        <f t="shared" si="7"/>
        <v>107.069894552219</v>
      </c>
      <c r="V61" s="13">
        <f t="shared" si="7"/>
        <v>97.66019714686148</v>
      </c>
      <c r="W61" s="13">
        <f t="shared" si="7"/>
        <v>82.9551414987706</v>
      </c>
      <c r="X61" s="13">
        <f t="shared" si="7"/>
        <v>0</v>
      </c>
      <c r="Y61" s="13">
        <f t="shared" si="7"/>
        <v>0</v>
      </c>
      <c r="Z61" s="14">
        <f t="shared" si="7"/>
        <v>81.57328199254297</v>
      </c>
    </row>
    <row r="62" spans="1:26" ht="12.75">
      <c r="A62" s="39" t="s">
        <v>104</v>
      </c>
      <c r="B62" s="12">
        <f t="shared" si="7"/>
        <v>61.87993765215165</v>
      </c>
      <c r="C62" s="12">
        <f t="shared" si="7"/>
        <v>0</v>
      </c>
      <c r="D62" s="3">
        <f t="shared" si="7"/>
        <v>148.26493522419483</v>
      </c>
      <c r="E62" s="13">
        <f t="shared" si="7"/>
        <v>41.99430427881591</v>
      </c>
      <c r="F62" s="13">
        <f t="shared" si="7"/>
        <v>23.63536909197182</v>
      </c>
      <c r="G62" s="13">
        <f t="shared" si="7"/>
        <v>20.680318417360137</v>
      </c>
      <c r="H62" s="13">
        <f t="shared" si="7"/>
        <v>26.941224471883334</v>
      </c>
      <c r="I62" s="13">
        <f t="shared" si="7"/>
        <v>23.850861761964666</v>
      </c>
      <c r="J62" s="13">
        <f t="shared" si="7"/>
        <v>44.953868915083085</v>
      </c>
      <c r="K62" s="13">
        <f t="shared" si="7"/>
        <v>28.079560250662254</v>
      </c>
      <c r="L62" s="13">
        <f t="shared" si="7"/>
        <v>29.407450162463338</v>
      </c>
      <c r="M62" s="13">
        <f t="shared" si="7"/>
        <v>33.09316448549723</v>
      </c>
      <c r="N62" s="13">
        <f t="shared" si="7"/>
        <v>42.868906711009664</v>
      </c>
      <c r="O62" s="13">
        <f t="shared" si="7"/>
        <v>13.394132386546964</v>
      </c>
      <c r="P62" s="13">
        <f t="shared" si="7"/>
        <v>44.849376592251815</v>
      </c>
      <c r="Q62" s="13">
        <f t="shared" si="7"/>
        <v>25.613663201043863</v>
      </c>
      <c r="R62" s="13">
        <f t="shared" si="7"/>
        <v>-37.91104616918366</v>
      </c>
      <c r="S62" s="13">
        <f t="shared" si="7"/>
        <v>20.440935508030837</v>
      </c>
      <c r="T62" s="13">
        <f t="shared" si="7"/>
        <v>60.80300611170665</v>
      </c>
      <c r="U62" s="13">
        <f t="shared" si="7"/>
        <v>93.55680958190543</v>
      </c>
      <c r="V62" s="13">
        <f t="shared" si="7"/>
        <v>32.96913420630612</v>
      </c>
      <c r="W62" s="13">
        <f t="shared" si="7"/>
        <v>82.442594328497</v>
      </c>
      <c r="X62" s="13">
        <f t="shared" si="7"/>
        <v>0</v>
      </c>
      <c r="Y62" s="13">
        <f t="shared" si="7"/>
        <v>0</v>
      </c>
      <c r="Z62" s="14">
        <f t="shared" si="7"/>
        <v>41.99430427881591</v>
      </c>
    </row>
    <row r="63" spans="1:26" ht="12.75">
      <c r="A63" s="39" t="s">
        <v>105</v>
      </c>
      <c r="B63" s="12">
        <f t="shared" si="7"/>
        <v>61.879939005036064</v>
      </c>
      <c r="C63" s="12">
        <f t="shared" si="7"/>
        <v>0</v>
      </c>
      <c r="D63" s="3">
        <f t="shared" si="7"/>
        <v>111.02700344874894</v>
      </c>
      <c r="E63" s="13">
        <f t="shared" si="7"/>
        <v>33.33971337782697</v>
      </c>
      <c r="F63" s="13">
        <f t="shared" si="7"/>
        <v>23.668871005045023</v>
      </c>
      <c r="G63" s="13">
        <f t="shared" si="7"/>
        <v>20.889184964158638</v>
      </c>
      <c r="H63" s="13">
        <f t="shared" si="7"/>
        <v>32.488839536532524</v>
      </c>
      <c r="I63" s="13">
        <f t="shared" si="7"/>
        <v>25.63921133617148</v>
      </c>
      <c r="J63" s="13">
        <f t="shared" si="7"/>
        <v>37.1206688920331</v>
      </c>
      <c r="K63" s="13">
        <f t="shared" si="7"/>
        <v>31.045057847005804</v>
      </c>
      <c r="L63" s="13">
        <f t="shared" si="7"/>
        <v>34.98199341050979</v>
      </c>
      <c r="M63" s="13">
        <f t="shared" si="7"/>
        <v>34.382131850233584</v>
      </c>
      <c r="N63" s="13">
        <f t="shared" si="7"/>
        <v>41.07947997299862</v>
      </c>
      <c r="O63" s="13">
        <f t="shared" si="7"/>
        <v>32.93183394297059</v>
      </c>
      <c r="P63" s="13">
        <f t="shared" si="7"/>
        <v>39.886755878168834</v>
      </c>
      <c r="Q63" s="13">
        <f t="shared" si="7"/>
        <v>37.93328429706192</v>
      </c>
      <c r="R63" s="13">
        <f t="shared" si="7"/>
        <v>28.74209429531822</v>
      </c>
      <c r="S63" s="13">
        <f t="shared" si="7"/>
        <v>30.41774436117677</v>
      </c>
      <c r="T63" s="13">
        <f t="shared" si="7"/>
        <v>65.42836696704804</v>
      </c>
      <c r="U63" s="13">
        <f t="shared" si="7"/>
        <v>41.402838391805474</v>
      </c>
      <c r="V63" s="13">
        <f t="shared" si="7"/>
        <v>34.825193898203835</v>
      </c>
      <c r="W63" s="13">
        <f t="shared" si="7"/>
        <v>40.382491336297036</v>
      </c>
      <c r="X63" s="13">
        <f t="shared" si="7"/>
        <v>0</v>
      </c>
      <c r="Y63" s="13">
        <f t="shared" si="7"/>
        <v>0</v>
      </c>
      <c r="Z63" s="14">
        <f t="shared" si="7"/>
        <v>33.33971337782697</v>
      </c>
    </row>
    <row r="64" spans="1:26" ht="12.75">
      <c r="A64" s="39" t="s">
        <v>106</v>
      </c>
      <c r="B64" s="12">
        <f t="shared" si="7"/>
        <v>61.879937001533555</v>
      </c>
      <c r="C64" s="12">
        <f t="shared" si="7"/>
        <v>0</v>
      </c>
      <c r="D64" s="3">
        <f t="shared" si="7"/>
        <v>114.53058467807249</v>
      </c>
      <c r="E64" s="13">
        <f t="shared" si="7"/>
        <v>21.798335669615664</v>
      </c>
      <c r="F64" s="13">
        <f t="shared" si="7"/>
        <v>17.639891761297513</v>
      </c>
      <c r="G64" s="13">
        <f t="shared" si="7"/>
        <v>17.94428292790638</v>
      </c>
      <c r="H64" s="13">
        <f t="shared" si="7"/>
        <v>21.99221996570191</v>
      </c>
      <c r="I64" s="13">
        <f t="shared" si="7"/>
        <v>19.187157880692645</v>
      </c>
      <c r="J64" s="13">
        <f t="shared" si="7"/>
        <v>25.22461937430901</v>
      </c>
      <c r="K64" s="13">
        <f t="shared" si="7"/>
        <v>22.067037508834048</v>
      </c>
      <c r="L64" s="13">
        <f t="shared" si="7"/>
        <v>20.768636334179913</v>
      </c>
      <c r="M64" s="13">
        <f t="shared" si="7"/>
        <v>22.69090518513361</v>
      </c>
      <c r="N64" s="13">
        <f t="shared" si="7"/>
        <v>24.792378443817732</v>
      </c>
      <c r="O64" s="13">
        <f t="shared" si="7"/>
        <v>22.693844658905988</v>
      </c>
      <c r="P64" s="13">
        <f t="shared" si="7"/>
        <v>35.3358480853731</v>
      </c>
      <c r="Q64" s="13">
        <f t="shared" si="7"/>
        <v>27.602143755274916</v>
      </c>
      <c r="R64" s="13">
        <f t="shared" si="7"/>
        <v>19.155447527985753</v>
      </c>
      <c r="S64" s="13">
        <f t="shared" si="7"/>
        <v>42.960625081190685</v>
      </c>
      <c r="T64" s="13">
        <f t="shared" si="7"/>
        <v>21.886574229377437</v>
      </c>
      <c r="U64" s="13">
        <f t="shared" si="7"/>
        <v>27.990359711559204</v>
      </c>
      <c r="V64" s="13">
        <f t="shared" si="7"/>
        <v>24.37271642265119</v>
      </c>
      <c r="W64" s="13">
        <f t="shared" si="7"/>
        <v>27.1376094069821</v>
      </c>
      <c r="X64" s="13">
        <f t="shared" si="7"/>
        <v>0</v>
      </c>
      <c r="Y64" s="13">
        <f t="shared" si="7"/>
        <v>0</v>
      </c>
      <c r="Z64" s="14">
        <f t="shared" si="7"/>
        <v>21.798335669615664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30</v>
      </c>
      <c r="E66" s="16">
        <f t="shared" si="7"/>
        <v>-7.500000000000001E-05</v>
      </c>
      <c r="F66" s="16">
        <f t="shared" si="7"/>
        <v>2.8217953934560045</v>
      </c>
      <c r="G66" s="16">
        <f t="shared" si="7"/>
        <v>5.852069864720974</v>
      </c>
      <c r="H66" s="16">
        <f t="shared" si="7"/>
        <v>6.657230903331572</v>
      </c>
      <c r="I66" s="16">
        <f t="shared" si="7"/>
        <v>4.987313457239242</v>
      </c>
      <c r="J66" s="16">
        <f t="shared" si="7"/>
        <v>15.087748666434647</v>
      </c>
      <c r="K66" s="16">
        <f t="shared" si="7"/>
        <v>7.049127083138955</v>
      </c>
      <c r="L66" s="16">
        <f t="shared" si="7"/>
        <v>11.55829748395609</v>
      </c>
      <c r="M66" s="16">
        <f t="shared" si="7"/>
        <v>11.170734101730204</v>
      </c>
      <c r="N66" s="16">
        <f t="shared" si="7"/>
        <v>8.50672590126004</v>
      </c>
      <c r="O66" s="16">
        <f t="shared" si="7"/>
        <v>7.823840408963691</v>
      </c>
      <c r="P66" s="16">
        <f t="shared" si="7"/>
        <v>12.409745050883382</v>
      </c>
      <c r="Q66" s="16">
        <f t="shared" si="7"/>
        <v>9.569447837377327</v>
      </c>
      <c r="R66" s="16">
        <f t="shared" si="7"/>
        <v>3.654603382175179</v>
      </c>
      <c r="S66" s="16">
        <f t="shared" si="7"/>
        <v>6.582438034455697</v>
      </c>
      <c r="T66" s="16">
        <f t="shared" si="7"/>
        <v>3.478683477410475</v>
      </c>
      <c r="U66" s="16">
        <f t="shared" si="7"/>
        <v>4.261335416784482</v>
      </c>
      <c r="V66" s="16">
        <f t="shared" si="7"/>
        <v>7.005926106706621</v>
      </c>
      <c r="W66" s="16">
        <f t="shared" si="7"/>
        <v>-3.00000120000048E-05</v>
      </c>
      <c r="X66" s="16">
        <f t="shared" si="7"/>
        <v>0</v>
      </c>
      <c r="Y66" s="16">
        <f t="shared" si="7"/>
        <v>0</v>
      </c>
      <c r="Z66" s="17">
        <f t="shared" si="7"/>
        <v>-7.500000000000001E-05</v>
      </c>
    </row>
    <row r="67" spans="1:26" ht="12.75" hidden="1">
      <c r="A67" s="41" t="s">
        <v>286</v>
      </c>
      <c r="B67" s="24">
        <v>331134867</v>
      </c>
      <c r="C67" s="24"/>
      <c r="D67" s="25">
        <v>347734279</v>
      </c>
      <c r="E67" s="26">
        <v>439928980</v>
      </c>
      <c r="F67" s="26">
        <v>36759533</v>
      </c>
      <c r="G67" s="26">
        <v>37556659</v>
      </c>
      <c r="H67" s="26">
        <v>34702739</v>
      </c>
      <c r="I67" s="26">
        <v>109018931</v>
      </c>
      <c r="J67" s="26">
        <v>32614010</v>
      </c>
      <c r="K67" s="26">
        <v>27614635</v>
      </c>
      <c r="L67" s="26">
        <v>33570425</v>
      </c>
      <c r="M67" s="26">
        <v>93799070</v>
      </c>
      <c r="N67" s="26">
        <v>30079710</v>
      </c>
      <c r="O67" s="26">
        <v>45259302</v>
      </c>
      <c r="P67" s="26">
        <v>27372454</v>
      </c>
      <c r="Q67" s="26">
        <v>102711466</v>
      </c>
      <c r="R67" s="26">
        <v>21932313</v>
      </c>
      <c r="S67" s="26">
        <v>32272187</v>
      </c>
      <c r="T67" s="26">
        <v>42800533</v>
      </c>
      <c r="U67" s="26">
        <v>97005033</v>
      </c>
      <c r="V67" s="26">
        <v>402534500</v>
      </c>
      <c r="W67" s="26">
        <v>347734380</v>
      </c>
      <c r="X67" s="26"/>
      <c r="Y67" s="25"/>
      <c r="Z67" s="27">
        <v>439928980</v>
      </c>
    </row>
    <row r="68" spans="1:26" ht="12.75" hidden="1">
      <c r="A68" s="37" t="s">
        <v>31</v>
      </c>
      <c r="B68" s="19">
        <v>64480845</v>
      </c>
      <c r="C68" s="19"/>
      <c r="D68" s="20">
        <v>66390000</v>
      </c>
      <c r="E68" s="21">
        <v>115092927</v>
      </c>
      <c r="F68" s="21">
        <v>7060782</v>
      </c>
      <c r="G68" s="21">
        <v>5795050</v>
      </c>
      <c r="H68" s="21">
        <v>6106504</v>
      </c>
      <c r="I68" s="21">
        <v>18962336</v>
      </c>
      <c r="J68" s="21">
        <v>6110530</v>
      </c>
      <c r="K68" s="21">
        <v>5377932</v>
      </c>
      <c r="L68" s="21">
        <v>6052074</v>
      </c>
      <c r="M68" s="21">
        <v>17540536</v>
      </c>
      <c r="N68" s="21">
        <v>5930949</v>
      </c>
      <c r="O68" s="21">
        <v>6051098</v>
      </c>
      <c r="P68" s="21">
        <v>5782776</v>
      </c>
      <c r="Q68" s="21">
        <v>17764823</v>
      </c>
      <c r="R68" s="21">
        <v>5948404</v>
      </c>
      <c r="S68" s="21">
        <v>6070287</v>
      </c>
      <c r="T68" s="21">
        <v>13113262</v>
      </c>
      <c r="U68" s="21">
        <v>25131953</v>
      </c>
      <c r="V68" s="21">
        <v>79399648</v>
      </c>
      <c r="W68" s="21">
        <v>66390120</v>
      </c>
      <c r="X68" s="21"/>
      <c r="Y68" s="20"/>
      <c r="Z68" s="23">
        <v>115092927</v>
      </c>
    </row>
    <row r="69" spans="1:26" ht="12.75" hidden="1">
      <c r="A69" s="38" t="s">
        <v>32</v>
      </c>
      <c r="B69" s="19">
        <v>232788542</v>
      </c>
      <c r="C69" s="19"/>
      <c r="D69" s="20">
        <v>271344279</v>
      </c>
      <c r="E69" s="21">
        <v>320836053</v>
      </c>
      <c r="F69" s="21">
        <v>26068828</v>
      </c>
      <c r="G69" s="21">
        <v>28059483</v>
      </c>
      <c r="H69" s="21">
        <v>25806141</v>
      </c>
      <c r="I69" s="21">
        <v>79934452</v>
      </c>
      <c r="J69" s="21">
        <v>23480756</v>
      </c>
      <c r="K69" s="21">
        <v>19117792</v>
      </c>
      <c r="L69" s="21">
        <v>24899756</v>
      </c>
      <c r="M69" s="21">
        <v>67498304</v>
      </c>
      <c r="N69" s="21">
        <v>20979892</v>
      </c>
      <c r="O69" s="21">
        <v>35863555</v>
      </c>
      <c r="P69" s="21">
        <v>18348443</v>
      </c>
      <c r="Q69" s="21">
        <v>75191890</v>
      </c>
      <c r="R69" s="21">
        <v>12668173</v>
      </c>
      <c r="S69" s="21">
        <v>22617529</v>
      </c>
      <c r="T69" s="21">
        <v>21627584</v>
      </c>
      <c r="U69" s="21">
        <v>56913286</v>
      </c>
      <c r="V69" s="21">
        <v>279537932</v>
      </c>
      <c r="W69" s="21">
        <v>271344264</v>
      </c>
      <c r="X69" s="21"/>
      <c r="Y69" s="20"/>
      <c r="Z69" s="23">
        <v>320836053</v>
      </c>
    </row>
    <row r="70" spans="1:26" ht="12.75" hidden="1">
      <c r="A70" s="39" t="s">
        <v>103</v>
      </c>
      <c r="B70" s="19">
        <v>126031439</v>
      </c>
      <c r="C70" s="19"/>
      <c r="D70" s="20">
        <v>175543720</v>
      </c>
      <c r="E70" s="21">
        <v>178517444</v>
      </c>
      <c r="F70" s="21">
        <v>14210140</v>
      </c>
      <c r="G70" s="21">
        <v>15921986</v>
      </c>
      <c r="H70" s="21">
        <v>13211485</v>
      </c>
      <c r="I70" s="21">
        <v>43343611</v>
      </c>
      <c r="J70" s="21">
        <v>12809202</v>
      </c>
      <c r="K70" s="21">
        <v>6785206</v>
      </c>
      <c r="L70" s="21">
        <v>12865262</v>
      </c>
      <c r="M70" s="21">
        <v>32459670</v>
      </c>
      <c r="N70" s="21">
        <v>10043136</v>
      </c>
      <c r="O70" s="21">
        <v>15566615</v>
      </c>
      <c r="P70" s="21">
        <v>7353229</v>
      </c>
      <c r="Q70" s="21">
        <v>32962980</v>
      </c>
      <c r="R70" s="21">
        <v>10081957</v>
      </c>
      <c r="S70" s="21">
        <v>11367189</v>
      </c>
      <c r="T70" s="21">
        <v>11003884</v>
      </c>
      <c r="U70" s="21">
        <v>32453030</v>
      </c>
      <c r="V70" s="21">
        <v>141219291</v>
      </c>
      <c r="W70" s="21">
        <v>175543716</v>
      </c>
      <c r="X70" s="21"/>
      <c r="Y70" s="20"/>
      <c r="Z70" s="23">
        <v>178517444</v>
      </c>
    </row>
    <row r="71" spans="1:26" ht="12.75" hidden="1">
      <c r="A71" s="39" t="s">
        <v>104</v>
      </c>
      <c r="B71" s="19">
        <v>51684863</v>
      </c>
      <c r="C71" s="19"/>
      <c r="D71" s="20">
        <v>33629609</v>
      </c>
      <c r="E71" s="21">
        <v>66021139</v>
      </c>
      <c r="F71" s="21">
        <v>5466185</v>
      </c>
      <c r="G71" s="21">
        <v>5758480</v>
      </c>
      <c r="H71" s="21">
        <v>6289046</v>
      </c>
      <c r="I71" s="21">
        <v>17513711</v>
      </c>
      <c r="J71" s="21">
        <v>4333954</v>
      </c>
      <c r="K71" s="21">
        <v>6080373</v>
      </c>
      <c r="L71" s="21">
        <v>5675742</v>
      </c>
      <c r="M71" s="21">
        <v>16090069</v>
      </c>
      <c r="N71" s="21">
        <v>4647408</v>
      </c>
      <c r="O71" s="21">
        <v>13912607</v>
      </c>
      <c r="P71" s="21">
        <v>4669095</v>
      </c>
      <c r="Q71" s="21">
        <v>23229110</v>
      </c>
      <c r="R71" s="21">
        <v>-3799634</v>
      </c>
      <c r="S71" s="21">
        <v>4892144</v>
      </c>
      <c r="T71" s="21">
        <v>4330378</v>
      </c>
      <c r="U71" s="21">
        <v>5422888</v>
      </c>
      <c r="V71" s="21">
        <v>62255778</v>
      </c>
      <c r="W71" s="21">
        <v>33629604</v>
      </c>
      <c r="X71" s="21"/>
      <c r="Y71" s="20"/>
      <c r="Z71" s="23">
        <v>66021139</v>
      </c>
    </row>
    <row r="72" spans="1:26" ht="12.75" hidden="1">
      <c r="A72" s="39" t="s">
        <v>105</v>
      </c>
      <c r="B72" s="19">
        <v>29082401</v>
      </c>
      <c r="C72" s="19"/>
      <c r="D72" s="20">
        <v>32691565</v>
      </c>
      <c r="E72" s="21">
        <v>39597425</v>
      </c>
      <c r="F72" s="21">
        <v>3316339</v>
      </c>
      <c r="G72" s="21">
        <v>3308468</v>
      </c>
      <c r="H72" s="21">
        <v>3248297</v>
      </c>
      <c r="I72" s="21">
        <v>9873104</v>
      </c>
      <c r="J72" s="21">
        <v>3275865</v>
      </c>
      <c r="K72" s="21">
        <v>3279340</v>
      </c>
      <c r="L72" s="21">
        <v>3287963</v>
      </c>
      <c r="M72" s="21">
        <v>9843168</v>
      </c>
      <c r="N72" s="21">
        <v>3233909</v>
      </c>
      <c r="O72" s="21">
        <v>3309345</v>
      </c>
      <c r="P72" s="21">
        <v>3264452</v>
      </c>
      <c r="Q72" s="21">
        <v>9807706</v>
      </c>
      <c r="R72" s="21">
        <v>3292401</v>
      </c>
      <c r="S72" s="21">
        <v>3286723</v>
      </c>
      <c r="T72" s="21">
        <v>3237773</v>
      </c>
      <c r="U72" s="21">
        <v>9816897</v>
      </c>
      <c r="V72" s="21">
        <v>39340875</v>
      </c>
      <c r="W72" s="21">
        <v>32691564</v>
      </c>
      <c r="X72" s="21"/>
      <c r="Y72" s="20"/>
      <c r="Z72" s="23">
        <v>39597425</v>
      </c>
    </row>
    <row r="73" spans="1:26" ht="12.75" hidden="1">
      <c r="A73" s="39" t="s">
        <v>106</v>
      </c>
      <c r="B73" s="19">
        <v>25989839</v>
      </c>
      <c r="C73" s="19"/>
      <c r="D73" s="20">
        <v>29479385</v>
      </c>
      <c r="E73" s="21">
        <v>36700045</v>
      </c>
      <c r="F73" s="21">
        <v>3076164</v>
      </c>
      <c r="G73" s="21">
        <v>3070549</v>
      </c>
      <c r="H73" s="21">
        <v>3057313</v>
      </c>
      <c r="I73" s="21">
        <v>9204026</v>
      </c>
      <c r="J73" s="21">
        <v>3061735</v>
      </c>
      <c r="K73" s="21">
        <v>2972873</v>
      </c>
      <c r="L73" s="21">
        <v>3070789</v>
      </c>
      <c r="M73" s="21">
        <v>9105397</v>
      </c>
      <c r="N73" s="21">
        <v>3055439</v>
      </c>
      <c r="O73" s="21">
        <v>3074988</v>
      </c>
      <c r="P73" s="21">
        <v>3061667</v>
      </c>
      <c r="Q73" s="21">
        <v>9192094</v>
      </c>
      <c r="R73" s="21">
        <v>3093449</v>
      </c>
      <c r="S73" s="21">
        <v>3071473</v>
      </c>
      <c r="T73" s="21">
        <v>3055549</v>
      </c>
      <c r="U73" s="21">
        <v>9220471</v>
      </c>
      <c r="V73" s="21">
        <v>36721988</v>
      </c>
      <c r="W73" s="21">
        <v>29479380</v>
      </c>
      <c r="X73" s="21"/>
      <c r="Y73" s="20"/>
      <c r="Z73" s="23">
        <v>36700045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33865480</v>
      </c>
      <c r="C75" s="28"/>
      <c r="D75" s="29">
        <v>10000000</v>
      </c>
      <c r="E75" s="30">
        <v>4000000</v>
      </c>
      <c r="F75" s="30">
        <v>3629923</v>
      </c>
      <c r="G75" s="30">
        <v>3702126</v>
      </c>
      <c r="H75" s="30">
        <v>2790094</v>
      </c>
      <c r="I75" s="30">
        <v>10122143</v>
      </c>
      <c r="J75" s="30">
        <v>3022724</v>
      </c>
      <c r="K75" s="30">
        <v>3118911</v>
      </c>
      <c r="L75" s="30">
        <v>2618595</v>
      </c>
      <c r="M75" s="30">
        <v>8760230</v>
      </c>
      <c r="N75" s="30">
        <v>3168869</v>
      </c>
      <c r="O75" s="30">
        <v>3344649</v>
      </c>
      <c r="P75" s="30">
        <v>3241235</v>
      </c>
      <c r="Q75" s="30">
        <v>9754753</v>
      </c>
      <c r="R75" s="30">
        <v>3315736</v>
      </c>
      <c r="S75" s="30">
        <v>3584371</v>
      </c>
      <c r="T75" s="30">
        <v>8059687</v>
      </c>
      <c r="U75" s="30">
        <v>14959794</v>
      </c>
      <c r="V75" s="30">
        <v>43596920</v>
      </c>
      <c r="W75" s="30">
        <v>9999996</v>
      </c>
      <c r="X75" s="30"/>
      <c r="Y75" s="29"/>
      <c r="Z75" s="31">
        <v>4000000</v>
      </c>
    </row>
    <row r="76" spans="1:26" ht="12.75" hidden="1">
      <c r="A76" s="42" t="s">
        <v>287</v>
      </c>
      <c r="B76" s="32">
        <v>205992759</v>
      </c>
      <c r="C76" s="32"/>
      <c r="D76" s="33">
        <v>326169688</v>
      </c>
      <c r="E76" s="34">
        <v>228714696</v>
      </c>
      <c r="F76" s="34">
        <v>15980718</v>
      </c>
      <c r="G76" s="34">
        <v>14847399</v>
      </c>
      <c r="H76" s="34">
        <v>19951431</v>
      </c>
      <c r="I76" s="34">
        <v>50779548</v>
      </c>
      <c r="J76" s="34">
        <v>21376364</v>
      </c>
      <c r="K76" s="34">
        <v>17650034</v>
      </c>
      <c r="L76" s="34">
        <v>20127628</v>
      </c>
      <c r="M76" s="34">
        <v>59154026</v>
      </c>
      <c r="N76" s="34">
        <v>20184450</v>
      </c>
      <c r="O76" s="34">
        <v>17714801</v>
      </c>
      <c r="P76" s="34">
        <v>20473856</v>
      </c>
      <c r="Q76" s="34">
        <v>58373107</v>
      </c>
      <c r="R76" s="34">
        <v>16601403</v>
      </c>
      <c r="S76" s="34">
        <v>18249291</v>
      </c>
      <c r="T76" s="34">
        <v>22489286</v>
      </c>
      <c r="U76" s="34">
        <v>57339980</v>
      </c>
      <c r="V76" s="34">
        <v>225646661</v>
      </c>
      <c r="W76" s="34">
        <v>228714696</v>
      </c>
      <c r="X76" s="34"/>
      <c r="Y76" s="33"/>
      <c r="Z76" s="35">
        <v>228714696</v>
      </c>
    </row>
    <row r="77" spans="1:26" ht="12.75" hidden="1">
      <c r="A77" s="37" t="s">
        <v>31</v>
      </c>
      <c r="B77" s="19">
        <v>28077873</v>
      </c>
      <c r="C77" s="19"/>
      <c r="D77" s="20">
        <v>46116004</v>
      </c>
      <c r="E77" s="21">
        <v>34165376</v>
      </c>
      <c r="F77" s="21">
        <v>2549361</v>
      </c>
      <c r="G77" s="21">
        <v>2712865</v>
      </c>
      <c r="H77" s="21">
        <v>3307303</v>
      </c>
      <c r="I77" s="21">
        <v>8569529</v>
      </c>
      <c r="J77" s="21">
        <v>4411488</v>
      </c>
      <c r="K77" s="21">
        <v>3181444</v>
      </c>
      <c r="L77" s="21">
        <v>4124039</v>
      </c>
      <c r="M77" s="21">
        <v>11716971</v>
      </c>
      <c r="N77" s="21">
        <v>3443556</v>
      </c>
      <c r="O77" s="21">
        <v>3451381</v>
      </c>
      <c r="P77" s="21">
        <v>4083675</v>
      </c>
      <c r="Q77" s="21">
        <v>10978612</v>
      </c>
      <c r="R77" s="21">
        <v>2717199</v>
      </c>
      <c r="S77" s="21">
        <v>3694081</v>
      </c>
      <c r="T77" s="21">
        <v>3824990</v>
      </c>
      <c r="U77" s="21">
        <v>10236270</v>
      </c>
      <c r="V77" s="21">
        <v>41501382</v>
      </c>
      <c r="W77" s="21">
        <v>34165376</v>
      </c>
      <c r="X77" s="21"/>
      <c r="Y77" s="20"/>
      <c r="Z77" s="23">
        <v>34165376</v>
      </c>
    </row>
    <row r="78" spans="1:26" ht="12.75" hidden="1">
      <c r="A78" s="38" t="s">
        <v>32</v>
      </c>
      <c r="B78" s="19">
        <v>144049406</v>
      </c>
      <c r="C78" s="19"/>
      <c r="D78" s="20">
        <v>277053684</v>
      </c>
      <c r="E78" s="21">
        <v>194549323</v>
      </c>
      <c r="F78" s="21">
        <v>13328928</v>
      </c>
      <c r="G78" s="21">
        <v>11917883</v>
      </c>
      <c r="H78" s="21">
        <v>16458385</v>
      </c>
      <c r="I78" s="21">
        <v>41705196</v>
      </c>
      <c r="J78" s="21">
        <v>16508815</v>
      </c>
      <c r="K78" s="21">
        <v>14248734</v>
      </c>
      <c r="L78" s="21">
        <v>15700924</v>
      </c>
      <c r="M78" s="21">
        <v>46458473</v>
      </c>
      <c r="N78" s="21">
        <v>16471327</v>
      </c>
      <c r="O78" s="21">
        <v>14001740</v>
      </c>
      <c r="P78" s="21">
        <v>15987952</v>
      </c>
      <c r="Q78" s="21">
        <v>46461019</v>
      </c>
      <c r="R78" s="21">
        <v>13763027</v>
      </c>
      <c r="S78" s="21">
        <v>14319271</v>
      </c>
      <c r="T78" s="21">
        <v>18383925</v>
      </c>
      <c r="U78" s="21">
        <v>46466223</v>
      </c>
      <c r="V78" s="21">
        <v>181090911</v>
      </c>
      <c r="W78" s="21">
        <v>194549323</v>
      </c>
      <c r="X78" s="21"/>
      <c r="Y78" s="20"/>
      <c r="Z78" s="23">
        <v>194549323</v>
      </c>
    </row>
    <row r="79" spans="1:26" ht="12.75" hidden="1">
      <c r="A79" s="39" t="s">
        <v>103</v>
      </c>
      <c r="B79" s="19">
        <v>77988177</v>
      </c>
      <c r="C79" s="19"/>
      <c r="D79" s="20">
        <v>154133389</v>
      </c>
      <c r="E79" s="21">
        <v>145622538</v>
      </c>
      <c r="F79" s="21">
        <v>10709403</v>
      </c>
      <c r="G79" s="21">
        <v>9484911</v>
      </c>
      <c r="H79" s="21">
        <v>13036334</v>
      </c>
      <c r="I79" s="21">
        <v>33230648</v>
      </c>
      <c r="J79" s="21">
        <v>12572201</v>
      </c>
      <c r="K79" s="21">
        <v>10867294</v>
      </c>
      <c r="L79" s="21">
        <v>12243877</v>
      </c>
      <c r="M79" s="21">
        <v>35683372</v>
      </c>
      <c r="N79" s="21">
        <v>12393045</v>
      </c>
      <c r="O79" s="21">
        <v>10350606</v>
      </c>
      <c r="P79" s="21">
        <v>11509942</v>
      </c>
      <c r="Q79" s="21">
        <v>34253593</v>
      </c>
      <c r="R79" s="21">
        <v>10783677</v>
      </c>
      <c r="S79" s="21">
        <v>11000000</v>
      </c>
      <c r="T79" s="21">
        <v>12963748</v>
      </c>
      <c r="U79" s="21">
        <v>34747425</v>
      </c>
      <c r="V79" s="21">
        <v>137915038</v>
      </c>
      <c r="W79" s="21">
        <v>145622538</v>
      </c>
      <c r="X79" s="21"/>
      <c r="Y79" s="20"/>
      <c r="Z79" s="23">
        <v>145622538</v>
      </c>
    </row>
    <row r="80" spans="1:26" ht="12.75" hidden="1">
      <c r="A80" s="39" t="s">
        <v>104</v>
      </c>
      <c r="B80" s="19">
        <v>31982561</v>
      </c>
      <c r="C80" s="19"/>
      <c r="D80" s="20">
        <v>49860918</v>
      </c>
      <c r="E80" s="21">
        <v>27725118</v>
      </c>
      <c r="F80" s="21">
        <v>1291953</v>
      </c>
      <c r="G80" s="21">
        <v>1190872</v>
      </c>
      <c r="H80" s="21">
        <v>1694346</v>
      </c>
      <c r="I80" s="21">
        <v>4177171</v>
      </c>
      <c r="J80" s="21">
        <v>1948280</v>
      </c>
      <c r="K80" s="21">
        <v>1707342</v>
      </c>
      <c r="L80" s="21">
        <v>1669091</v>
      </c>
      <c r="M80" s="21">
        <v>5324713</v>
      </c>
      <c r="N80" s="21">
        <v>1992293</v>
      </c>
      <c r="O80" s="21">
        <v>1863473</v>
      </c>
      <c r="P80" s="21">
        <v>2094060</v>
      </c>
      <c r="Q80" s="21">
        <v>5949826</v>
      </c>
      <c r="R80" s="21">
        <v>1440481</v>
      </c>
      <c r="S80" s="21">
        <v>1000000</v>
      </c>
      <c r="T80" s="21">
        <v>2633000</v>
      </c>
      <c r="U80" s="21">
        <v>5073481</v>
      </c>
      <c r="V80" s="21">
        <v>20525191</v>
      </c>
      <c r="W80" s="21">
        <v>27725118</v>
      </c>
      <c r="X80" s="21"/>
      <c r="Y80" s="20"/>
      <c r="Z80" s="23">
        <v>27725118</v>
      </c>
    </row>
    <row r="81" spans="1:26" ht="12.75" hidden="1">
      <c r="A81" s="39" t="s">
        <v>105</v>
      </c>
      <c r="B81" s="19">
        <v>17996172</v>
      </c>
      <c r="C81" s="19"/>
      <c r="D81" s="20">
        <v>36296465</v>
      </c>
      <c r="E81" s="21">
        <v>13201668</v>
      </c>
      <c r="F81" s="21">
        <v>784940</v>
      </c>
      <c r="G81" s="21">
        <v>691112</v>
      </c>
      <c r="H81" s="21">
        <v>1055334</v>
      </c>
      <c r="I81" s="21">
        <v>2531386</v>
      </c>
      <c r="J81" s="21">
        <v>1216023</v>
      </c>
      <c r="K81" s="21">
        <v>1018073</v>
      </c>
      <c r="L81" s="21">
        <v>1150195</v>
      </c>
      <c r="M81" s="21">
        <v>3384291</v>
      </c>
      <c r="N81" s="21">
        <v>1328473</v>
      </c>
      <c r="O81" s="21">
        <v>1089828</v>
      </c>
      <c r="P81" s="21">
        <v>1302084</v>
      </c>
      <c r="Q81" s="21">
        <v>3720385</v>
      </c>
      <c r="R81" s="21">
        <v>946305</v>
      </c>
      <c r="S81" s="21">
        <v>999747</v>
      </c>
      <c r="T81" s="21">
        <v>2118422</v>
      </c>
      <c r="U81" s="21">
        <v>4064474</v>
      </c>
      <c r="V81" s="21">
        <v>13700536</v>
      </c>
      <c r="W81" s="21">
        <v>13201668</v>
      </c>
      <c r="X81" s="21"/>
      <c r="Y81" s="20"/>
      <c r="Z81" s="23">
        <v>13201668</v>
      </c>
    </row>
    <row r="82" spans="1:26" ht="12.75" hidden="1">
      <c r="A82" s="39" t="s">
        <v>106</v>
      </c>
      <c r="B82" s="19">
        <v>16082496</v>
      </c>
      <c r="C82" s="19"/>
      <c r="D82" s="20">
        <v>33762912</v>
      </c>
      <c r="E82" s="21">
        <v>7999999</v>
      </c>
      <c r="F82" s="21">
        <v>542632</v>
      </c>
      <c r="G82" s="21">
        <v>550988</v>
      </c>
      <c r="H82" s="21">
        <v>672371</v>
      </c>
      <c r="I82" s="21">
        <v>1765991</v>
      </c>
      <c r="J82" s="21">
        <v>772311</v>
      </c>
      <c r="K82" s="21">
        <v>656025</v>
      </c>
      <c r="L82" s="21">
        <v>637761</v>
      </c>
      <c r="M82" s="21">
        <v>2066097</v>
      </c>
      <c r="N82" s="21">
        <v>757516</v>
      </c>
      <c r="O82" s="21">
        <v>697833</v>
      </c>
      <c r="P82" s="21">
        <v>1081866</v>
      </c>
      <c r="Q82" s="21">
        <v>2537215</v>
      </c>
      <c r="R82" s="21">
        <v>592564</v>
      </c>
      <c r="S82" s="21">
        <v>1319524</v>
      </c>
      <c r="T82" s="21">
        <v>668755</v>
      </c>
      <c r="U82" s="21">
        <v>2580843</v>
      </c>
      <c r="V82" s="21">
        <v>8950146</v>
      </c>
      <c r="W82" s="21">
        <v>7999999</v>
      </c>
      <c r="X82" s="21"/>
      <c r="Y82" s="20"/>
      <c r="Z82" s="23">
        <v>7999999</v>
      </c>
    </row>
    <row r="83" spans="1:26" ht="12.75" hidden="1">
      <c r="A83" s="39" t="s">
        <v>107</v>
      </c>
      <c r="B83" s="19"/>
      <c r="C83" s="19"/>
      <c r="D83" s="20">
        <v>3000000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33865480</v>
      </c>
      <c r="C84" s="28"/>
      <c r="D84" s="29">
        <v>3000000</v>
      </c>
      <c r="E84" s="30">
        <v>-3</v>
      </c>
      <c r="F84" s="30">
        <v>102429</v>
      </c>
      <c r="G84" s="30">
        <v>216651</v>
      </c>
      <c r="H84" s="30">
        <v>185743</v>
      </c>
      <c r="I84" s="30">
        <v>504823</v>
      </c>
      <c r="J84" s="30">
        <v>456061</v>
      </c>
      <c r="K84" s="30">
        <v>219856</v>
      </c>
      <c r="L84" s="30">
        <v>302665</v>
      </c>
      <c r="M84" s="30">
        <v>978582</v>
      </c>
      <c r="N84" s="30">
        <v>269567</v>
      </c>
      <c r="O84" s="30">
        <v>261680</v>
      </c>
      <c r="P84" s="30">
        <v>402229</v>
      </c>
      <c r="Q84" s="30">
        <v>933476</v>
      </c>
      <c r="R84" s="30">
        <v>121177</v>
      </c>
      <c r="S84" s="30">
        <v>235939</v>
      </c>
      <c r="T84" s="30">
        <v>280371</v>
      </c>
      <c r="U84" s="30">
        <v>637487</v>
      </c>
      <c r="V84" s="30">
        <v>3054368</v>
      </c>
      <c r="W84" s="30">
        <v>-3</v>
      </c>
      <c r="X84" s="30"/>
      <c r="Y84" s="29"/>
      <c r="Z84" s="31">
        <v>-3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10900000</v>
      </c>
      <c r="F5" s="358">
        <f t="shared" si="0"/>
        <v>10950000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10950000</v>
      </c>
      <c r="Y5" s="358">
        <f t="shared" si="0"/>
        <v>-10950000</v>
      </c>
      <c r="Z5" s="359">
        <f>+IF(X5&lt;&gt;0,+(Y5/X5)*100,0)</f>
        <v>-100</v>
      </c>
      <c r="AA5" s="360">
        <f>+AA6+AA8+AA11+AA13+AA15</f>
        <v>10950000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750000</v>
      </c>
      <c r="F6" s="59">
        <f t="shared" si="1"/>
        <v>900000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900000</v>
      </c>
      <c r="Y6" s="59">
        <f t="shared" si="1"/>
        <v>-900000</v>
      </c>
      <c r="Z6" s="61">
        <f>+IF(X6&lt;&gt;0,+(Y6/X6)*100,0)</f>
        <v>-100</v>
      </c>
      <c r="AA6" s="62">
        <f t="shared" si="1"/>
        <v>900000</v>
      </c>
    </row>
    <row r="7" spans="1:27" ht="12.75">
      <c r="A7" s="291" t="s">
        <v>229</v>
      </c>
      <c r="B7" s="142"/>
      <c r="C7" s="60"/>
      <c r="D7" s="340"/>
      <c r="E7" s="60">
        <v>750000</v>
      </c>
      <c r="F7" s="59">
        <v>900000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900000</v>
      </c>
      <c r="Y7" s="59">
        <v>-900000</v>
      </c>
      <c r="Z7" s="61">
        <v>-100</v>
      </c>
      <c r="AA7" s="62">
        <v>900000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7300000</v>
      </c>
      <c r="F8" s="59">
        <f t="shared" si="2"/>
        <v>7350000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7350000</v>
      </c>
      <c r="Y8" s="59">
        <f t="shared" si="2"/>
        <v>-7350000</v>
      </c>
      <c r="Z8" s="61">
        <f>+IF(X8&lt;&gt;0,+(Y8/X8)*100,0)</f>
        <v>-100</v>
      </c>
      <c r="AA8" s="62">
        <f>SUM(AA9:AA10)</f>
        <v>7350000</v>
      </c>
    </row>
    <row r="9" spans="1:27" ht="12.75">
      <c r="A9" s="291" t="s">
        <v>230</v>
      </c>
      <c r="B9" s="142"/>
      <c r="C9" s="60"/>
      <c r="D9" s="340"/>
      <c r="E9" s="60">
        <v>7300000</v>
      </c>
      <c r="F9" s="59">
        <v>7350000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7350000</v>
      </c>
      <c r="Y9" s="59">
        <v>-7350000</v>
      </c>
      <c r="Z9" s="61">
        <v>-100</v>
      </c>
      <c r="AA9" s="62">
        <v>7350000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1500000</v>
      </c>
      <c r="F11" s="364">
        <f t="shared" si="3"/>
        <v>1800000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1800000</v>
      </c>
      <c r="Y11" s="364">
        <f t="shared" si="3"/>
        <v>-1800000</v>
      </c>
      <c r="Z11" s="365">
        <f>+IF(X11&lt;&gt;0,+(Y11/X11)*100,0)</f>
        <v>-100</v>
      </c>
      <c r="AA11" s="366">
        <f t="shared" si="3"/>
        <v>1800000</v>
      </c>
    </row>
    <row r="12" spans="1:27" ht="12.75">
      <c r="A12" s="291" t="s">
        <v>232</v>
      </c>
      <c r="B12" s="136"/>
      <c r="C12" s="60"/>
      <c r="D12" s="340"/>
      <c r="E12" s="60">
        <v>1500000</v>
      </c>
      <c r="F12" s="59">
        <v>1800000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1800000</v>
      </c>
      <c r="Y12" s="59">
        <v>-1800000</v>
      </c>
      <c r="Z12" s="61">
        <v>-100</v>
      </c>
      <c r="AA12" s="62">
        <v>1800000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750000</v>
      </c>
      <c r="F13" s="342">
        <f t="shared" si="4"/>
        <v>900000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900000</v>
      </c>
      <c r="Y13" s="342">
        <f t="shared" si="4"/>
        <v>-900000</v>
      </c>
      <c r="Z13" s="335">
        <f>+IF(X13&lt;&gt;0,+(Y13/X13)*100,0)</f>
        <v>-100</v>
      </c>
      <c r="AA13" s="273">
        <f t="shared" si="4"/>
        <v>900000</v>
      </c>
    </row>
    <row r="14" spans="1:27" ht="12.75">
      <c r="A14" s="291" t="s">
        <v>233</v>
      </c>
      <c r="B14" s="136"/>
      <c r="C14" s="60"/>
      <c r="D14" s="340"/>
      <c r="E14" s="60">
        <v>750000</v>
      </c>
      <c r="F14" s="59">
        <v>900000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900000</v>
      </c>
      <c r="Y14" s="59">
        <v>-900000</v>
      </c>
      <c r="Z14" s="61">
        <v>-100</v>
      </c>
      <c r="AA14" s="62">
        <v>900000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750000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700000</v>
      </c>
      <c r="Y22" s="345">
        <f t="shared" si="6"/>
        <v>-700000</v>
      </c>
      <c r="Z22" s="336">
        <f>+IF(X22&lt;&gt;0,+(Y22/X22)*100,0)</f>
        <v>-100</v>
      </c>
      <c r="AA22" s="350">
        <f>SUM(AA23:AA32)</f>
        <v>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750000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700000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700000</v>
      </c>
      <c r="Y32" s="59">
        <v>-700000</v>
      </c>
      <c r="Z32" s="61">
        <v>-100</v>
      </c>
      <c r="AA32" s="62">
        <v>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13850000</v>
      </c>
      <c r="F40" s="345">
        <f t="shared" si="9"/>
        <v>11671128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11671128</v>
      </c>
      <c r="Y40" s="345">
        <f t="shared" si="9"/>
        <v>-11671128</v>
      </c>
      <c r="Z40" s="336">
        <f>+IF(X40&lt;&gt;0,+(Y40/X40)*100,0)</f>
        <v>-100</v>
      </c>
      <c r="AA40" s="350">
        <f>SUM(AA41:AA49)</f>
        <v>11671128</v>
      </c>
    </row>
    <row r="41" spans="1:27" ht="12.75">
      <c r="A41" s="361" t="s">
        <v>248</v>
      </c>
      <c r="B41" s="142"/>
      <c r="C41" s="362"/>
      <c r="D41" s="363"/>
      <c r="E41" s="362">
        <v>2250000</v>
      </c>
      <c r="F41" s="364">
        <v>2725000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2725000</v>
      </c>
      <c r="Y41" s="364">
        <v>-2725000</v>
      </c>
      <c r="Z41" s="365">
        <v>-100</v>
      </c>
      <c r="AA41" s="366">
        <v>2725000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</v>
      </c>
      <c r="F43" s="370">
        <v>209000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209000</v>
      </c>
      <c r="Y43" s="370">
        <v>-209000</v>
      </c>
      <c r="Z43" s="371">
        <v>-100</v>
      </c>
      <c r="AA43" s="303">
        <v>209000</v>
      </c>
    </row>
    <row r="44" spans="1:27" ht="12.75">
      <c r="A44" s="361" t="s">
        <v>251</v>
      </c>
      <c r="B44" s="136"/>
      <c r="C44" s="60"/>
      <c r="D44" s="368"/>
      <c r="E44" s="54">
        <v>5050000</v>
      </c>
      <c r="F44" s="53">
        <v>5362128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5362128</v>
      </c>
      <c r="Y44" s="53">
        <v>-5362128</v>
      </c>
      <c r="Z44" s="94">
        <v>-100</v>
      </c>
      <c r="AA44" s="95">
        <v>5362128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5400000</v>
      </c>
      <c r="F47" s="53">
        <v>2400000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2400000</v>
      </c>
      <c r="Y47" s="53">
        <v>-2400000</v>
      </c>
      <c r="Z47" s="94">
        <v>-100</v>
      </c>
      <c r="AA47" s="95">
        <v>2400000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650000</v>
      </c>
      <c r="F49" s="53">
        <v>975000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975000</v>
      </c>
      <c r="Y49" s="53">
        <v>-975000</v>
      </c>
      <c r="Z49" s="94">
        <v>-100</v>
      </c>
      <c r="AA49" s="95">
        <v>975000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25500000</v>
      </c>
      <c r="F60" s="264">
        <f t="shared" si="14"/>
        <v>23321128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23321128</v>
      </c>
      <c r="Y60" s="264">
        <f t="shared" si="14"/>
        <v>-23321128</v>
      </c>
      <c r="Z60" s="337">
        <f>+IF(X60&lt;&gt;0,+(Y60/X60)*100,0)</f>
        <v>-100</v>
      </c>
      <c r="AA60" s="232">
        <f>+AA57+AA54+AA51+AA40+AA37+AA34+AA22+AA5</f>
        <v>23321128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302486745</v>
      </c>
      <c r="D5" s="153">
        <f>SUM(D6:D8)</f>
        <v>0</v>
      </c>
      <c r="E5" s="154">
        <f t="shared" si="0"/>
        <v>391378069</v>
      </c>
      <c r="F5" s="100">
        <f t="shared" si="0"/>
        <v>348428469</v>
      </c>
      <c r="G5" s="100">
        <f t="shared" si="0"/>
        <v>76558057</v>
      </c>
      <c r="H5" s="100">
        <f t="shared" si="0"/>
        <v>10038851</v>
      </c>
      <c r="I5" s="100">
        <f t="shared" si="0"/>
        <v>10369695</v>
      </c>
      <c r="J5" s="100">
        <f t="shared" si="0"/>
        <v>96966603</v>
      </c>
      <c r="K5" s="100">
        <f t="shared" si="0"/>
        <v>9280826</v>
      </c>
      <c r="L5" s="100">
        <f t="shared" si="0"/>
        <v>8715020</v>
      </c>
      <c r="M5" s="100">
        <f t="shared" si="0"/>
        <v>61081675</v>
      </c>
      <c r="N5" s="100">
        <f t="shared" si="0"/>
        <v>79077521</v>
      </c>
      <c r="O5" s="100">
        <f t="shared" si="0"/>
        <v>9959380</v>
      </c>
      <c r="P5" s="100">
        <f t="shared" si="0"/>
        <v>9532783</v>
      </c>
      <c r="Q5" s="100">
        <f t="shared" si="0"/>
        <v>56602526</v>
      </c>
      <c r="R5" s="100">
        <f t="shared" si="0"/>
        <v>76094689</v>
      </c>
      <c r="S5" s="100">
        <f t="shared" si="0"/>
        <v>10510668</v>
      </c>
      <c r="T5" s="100">
        <f t="shared" si="0"/>
        <v>9918405</v>
      </c>
      <c r="U5" s="100">
        <f t="shared" si="0"/>
        <v>20981376</v>
      </c>
      <c r="V5" s="100">
        <f t="shared" si="0"/>
        <v>41410449</v>
      </c>
      <c r="W5" s="100">
        <f t="shared" si="0"/>
        <v>293549262</v>
      </c>
      <c r="X5" s="100">
        <f t="shared" si="0"/>
        <v>391378564</v>
      </c>
      <c r="Y5" s="100">
        <f t="shared" si="0"/>
        <v>-97829302</v>
      </c>
      <c r="Z5" s="137">
        <f>+IF(X5&lt;&gt;0,+(Y5/X5)*100,0)</f>
        <v>-24.996080776667164</v>
      </c>
      <c r="AA5" s="153">
        <f>SUM(AA6:AA8)</f>
        <v>348428469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302448563</v>
      </c>
      <c r="D7" s="157"/>
      <c r="E7" s="158">
        <v>391373069</v>
      </c>
      <c r="F7" s="159">
        <v>348377895</v>
      </c>
      <c r="G7" s="159">
        <v>76545052</v>
      </c>
      <c r="H7" s="159">
        <v>10038851</v>
      </c>
      <c r="I7" s="159">
        <v>10369567</v>
      </c>
      <c r="J7" s="159">
        <v>96953470</v>
      </c>
      <c r="K7" s="159">
        <v>9276884</v>
      </c>
      <c r="L7" s="159">
        <v>8707520</v>
      </c>
      <c r="M7" s="159">
        <v>61080021</v>
      </c>
      <c r="N7" s="159">
        <v>79064425</v>
      </c>
      <c r="O7" s="159">
        <v>9950704</v>
      </c>
      <c r="P7" s="159">
        <v>9527033</v>
      </c>
      <c r="Q7" s="159">
        <v>56602526</v>
      </c>
      <c r="R7" s="159">
        <v>76080263</v>
      </c>
      <c r="S7" s="159">
        <v>10506614</v>
      </c>
      <c r="T7" s="159">
        <v>9910655</v>
      </c>
      <c r="U7" s="159">
        <v>20978526</v>
      </c>
      <c r="V7" s="159">
        <v>41395795</v>
      </c>
      <c r="W7" s="159">
        <v>293493953</v>
      </c>
      <c r="X7" s="159">
        <v>391373564</v>
      </c>
      <c r="Y7" s="159">
        <v>-97879611</v>
      </c>
      <c r="Z7" s="141">
        <v>-25.01</v>
      </c>
      <c r="AA7" s="157">
        <v>348377895</v>
      </c>
    </row>
    <row r="8" spans="1:27" ht="12.75">
      <c r="A8" s="138" t="s">
        <v>77</v>
      </c>
      <c r="B8" s="136"/>
      <c r="C8" s="155">
        <v>38182</v>
      </c>
      <c r="D8" s="155"/>
      <c r="E8" s="156">
        <v>5000</v>
      </c>
      <c r="F8" s="60">
        <v>50574</v>
      </c>
      <c r="G8" s="60">
        <v>13005</v>
      </c>
      <c r="H8" s="60"/>
      <c r="I8" s="60">
        <v>128</v>
      </c>
      <c r="J8" s="60">
        <v>13133</v>
      </c>
      <c r="K8" s="60">
        <v>3942</v>
      </c>
      <c r="L8" s="60">
        <v>7500</v>
      </c>
      <c r="M8" s="60">
        <v>1654</v>
      </c>
      <c r="N8" s="60">
        <v>13096</v>
      </c>
      <c r="O8" s="60">
        <v>8676</v>
      </c>
      <c r="P8" s="60">
        <v>5750</v>
      </c>
      <c r="Q8" s="60"/>
      <c r="R8" s="60">
        <v>14426</v>
      </c>
      <c r="S8" s="60">
        <v>4054</v>
      </c>
      <c r="T8" s="60">
        <v>7750</v>
      </c>
      <c r="U8" s="60">
        <v>2850</v>
      </c>
      <c r="V8" s="60">
        <v>14654</v>
      </c>
      <c r="W8" s="60">
        <v>55309</v>
      </c>
      <c r="X8" s="60">
        <v>5000</v>
      </c>
      <c r="Y8" s="60">
        <v>50309</v>
      </c>
      <c r="Z8" s="140">
        <v>1006.18</v>
      </c>
      <c r="AA8" s="155">
        <v>50574</v>
      </c>
    </row>
    <row r="9" spans="1:27" ht="12.75">
      <c r="A9" s="135" t="s">
        <v>78</v>
      </c>
      <c r="B9" s="136"/>
      <c r="C9" s="153">
        <f aca="true" t="shared" si="1" ref="C9:Y9">SUM(C10:C14)</f>
        <v>1964023</v>
      </c>
      <c r="D9" s="153">
        <f>SUM(D10:D14)</f>
        <v>0</v>
      </c>
      <c r="E9" s="154">
        <f t="shared" si="1"/>
        <v>5932989</v>
      </c>
      <c r="F9" s="100">
        <f t="shared" si="1"/>
        <v>4959030</v>
      </c>
      <c r="G9" s="100">
        <f t="shared" si="1"/>
        <v>381677</v>
      </c>
      <c r="H9" s="100">
        <f t="shared" si="1"/>
        <v>99623</v>
      </c>
      <c r="I9" s="100">
        <f t="shared" si="1"/>
        <v>201351</v>
      </c>
      <c r="J9" s="100">
        <f t="shared" si="1"/>
        <v>682651</v>
      </c>
      <c r="K9" s="100">
        <f t="shared" si="1"/>
        <v>312418</v>
      </c>
      <c r="L9" s="100">
        <f t="shared" si="1"/>
        <v>442300</v>
      </c>
      <c r="M9" s="100">
        <f t="shared" si="1"/>
        <v>79383</v>
      </c>
      <c r="N9" s="100">
        <f t="shared" si="1"/>
        <v>834101</v>
      </c>
      <c r="O9" s="100">
        <f t="shared" si="1"/>
        <v>262657</v>
      </c>
      <c r="P9" s="100">
        <f t="shared" si="1"/>
        <v>161238</v>
      </c>
      <c r="Q9" s="100">
        <f t="shared" si="1"/>
        <v>171312</v>
      </c>
      <c r="R9" s="100">
        <f t="shared" si="1"/>
        <v>595207</v>
      </c>
      <c r="S9" s="100">
        <f t="shared" si="1"/>
        <v>102554</v>
      </c>
      <c r="T9" s="100">
        <f t="shared" si="1"/>
        <v>62056</v>
      </c>
      <c r="U9" s="100">
        <f t="shared" si="1"/>
        <v>265024</v>
      </c>
      <c r="V9" s="100">
        <f t="shared" si="1"/>
        <v>429634</v>
      </c>
      <c r="W9" s="100">
        <f t="shared" si="1"/>
        <v>2541593</v>
      </c>
      <c r="X9" s="100">
        <f t="shared" si="1"/>
        <v>5932984</v>
      </c>
      <c r="Y9" s="100">
        <f t="shared" si="1"/>
        <v>-3391391</v>
      </c>
      <c r="Z9" s="137">
        <f>+IF(X9&lt;&gt;0,+(Y9/X9)*100,0)</f>
        <v>-57.161640752781395</v>
      </c>
      <c r="AA9" s="153">
        <f>SUM(AA10:AA14)</f>
        <v>4959030</v>
      </c>
    </row>
    <row r="10" spans="1:27" ht="12.75">
      <c r="A10" s="138" t="s">
        <v>79</v>
      </c>
      <c r="B10" s="136"/>
      <c r="C10" s="155">
        <v>854118</v>
      </c>
      <c r="D10" s="155"/>
      <c r="E10" s="156">
        <v>1438500</v>
      </c>
      <c r="F10" s="60">
        <v>318385</v>
      </c>
      <c r="G10" s="60">
        <v>66904</v>
      </c>
      <c r="H10" s="60">
        <v>68305</v>
      </c>
      <c r="I10" s="60">
        <v>82599</v>
      </c>
      <c r="J10" s="60">
        <v>217808</v>
      </c>
      <c r="K10" s="60">
        <v>82956</v>
      </c>
      <c r="L10" s="60">
        <v>57808</v>
      </c>
      <c r="M10" s="60">
        <v>61034</v>
      </c>
      <c r="N10" s="60">
        <v>201798</v>
      </c>
      <c r="O10" s="60">
        <v>95051</v>
      </c>
      <c r="P10" s="60">
        <v>65895</v>
      </c>
      <c r="Q10" s="60">
        <v>98280</v>
      </c>
      <c r="R10" s="60">
        <v>259226</v>
      </c>
      <c r="S10" s="60">
        <v>77709</v>
      </c>
      <c r="T10" s="60">
        <v>49614</v>
      </c>
      <c r="U10" s="60">
        <v>85934</v>
      </c>
      <c r="V10" s="60">
        <v>213257</v>
      </c>
      <c r="W10" s="60">
        <v>892089</v>
      </c>
      <c r="X10" s="60">
        <v>1438496</v>
      </c>
      <c r="Y10" s="60">
        <v>-546407</v>
      </c>
      <c r="Z10" s="140">
        <v>-37.98</v>
      </c>
      <c r="AA10" s="155">
        <v>318385</v>
      </c>
    </row>
    <row r="11" spans="1:27" ht="12.75">
      <c r="A11" s="138" t="s">
        <v>80</v>
      </c>
      <c r="B11" s="136"/>
      <c r="C11" s="155">
        <v>825945</v>
      </c>
      <c r="D11" s="155"/>
      <c r="E11" s="156">
        <v>3129489</v>
      </c>
      <c r="F11" s="60">
        <v>4303963</v>
      </c>
      <c r="G11" s="60">
        <v>295123</v>
      </c>
      <c r="H11" s="60">
        <v>11760</v>
      </c>
      <c r="I11" s="60">
        <v>108252</v>
      </c>
      <c r="J11" s="60">
        <v>415135</v>
      </c>
      <c r="K11" s="60">
        <v>181544</v>
      </c>
      <c r="L11" s="60">
        <v>176436</v>
      </c>
      <c r="M11" s="60">
        <v>18149</v>
      </c>
      <c r="N11" s="60">
        <v>376129</v>
      </c>
      <c r="O11" s="60">
        <v>167506</v>
      </c>
      <c r="P11" s="60">
        <v>90943</v>
      </c>
      <c r="Q11" s="60">
        <v>70282</v>
      </c>
      <c r="R11" s="60">
        <v>328731</v>
      </c>
      <c r="S11" s="60">
        <v>15245</v>
      </c>
      <c r="T11" s="60">
        <v>12442</v>
      </c>
      <c r="U11" s="60">
        <v>177490</v>
      </c>
      <c r="V11" s="60">
        <v>205177</v>
      </c>
      <c r="W11" s="60">
        <v>1325172</v>
      </c>
      <c r="X11" s="60">
        <v>3129492</v>
      </c>
      <c r="Y11" s="60">
        <v>-1804320</v>
      </c>
      <c r="Z11" s="140">
        <v>-57.66</v>
      </c>
      <c r="AA11" s="155">
        <v>4303963</v>
      </c>
    </row>
    <row r="12" spans="1:27" ht="12.75">
      <c r="A12" s="138" t="s">
        <v>81</v>
      </c>
      <c r="B12" s="136"/>
      <c r="C12" s="155">
        <v>283960</v>
      </c>
      <c r="D12" s="155"/>
      <c r="E12" s="156">
        <v>1365000</v>
      </c>
      <c r="F12" s="60">
        <v>336682</v>
      </c>
      <c r="G12" s="60">
        <v>19650</v>
      </c>
      <c r="H12" s="60">
        <v>19558</v>
      </c>
      <c r="I12" s="60">
        <v>10500</v>
      </c>
      <c r="J12" s="60">
        <v>49708</v>
      </c>
      <c r="K12" s="60">
        <v>47918</v>
      </c>
      <c r="L12" s="60">
        <v>208056</v>
      </c>
      <c r="M12" s="60">
        <v>200</v>
      </c>
      <c r="N12" s="60">
        <v>256174</v>
      </c>
      <c r="O12" s="60">
        <v>100</v>
      </c>
      <c r="P12" s="60">
        <v>4400</v>
      </c>
      <c r="Q12" s="60">
        <v>2750</v>
      </c>
      <c r="R12" s="60">
        <v>7250</v>
      </c>
      <c r="S12" s="60">
        <v>9600</v>
      </c>
      <c r="T12" s="60"/>
      <c r="U12" s="60">
        <v>1600</v>
      </c>
      <c r="V12" s="60">
        <v>11200</v>
      </c>
      <c r="W12" s="60">
        <v>324332</v>
      </c>
      <c r="X12" s="60">
        <v>1364996</v>
      </c>
      <c r="Y12" s="60">
        <v>-1040664</v>
      </c>
      <c r="Z12" s="140">
        <v>-76.24</v>
      </c>
      <c r="AA12" s="155">
        <v>336682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62901512</v>
      </c>
      <c r="D15" s="153">
        <f>SUM(D16:D18)</f>
        <v>0</v>
      </c>
      <c r="E15" s="154">
        <f t="shared" si="2"/>
        <v>1577320</v>
      </c>
      <c r="F15" s="100">
        <f t="shared" si="2"/>
        <v>57913586</v>
      </c>
      <c r="G15" s="100">
        <f t="shared" si="2"/>
        <v>19554</v>
      </c>
      <c r="H15" s="100">
        <f t="shared" si="2"/>
        <v>908950</v>
      </c>
      <c r="I15" s="100">
        <f t="shared" si="2"/>
        <v>1469116</v>
      </c>
      <c r="J15" s="100">
        <f t="shared" si="2"/>
        <v>2397620</v>
      </c>
      <c r="K15" s="100">
        <f t="shared" si="2"/>
        <v>7802</v>
      </c>
      <c r="L15" s="100">
        <f t="shared" si="2"/>
        <v>577906</v>
      </c>
      <c r="M15" s="100">
        <f t="shared" si="2"/>
        <v>2614530</v>
      </c>
      <c r="N15" s="100">
        <f t="shared" si="2"/>
        <v>3200238</v>
      </c>
      <c r="O15" s="100">
        <f t="shared" si="2"/>
        <v>16246104</v>
      </c>
      <c r="P15" s="100">
        <f t="shared" si="2"/>
        <v>3244419</v>
      </c>
      <c r="Q15" s="100">
        <f t="shared" si="2"/>
        <v>1522047</v>
      </c>
      <c r="R15" s="100">
        <f t="shared" si="2"/>
        <v>21012570</v>
      </c>
      <c r="S15" s="100">
        <f t="shared" si="2"/>
        <v>915980</v>
      </c>
      <c r="T15" s="100">
        <f t="shared" si="2"/>
        <v>7443749</v>
      </c>
      <c r="U15" s="100">
        <f t="shared" si="2"/>
        <v>6081387</v>
      </c>
      <c r="V15" s="100">
        <f t="shared" si="2"/>
        <v>14441116</v>
      </c>
      <c r="W15" s="100">
        <f t="shared" si="2"/>
        <v>41051544</v>
      </c>
      <c r="X15" s="100">
        <f t="shared" si="2"/>
        <v>1577319</v>
      </c>
      <c r="Y15" s="100">
        <f t="shared" si="2"/>
        <v>39474225</v>
      </c>
      <c r="Z15" s="137">
        <f>+IF(X15&lt;&gt;0,+(Y15/X15)*100,0)</f>
        <v>2502.6151970527208</v>
      </c>
      <c r="AA15" s="153">
        <f>SUM(AA16:AA18)</f>
        <v>57913586</v>
      </c>
    </row>
    <row r="16" spans="1:27" ht="12.75">
      <c r="A16" s="138" t="s">
        <v>85</v>
      </c>
      <c r="B16" s="136"/>
      <c r="C16" s="155">
        <v>493529</v>
      </c>
      <c r="D16" s="155"/>
      <c r="E16" s="156">
        <v>1573320</v>
      </c>
      <c r="F16" s="60">
        <v>2841586</v>
      </c>
      <c r="G16" s="60">
        <v>19554</v>
      </c>
      <c r="H16" s="60">
        <v>11315</v>
      </c>
      <c r="I16" s="60">
        <v>23756</v>
      </c>
      <c r="J16" s="60">
        <v>54625</v>
      </c>
      <c r="K16" s="60">
        <v>7699</v>
      </c>
      <c r="L16" s="60">
        <v>43811</v>
      </c>
      <c r="M16" s="60">
        <v>7994</v>
      </c>
      <c r="N16" s="60">
        <v>59504</v>
      </c>
      <c r="O16" s="60">
        <v>2462</v>
      </c>
      <c r="P16" s="60">
        <v>23461</v>
      </c>
      <c r="Q16" s="60">
        <v>14081</v>
      </c>
      <c r="R16" s="60">
        <v>40004</v>
      </c>
      <c r="S16" s="60">
        <v>33140</v>
      </c>
      <c r="T16" s="60">
        <v>11854</v>
      </c>
      <c r="U16" s="60">
        <v>37329</v>
      </c>
      <c r="V16" s="60">
        <v>82323</v>
      </c>
      <c r="W16" s="60">
        <v>236456</v>
      </c>
      <c r="X16" s="60">
        <v>1573323</v>
      </c>
      <c r="Y16" s="60">
        <v>-1336867</v>
      </c>
      <c r="Z16" s="140">
        <v>-84.97</v>
      </c>
      <c r="AA16" s="155">
        <v>2841586</v>
      </c>
    </row>
    <row r="17" spans="1:27" ht="12.75">
      <c r="A17" s="138" t="s">
        <v>86</v>
      </c>
      <c r="B17" s="136"/>
      <c r="C17" s="155">
        <v>62407983</v>
      </c>
      <c r="D17" s="155"/>
      <c r="E17" s="156">
        <v>4000</v>
      </c>
      <c r="F17" s="60">
        <v>55072000</v>
      </c>
      <c r="G17" s="60"/>
      <c r="H17" s="60">
        <v>897635</v>
      </c>
      <c r="I17" s="60">
        <v>1445360</v>
      </c>
      <c r="J17" s="60">
        <v>2342995</v>
      </c>
      <c r="K17" s="60">
        <v>103</v>
      </c>
      <c r="L17" s="60">
        <v>534095</v>
      </c>
      <c r="M17" s="60">
        <v>2606536</v>
      </c>
      <c r="N17" s="60">
        <v>3140734</v>
      </c>
      <c r="O17" s="60">
        <v>16243642</v>
      </c>
      <c r="P17" s="60">
        <v>3220958</v>
      </c>
      <c r="Q17" s="60">
        <v>1507966</v>
      </c>
      <c r="R17" s="60">
        <v>20972566</v>
      </c>
      <c r="S17" s="60">
        <v>882840</v>
      </c>
      <c r="T17" s="60">
        <v>7431895</v>
      </c>
      <c r="U17" s="60">
        <v>6044058</v>
      </c>
      <c r="V17" s="60">
        <v>14358793</v>
      </c>
      <c r="W17" s="60">
        <v>40815088</v>
      </c>
      <c r="X17" s="60">
        <v>3996</v>
      </c>
      <c r="Y17" s="60">
        <v>40811092</v>
      </c>
      <c r="Z17" s="140">
        <v>1021298.6</v>
      </c>
      <c r="AA17" s="155">
        <v>55072000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236178281</v>
      </c>
      <c r="D19" s="153">
        <f>SUM(D20:D23)</f>
        <v>0</v>
      </c>
      <c r="E19" s="154">
        <f t="shared" si="3"/>
        <v>278970258</v>
      </c>
      <c r="F19" s="100">
        <f t="shared" si="3"/>
        <v>345217264</v>
      </c>
      <c r="G19" s="100">
        <f t="shared" si="3"/>
        <v>26113080</v>
      </c>
      <c r="H19" s="100">
        <f t="shared" si="3"/>
        <v>28115191</v>
      </c>
      <c r="I19" s="100">
        <f t="shared" si="3"/>
        <v>27637521</v>
      </c>
      <c r="J19" s="100">
        <f t="shared" si="3"/>
        <v>81865792</v>
      </c>
      <c r="K19" s="100">
        <f t="shared" si="3"/>
        <v>23587128</v>
      </c>
      <c r="L19" s="100">
        <f t="shared" si="3"/>
        <v>25231389</v>
      </c>
      <c r="M19" s="100">
        <f t="shared" si="3"/>
        <v>25480366</v>
      </c>
      <c r="N19" s="100">
        <f t="shared" si="3"/>
        <v>74298883</v>
      </c>
      <c r="O19" s="100">
        <f t="shared" si="3"/>
        <v>22996531</v>
      </c>
      <c r="P19" s="100">
        <f t="shared" si="3"/>
        <v>36011036</v>
      </c>
      <c r="Q19" s="100">
        <f t="shared" si="3"/>
        <v>18448788</v>
      </c>
      <c r="R19" s="100">
        <f t="shared" si="3"/>
        <v>77456355</v>
      </c>
      <c r="S19" s="100">
        <f t="shared" si="3"/>
        <v>12741692</v>
      </c>
      <c r="T19" s="100">
        <f t="shared" si="3"/>
        <v>22686646</v>
      </c>
      <c r="U19" s="100">
        <f t="shared" si="3"/>
        <v>21735724</v>
      </c>
      <c r="V19" s="100">
        <f t="shared" si="3"/>
        <v>57164062</v>
      </c>
      <c r="W19" s="100">
        <f t="shared" si="3"/>
        <v>290785092</v>
      </c>
      <c r="X19" s="100">
        <f t="shared" si="3"/>
        <v>278970260</v>
      </c>
      <c r="Y19" s="100">
        <f t="shared" si="3"/>
        <v>11814832</v>
      </c>
      <c r="Z19" s="137">
        <f>+IF(X19&lt;&gt;0,+(Y19/X19)*100,0)</f>
        <v>4.235158256654311</v>
      </c>
      <c r="AA19" s="153">
        <f>SUM(AA20:AA23)</f>
        <v>345217264</v>
      </c>
    </row>
    <row r="20" spans="1:27" ht="12.75">
      <c r="A20" s="138" t="s">
        <v>89</v>
      </c>
      <c r="B20" s="136"/>
      <c r="C20" s="155">
        <v>129396257</v>
      </c>
      <c r="D20" s="155"/>
      <c r="E20" s="156">
        <v>181838720</v>
      </c>
      <c r="F20" s="60">
        <v>196078482</v>
      </c>
      <c r="G20" s="60">
        <v>14253074</v>
      </c>
      <c r="H20" s="60">
        <v>15976665</v>
      </c>
      <c r="I20" s="60">
        <v>15038470</v>
      </c>
      <c r="J20" s="60">
        <v>45268209</v>
      </c>
      <c r="K20" s="60">
        <v>12906319</v>
      </c>
      <c r="L20" s="60">
        <v>12891579</v>
      </c>
      <c r="M20" s="60">
        <v>13445414</v>
      </c>
      <c r="N20" s="60">
        <v>39243312</v>
      </c>
      <c r="O20" s="60">
        <v>12056749</v>
      </c>
      <c r="P20" s="60">
        <v>15709314</v>
      </c>
      <c r="Q20" s="60">
        <v>7449090</v>
      </c>
      <c r="R20" s="60">
        <v>35215153</v>
      </c>
      <c r="S20" s="60">
        <v>10155476</v>
      </c>
      <c r="T20" s="60">
        <v>11433959</v>
      </c>
      <c r="U20" s="60">
        <v>11108589</v>
      </c>
      <c r="V20" s="60">
        <v>32698024</v>
      </c>
      <c r="W20" s="60">
        <v>152424698</v>
      </c>
      <c r="X20" s="60">
        <v>181838724</v>
      </c>
      <c r="Y20" s="60">
        <v>-29414026</v>
      </c>
      <c r="Z20" s="140">
        <v>-16.18</v>
      </c>
      <c r="AA20" s="155">
        <v>196078482</v>
      </c>
    </row>
    <row r="21" spans="1:27" ht="12.75">
      <c r="A21" s="138" t="s">
        <v>90</v>
      </c>
      <c r="B21" s="136"/>
      <c r="C21" s="155">
        <v>51701217</v>
      </c>
      <c r="D21" s="155"/>
      <c r="E21" s="156">
        <v>34834949</v>
      </c>
      <c r="F21" s="60">
        <v>67556690</v>
      </c>
      <c r="G21" s="60">
        <v>5466185</v>
      </c>
      <c r="H21" s="60">
        <v>5758621</v>
      </c>
      <c r="I21" s="60">
        <v>6292397</v>
      </c>
      <c r="J21" s="60">
        <v>17517203</v>
      </c>
      <c r="K21" s="60">
        <v>4338197</v>
      </c>
      <c r="L21" s="60">
        <v>6084806</v>
      </c>
      <c r="M21" s="60">
        <v>5675742</v>
      </c>
      <c r="N21" s="60">
        <v>16098745</v>
      </c>
      <c r="O21" s="60">
        <v>4647408</v>
      </c>
      <c r="P21" s="60">
        <v>13912607</v>
      </c>
      <c r="Q21" s="60">
        <v>4670838</v>
      </c>
      <c r="R21" s="60">
        <v>23230853</v>
      </c>
      <c r="S21" s="60">
        <v>-3799634</v>
      </c>
      <c r="T21" s="60">
        <v>4892144</v>
      </c>
      <c r="U21" s="60">
        <v>4332725</v>
      </c>
      <c r="V21" s="60">
        <v>5425235</v>
      </c>
      <c r="W21" s="60">
        <v>62272036</v>
      </c>
      <c r="X21" s="60">
        <v>34834952</v>
      </c>
      <c r="Y21" s="60">
        <v>27437084</v>
      </c>
      <c r="Z21" s="140">
        <v>78.76</v>
      </c>
      <c r="AA21" s="155">
        <v>67556690</v>
      </c>
    </row>
    <row r="22" spans="1:27" ht="12.75">
      <c r="A22" s="138" t="s">
        <v>91</v>
      </c>
      <c r="B22" s="136"/>
      <c r="C22" s="157">
        <v>29090968</v>
      </c>
      <c r="D22" s="157"/>
      <c r="E22" s="158">
        <v>32817204</v>
      </c>
      <c r="F22" s="159">
        <v>44800845</v>
      </c>
      <c r="G22" s="159">
        <v>3317657</v>
      </c>
      <c r="H22" s="159">
        <v>3309356</v>
      </c>
      <c r="I22" s="159">
        <v>3249341</v>
      </c>
      <c r="J22" s="159">
        <v>9876354</v>
      </c>
      <c r="K22" s="159">
        <v>3280877</v>
      </c>
      <c r="L22" s="159">
        <v>3282131</v>
      </c>
      <c r="M22" s="159">
        <v>3288421</v>
      </c>
      <c r="N22" s="159">
        <v>9851429</v>
      </c>
      <c r="O22" s="159">
        <v>3236935</v>
      </c>
      <c r="P22" s="159">
        <v>3314127</v>
      </c>
      <c r="Q22" s="159">
        <v>3267193</v>
      </c>
      <c r="R22" s="159">
        <v>9818255</v>
      </c>
      <c r="S22" s="159">
        <v>3292401</v>
      </c>
      <c r="T22" s="159">
        <v>3289070</v>
      </c>
      <c r="U22" s="159">
        <v>3238861</v>
      </c>
      <c r="V22" s="159">
        <v>9820332</v>
      </c>
      <c r="W22" s="159">
        <v>39366370</v>
      </c>
      <c r="X22" s="159">
        <v>32817204</v>
      </c>
      <c r="Y22" s="159">
        <v>6549166</v>
      </c>
      <c r="Z22" s="141">
        <v>19.96</v>
      </c>
      <c r="AA22" s="157">
        <v>44800845</v>
      </c>
    </row>
    <row r="23" spans="1:27" ht="12.75">
      <c r="A23" s="138" t="s">
        <v>92</v>
      </c>
      <c r="B23" s="136"/>
      <c r="C23" s="155">
        <v>25989839</v>
      </c>
      <c r="D23" s="155"/>
      <c r="E23" s="156">
        <v>29479385</v>
      </c>
      <c r="F23" s="60">
        <v>36781247</v>
      </c>
      <c r="G23" s="60">
        <v>3076164</v>
      </c>
      <c r="H23" s="60">
        <v>3070549</v>
      </c>
      <c r="I23" s="60">
        <v>3057313</v>
      </c>
      <c r="J23" s="60">
        <v>9204026</v>
      </c>
      <c r="K23" s="60">
        <v>3061735</v>
      </c>
      <c r="L23" s="60">
        <v>2972873</v>
      </c>
      <c r="M23" s="60">
        <v>3070789</v>
      </c>
      <c r="N23" s="60">
        <v>9105397</v>
      </c>
      <c r="O23" s="60">
        <v>3055439</v>
      </c>
      <c r="P23" s="60">
        <v>3074988</v>
      </c>
      <c r="Q23" s="60">
        <v>3061667</v>
      </c>
      <c r="R23" s="60">
        <v>9192094</v>
      </c>
      <c r="S23" s="60">
        <v>3093449</v>
      </c>
      <c r="T23" s="60">
        <v>3071473</v>
      </c>
      <c r="U23" s="60">
        <v>3055549</v>
      </c>
      <c r="V23" s="60">
        <v>9220471</v>
      </c>
      <c r="W23" s="60">
        <v>36721988</v>
      </c>
      <c r="X23" s="60">
        <v>29479380</v>
      </c>
      <c r="Y23" s="60">
        <v>7242608</v>
      </c>
      <c r="Z23" s="140">
        <v>24.57</v>
      </c>
      <c r="AA23" s="155">
        <v>36781247</v>
      </c>
    </row>
    <row r="24" spans="1:27" ht="12.75">
      <c r="A24" s="135" t="s">
        <v>93</v>
      </c>
      <c r="B24" s="142" t="s">
        <v>94</v>
      </c>
      <c r="C24" s="153">
        <v>18419</v>
      </c>
      <c r="D24" s="153"/>
      <c r="E24" s="154">
        <v>20839</v>
      </c>
      <c r="F24" s="100">
        <v>22659</v>
      </c>
      <c r="G24" s="100">
        <v>2273</v>
      </c>
      <c r="H24" s="100">
        <v>1413</v>
      </c>
      <c r="I24" s="100">
        <v>1413</v>
      </c>
      <c r="J24" s="100">
        <v>5099</v>
      </c>
      <c r="K24" s="100">
        <v>1413</v>
      </c>
      <c r="L24" s="100">
        <v>1413</v>
      </c>
      <c r="M24" s="100">
        <v>1413</v>
      </c>
      <c r="N24" s="100">
        <v>4239</v>
      </c>
      <c r="O24" s="100">
        <v>1413</v>
      </c>
      <c r="P24" s="100">
        <v>1413</v>
      </c>
      <c r="Q24" s="100">
        <v>1413</v>
      </c>
      <c r="R24" s="100">
        <v>4239</v>
      </c>
      <c r="S24" s="100">
        <v>1413</v>
      </c>
      <c r="T24" s="100">
        <v>1413</v>
      </c>
      <c r="U24" s="100">
        <v>1413</v>
      </c>
      <c r="V24" s="100">
        <v>4239</v>
      </c>
      <c r="W24" s="100">
        <v>17816</v>
      </c>
      <c r="X24" s="100">
        <v>20844</v>
      </c>
      <c r="Y24" s="100">
        <v>-3028</v>
      </c>
      <c r="Z24" s="137">
        <v>-14.53</v>
      </c>
      <c r="AA24" s="153">
        <v>22659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603548980</v>
      </c>
      <c r="D25" s="168">
        <f>+D5+D9+D15+D19+D24</f>
        <v>0</v>
      </c>
      <c r="E25" s="169">
        <f t="shared" si="4"/>
        <v>677879475</v>
      </c>
      <c r="F25" s="73">
        <f t="shared" si="4"/>
        <v>756541008</v>
      </c>
      <c r="G25" s="73">
        <f t="shared" si="4"/>
        <v>103074641</v>
      </c>
      <c r="H25" s="73">
        <f t="shared" si="4"/>
        <v>39164028</v>
      </c>
      <c r="I25" s="73">
        <f t="shared" si="4"/>
        <v>39679096</v>
      </c>
      <c r="J25" s="73">
        <f t="shared" si="4"/>
        <v>181917765</v>
      </c>
      <c r="K25" s="73">
        <f t="shared" si="4"/>
        <v>33189587</v>
      </c>
      <c r="L25" s="73">
        <f t="shared" si="4"/>
        <v>34968028</v>
      </c>
      <c r="M25" s="73">
        <f t="shared" si="4"/>
        <v>89257367</v>
      </c>
      <c r="N25" s="73">
        <f t="shared" si="4"/>
        <v>157414982</v>
      </c>
      <c r="O25" s="73">
        <f t="shared" si="4"/>
        <v>49466085</v>
      </c>
      <c r="P25" s="73">
        <f t="shared" si="4"/>
        <v>48950889</v>
      </c>
      <c r="Q25" s="73">
        <f t="shared" si="4"/>
        <v>76746086</v>
      </c>
      <c r="R25" s="73">
        <f t="shared" si="4"/>
        <v>175163060</v>
      </c>
      <c r="S25" s="73">
        <f t="shared" si="4"/>
        <v>24272307</v>
      </c>
      <c r="T25" s="73">
        <f t="shared" si="4"/>
        <v>40112269</v>
      </c>
      <c r="U25" s="73">
        <f t="shared" si="4"/>
        <v>49064924</v>
      </c>
      <c r="V25" s="73">
        <f t="shared" si="4"/>
        <v>113449500</v>
      </c>
      <c r="W25" s="73">
        <f t="shared" si="4"/>
        <v>627945307</v>
      </c>
      <c r="X25" s="73">
        <f t="shared" si="4"/>
        <v>677879971</v>
      </c>
      <c r="Y25" s="73">
        <f t="shared" si="4"/>
        <v>-49934664</v>
      </c>
      <c r="Z25" s="170">
        <f>+IF(X25&lt;&gt;0,+(Y25/X25)*100,0)</f>
        <v>-7.36629877503786</v>
      </c>
      <c r="AA25" s="168">
        <f>+AA5+AA9+AA15+AA19+AA24</f>
        <v>756541008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330842180</v>
      </c>
      <c r="D28" s="153">
        <f>SUM(D29:D31)</f>
        <v>0</v>
      </c>
      <c r="E28" s="154">
        <f t="shared" si="5"/>
        <v>280556480</v>
      </c>
      <c r="F28" s="100">
        <f t="shared" si="5"/>
        <v>361121950</v>
      </c>
      <c r="G28" s="100">
        <f t="shared" si="5"/>
        <v>10682978</v>
      </c>
      <c r="H28" s="100">
        <f t="shared" si="5"/>
        <v>12373685</v>
      </c>
      <c r="I28" s="100">
        <f t="shared" si="5"/>
        <v>128892956</v>
      </c>
      <c r="J28" s="100">
        <f t="shared" si="5"/>
        <v>151949619</v>
      </c>
      <c r="K28" s="100">
        <f t="shared" si="5"/>
        <v>19427666</v>
      </c>
      <c r="L28" s="100">
        <f t="shared" si="5"/>
        <v>16836883</v>
      </c>
      <c r="M28" s="100">
        <f t="shared" si="5"/>
        <v>11241025</v>
      </c>
      <c r="N28" s="100">
        <f t="shared" si="5"/>
        <v>47505574</v>
      </c>
      <c r="O28" s="100">
        <f t="shared" si="5"/>
        <v>19732601</v>
      </c>
      <c r="P28" s="100">
        <f t="shared" si="5"/>
        <v>11618665</v>
      </c>
      <c r="Q28" s="100">
        <f t="shared" si="5"/>
        <v>21678639</v>
      </c>
      <c r="R28" s="100">
        <f t="shared" si="5"/>
        <v>53029905</v>
      </c>
      <c r="S28" s="100">
        <f t="shared" si="5"/>
        <v>19200567</v>
      </c>
      <c r="T28" s="100">
        <f t="shared" si="5"/>
        <v>10983886</v>
      </c>
      <c r="U28" s="100">
        <f t="shared" si="5"/>
        <v>64927232</v>
      </c>
      <c r="V28" s="100">
        <f t="shared" si="5"/>
        <v>95111685</v>
      </c>
      <c r="W28" s="100">
        <f t="shared" si="5"/>
        <v>347596783</v>
      </c>
      <c r="X28" s="100">
        <f t="shared" si="5"/>
        <v>280556482</v>
      </c>
      <c r="Y28" s="100">
        <f t="shared" si="5"/>
        <v>67040301</v>
      </c>
      <c r="Z28" s="137">
        <f>+IF(X28&lt;&gt;0,+(Y28/X28)*100,0)</f>
        <v>23.89547392456967</v>
      </c>
      <c r="AA28" s="153">
        <f>SUM(AA29:AA31)</f>
        <v>361121950</v>
      </c>
    </row>
    <row r="29" spans="1:27" ht="12.75">
      <c r="A29" s="138" t="s">
        <v>75</v>
      </c>
      <c r="B29" s="136"/>
      <c r="C29" s="155">
        <v>49479301</v>
      </c>
      <c r="D29" s="155"/>
      <c r="E29" s="156">
        <v>52262074</v>
      </c>
      <c r="F29" s="60">
        <v>53761138</v>
      </c>
      <c r="G29" s="60">
        <v>3748180</v>
      </c>
      <c r="H29" s="60">
        <v>3876568</v>
      </c>
      <c r="I29" s="60">
        <v>3740275</v>
      </c>
      <c r="J29" s="60">
        <v>11365023</v>
      </c>
      <c r="K29" s="60">
        <v>11020420</v>
      </c>
      <c r="L29" s="60">
        <v>3695186</v>
      </c>
      <c r="M29" s="60">
        <v>3451808</v>
      </c>
      <c r="N29" s="60">
        <v>18167414</v>
      </c>
      <c r="O29" s="60">
        <v>3694886</v>
      </c>
      <c r="P29" s="60">
        <v>4226275</v>
      </c>
      <c r="Q29" s="60">
        <v>3308163</v>
      </c>
      <c r="R29" s="60">
        <v>11229324</v>
      </c>
      <c r="S29" s="60">
        <v>3364926</v>
      </c>
      <c r="T29" s="60">
        <v>3161172</v>
      </c>
      <c r="U29" s="60">
        <v>2681820</v>
      </c>
      <c r="V29" s="60">
        <v>9207918</v>
      </c>
      <c r="W29" s="60">
        <v>49969679</v>
      </c>
      <c r="X29" s="60">
        <v>52262076</v>
      </c>
      <c r="Y29" s="60">
        <v>-2292397</v>
      </c>
      <c r="Z29" s="140">
        <v>-4.39</v>
      </c>
      <c r="AA29" s="155">
        <v>53761138</v>
      </c>
    </row>
    <row r="30" spans="1:27" ht="12.75">
      <c r="A30" s="138" t="s">
        <v>76</v>
      </c>
      <c r="B30" s="136"/>
      <c r="C30" s="157">
        <v>258098632</v>
      </c>
      <c r="D30" s="157"/>
      <c r="E30" s="158">
        <v>204914544</v>
      </c>
      <c r="F30" s="159">
        <v>276473014</v>
      </c>
      <c r="G30" s="159">
        <v>5381994</v>
      </c>
      <c r="H30" s="159">
        <v>6546590</v>
      </c>
      <c r="I30" s="159">
        <v>122544392</v>
      </c>
      <c r="J30" s="159">
        <v>134472976</v>
      </c>
      <c r="K30" s="159">
        <v>6717640</v>
      </c>
      <c r="L30" s="159">
        <v>10404216</v>
      </c>
      <c r="M30" s="159">
        <v>5328117</v>
      </c>
      <c r="N30" s="159">
        <v>22449973</v>
      </c>
      <c r="O30" s="159">
        <v>13971328</v>
      </c>
      <c r="P30" s="159">
        <v>5056064</v>
      </c>
      <c r="Q30" s="159">
        <v>16403176</v>
      </c>
      <c r="R30" s="159">
        <v>35430568</v>
      </c>
      <c r="S30" s="159">
        <v>13849437</v>
      </c>
      <c r="T30" s="159">
        <v>6021593</v>
      </c>
      <c r="U30" s="159">
        <v>61145739</v>
      </c>
      <c r="V30" s="159">
        <v>81016769</v>
      </c>
      <c r="W30" s="159">
        <v>273370286</v>
      </c>
      <c r="X30" s="159">
        <v>204914549</v>
      </c>
      <c r="Y30" s="159">
        <v>68455737</v>
      </c>
      <c r="Z30" s="141">
        <v>33.41</v>
      </c>
      <c r="AA30" s="157">
        <v>276473014</v>
      </c>
    </row>
    <row r="31" spans="1:27" ht="12.75">
      <c r="A31" s="138" t="s">
        <v>77</v>
      </c>
      <c r="B31" s="136"/>
      <c r="C31" s="155">
        <v>23264247</v>
      </c>
      <c r="D31" s="155"/>
      <c r="E31" s="156">
        <v>23379862</v>
      </c>
      <c r="F31" s="60">
        <v>30887798</v>
      </c>
      <c r="G31" s="60">
        <v>1552804</v>
      </c>
      <c r="H31" s="60">
        <v>1950527</v>
      </c>
      <c r="I31" s="60">
        <v>2608289</v>
      </c>
      <c r="J31" s="60">
        <v>6111620</v>
      </c>
      <c r="K31" s="60">
        <v>1689606</v>
      </c>
      <c r="L31" s="60">
        <v>2737481</v>
      </c>
      <c r="M31" s="60">
        <v>2461100</v>
      </c>
      <c r="N31" s="60">
        <v>6888187</v>
      </c>
      <c r="O31" s="60">
        <v>2066387</v>
      </c>
      <c r="P31" s="60">
        <v>2336326</v>
      </c>
      <c r="Q31" s="60">
        <v>1967300</v>
      </c>
      <c r="R31" s="60">
        <v>6370013</v>
      </c>
      <c r="S31" s="60">
        <v>1986204</v>
      </c>
      <c r="T31" s="60">
        <v>1801121</v>
      </c>
      <c r="U31" s="60">
        <v>1099673</v>
      </c>
      <c r="V31" s="60">
        <v>4886998</v>
      </c>
      <c r="W31" s="60">
        <v>24256818</v>
      </c>
      <c r="X31" s="60">
        <v>23379857</v>
      </c>
      <c r="Y31" s="60">
        <v>876961</v>
      </c>
      <c r="Z31" s="140">
        <v>3.75</v>
      </c>
      <c r="AA31" s="155">
        <v>30887798</v>
      </c>
    </row>
    <row r="32" spans="1:27" ht="12.75">
      <c r="A32" s="135" t="s">
        <v>78</v>
      </c>
      <c r="B32" s="136"/>
      <c r="C32" s="153">
        <f aca="true" t="shared" si="6" ref="C32:Y32">SUM(C33:C37)</f>
        <v>55059483</v>
      </c>
      <c r="D32" s="153">
        <f>SUM(D33:D37)</f>
        <v>0</v>
      </c>
      <c r="E32" s="154">
        <f t="shared" si="6"/>
        <v>52513581</v>
      </c>
      <c r="F32" s="100">
        <f t="shared" si="6"/>
        <v>55851528</v>
      </c>
      <c r="G32" s="100">
        <f t="shared" si="6"/>
        <v>4558054</v>
      </c>
      <c r="H32" s="100">
        <f t="shared" si="6"/>
        <v>5081207</v>
      </c>
      <c r="I32" s="100">
        <f t="shared" si="6"/>
        <v>5581654</v>
      </c>
      <c r="J32" s="100">
        <f t="shared" si="6"/>
        <v>15220915</v>
      </c>
      <c r="K32" s="100">
        <f t="shared" si="6"/>
        <v>5129863</v>
      </c>
      <c r="L32" s="100">
        <f t="shared" si="6"/>
        <v>4407705</v>
      </c>
      <c r="M32" s="100">
        <f t="shared" si="6"/>
        <v>4399696</v>
      </c>
      <c r="N32" s="100">
        <f t="shared" si="6"/>
        <v>13937264</v>
      </c>
      <c r="O32" s="100">
        <f t="shared" si="6"/>
        <v>4493789</v>
      </c>
      <c r="P32" s="100">
        <f t="shared" si="6"/>
        <v>4798879</v>
      </c>
      <c r="Q32" s="100">
        <f t="shared" si="6"/>
        <v>4657229</v>
      </c>
      <c r="R32" s="100">
        <f t="shared" si="6"/>
        <v>13949897</v>
      </c>
      <c r="S32" s="100">
        <f t="shared" si="6"/>
        <v>4372087</v>
      </c>
      <c r="T32" s="100">
        <f t="shared" si="6"/>
        <v>4426756</v>
      </c>
      <c r="U32" s="100">
        <f t="shared" si="6"/>
        <v>4147961</v>
      </c>
      <c r="V32" s="100">
        <f t="shared" si="6"/>
        <v>12946804</v>
      </c>
      <c r="W32" s="100">
        <f t="shared" si="6"/>
        <v>56054880</v>
      </c>
      <c r="X32" s="100">
        <f t="shared" si="6"/>
        <v>52513584</v>
      </c>
      <c r="Y32" s="100">
        <f t="shared" si="6"/>
        <v>3541296</v>
      </c>
      <c r="Z32" s="137">
        <f>+IF(X32&lt;&gt;0,+(Y32/X32)*100,0)</f>
        <v>6.743580860906389</v>
      </c>
      <c r="AA32" s="153">
        <f>SUM(AA33:AA37)</f>
        <v>55851528</v>
      </c>
    </row>
    <row r="33" spans="1:27" ht="12.75">
      <c r="A33" s="138" t="s">
        <v>79</v>
      </c>
      <c r="B33" s="136"/>
      <c r="C33" s="155">
        <v>30414784</v>
      </c>
      <c r="D33" s="155"/>
      <c r="E33" s="156">
        <v>24594623</v>
      </c>
      <c r="F33" s="60">
        <v>30356267</v>
      </c>
      <c r="G33" s="60">
        <v>2469121</v>
      </c>
      <c r="H33" s="60">
        <v>2655683</v>
      </c>
      <c r="I33" s="60">
        <v>3636140</v>
      </c>
      <c r="J33" s="60">
        <v>8760944</v>
      </c>
      <c r="K33" s="60">
        <v>2713860</v>
      </c>
      <c r="L33" s="60">
        <v>2633800</v>
      </c>
      <c r="M33" s="60">
        <v>2622449</v>
      </c>
      <c r="N33" s="60">
        <v>7970109</v>
      </c>
      <c r="O33" s="60">
        <v>2692975</v>
      </c>
      <c r="P33" s="60">
        <v>3055395</v>
      </c>
      <c r="Q33" s="60">
        <v>2683759</v>
      </c>
      <c r="R33" s="60">
        <v>8432129</v>
      </c>
      <c r="S33" s="60">
        <v>2337173</v>
      </c>
      <c r="T33" s="60">
        <v>2363153</v>
      </c>
      <c r="U33" s="60">
        <v>2369906</v>
      </c>
      <c r="V33" s="60">
        <v>7070232</v>
      </c>
      <c r="W33" s="60">
        <v>32233414</v>
      </c>
      <c r="X33" s="60">
        <v>24594620</v>
      </c>
      <c r="Y33" s="60">
        <v>7638794</v>
      </c>
      <c r="Z33" s="140">
        <v>31.06</v>
      </c>
      <c r="AA33" s="155">
        <v>30356267</v>
      </c>
    </row>
    <row r="34" spans="1:27" ht="12.75">
      <c r="A34" s="138" t="s">
        <v>80</v>
      </c>
      <c r="B34" s="136"/>
      <c r="C34" s="155">
        <v>12980631</v>
      </c>
      <c r="D34" s="155"/>
      <c r="E34" s="156">
        <v>18767315</v>
      </c>
      <c r="F34" s="60">
        <v>15742099</v>
      </c>
      <c r="G34" s="60">
        <v>984755</v>
      </c>
      <c r="H34" s="60">
        <v>1140341</v>
      </c>
      <c r="I34" s="60">
        <v>1111244</v>
      </c>
      <c r="J34" s="60">
        <v>3236340</v>
      </c>
      <c r="K34" s="60">
        <v>1573431</v>
      </c>
      <c r="L34" s="60">
        <v>981293</v>
      </c>
      <c r="M34" s="60">
        <v>991226</v>
      </c>
      <c r="N34" s="60">
        <v>3545950</v>
      </c>
      <c r="O34" s="60">
        <v>1003707</v>
      </c>
      <c r="P34" s="60">
        <v>1019210</v>
      </c>
      <c r="Q34" s="60">
        <v>1247915</v>
      </c>
      <c r="R34" s="60">
        <v>3270832</v>
      </c>
      <c r="S34" s="60">
        <v>1354895</v>
      </c>
      <c r="T34" s="60">
        <v>1315720</v>
      </c>
      <c r="U34" s="60">
        <v>1044138</v>
      </c>
      <c r="V34" s="60">
        <v>3714753</v>
      </c>
      <c r="W34" s="60">
        <v>13767875</v>
      </c>
      <c r="X34" s="60">
        <v>18767316</v>
      </c>
      <c r="Y34" s="60">
        <v>-4999441</v>
      </c>
      <c r="Z34" s="140">
        <v>-26.64</v>
      </c>
      <c r="AA34" s="155">
        <v>15742099</v>
      </c>
    </row>
    <row r="35" spans="1:27" ht="12.75">
      <c r="A35" s="138" t="s">
        <v>81</v>
      </c>
      <c r="B35" s="136"/>
      <c r="C35" s="155">
        <v>10466416</v>
      </c>
      <c r="D35" s="155"/>
      <c r="E35" s="156">
        <v>7617511</v>
      </c>
      <c r="F35" s="60">
        <v>8407273</v>
      </c>
      <c r="G35" s="60">
        <v>995349</v>
      </c>
      <c r="H35" s="60">
        <v>1175266</v>
      </c>
      <c r="I35" s="60">
        <v>726409</v>
      </c>
      <c r="J35" s="60">
        <v>2897024</v>
      </c>
      <c r="K35" s="60">
        <v>730181</v>
      </c>
      <c r="L35" s="60">
        <v>680359</v>
      </c>
      <c r="M35" s="60">
        <v>673768</v>
      </c>
      <c r="N35" s="60">
        <v>2084308</v>
      </c>
      <c r="O35" s="60">
        <v>658203</v>
      </c>
      <c r="P35" s="60">
        <v>601052</v>
      </c>
      <c r="Q35" s="60">
        <v>612704</v>
      </c>
      <c r="R35" s="60">
        <v>1871959</v>
      </c>
      <c r="S35" s="60">
        <v>567168</v>
      </c>
      <c r="T35" s="60">
        <v>623373</v>
      </c>
      <c r="U35" s="60">
        <v>575878</v>
      </c>
      <c r="V35" s="60">
        <v>1766419</v>
      </c>
      <c r="W35" s="60">
        <v>8619710</v>
      </c>
      <c r="X35" s="60">
        <v>7617514</v>
      </c>
      <c r="Y35" s="60">
        <v>1002196</v>
      </c>
      <c r="Z35" s="140">
        <v>13.16</v>
      </c>
      <c r="AA35" s="155">
        <v>8407273</v>
      </c>
    </row>
    <row r="36" spans="1:27" ht="12.75">
      <c r="A36" s="138" t="s">
        <v>82</v>
      </c>
      <c r="B36" s="136"/>
      <c r="C36" s="155">
        <v>1197652</v>
      </c>
      <c r="D36" s="155"/>
      <c r="E36" s="156">
        <v>1534132</v>
      </c>
      <c r="F36" s="60">
        <v>1345889</v>
      </c>
      <c r="G36" s="60">
        <v>108829</v>
      </c>
      <c r="H36" s="60">
        <v>109917</v>
      </c>
      <c r="I36" s="60">
        <v>107861</v>
      </c>
      <c r="J36" s="60">
        <v>326607</v>
      </c>
      <c r="K36" s="60">
        <v>112391</v>
      </c>
      <c r="L36" s="60">
        <v>112253</v>
      </c>
      <c r="M36" s="60">
        <v>112253</v>
      </c>
      <c r="N36" s="60">
        <v>336897</v>
      </c>
      <c r="O36" s="60">
        <v>138904</v>
      </c>
      <c r="P36" s="60">
        <v>123222</v>
      </c>
      <c r="Q36" s="60">
        <v>112851</v>
      </c>
      <c r="R36" s="60">
        <v>374977</v>
      </c>
      <c r="S36" s="60">
        <v>112851</v>
      </c>
      <c r="T36" s="60">
        <v>124510</v>
      </c>
      <c r="U36" s="60">
        <v>158039</v>
      </c>
      <c r="V36" s="60">
        <v>395400</v>
      </c>
      <c r="W36" s="60">
        <v>1433881</v>
      </c>
      <c r="X36" s="60">
        <v>1534134</v>
      </c>
      <c r="Y36" s="60">
        <v>-100253</v>
      </c>
      <c r="Z36" s="140">
        <v>-6.53</v>
      </c>
      <c r="AA36" s="155">
        <v>1345889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93355961</v>
      </c>
      <c r="D38" s="153">
        <f>SUM(D39:D41)</f>
        <v>0</v>
      </c>
      <c r="E38" s="154">
        <f t="shared" si="7"/>
        <v>121075172</v>
      </c>
      <c r="F38" s="100">
        <f t="shared" si="7"/>
        <v>94144132</v>
      </c>
      <c r="G38" s="100">
        <f t="shared" si="7"/>
        <v>3332818</v>
      </c>
      <c r="H38" s="100">
        <f t="shared" si="7"/>
        <v>1840132</v>
      </c>
      <c r="I38" s="100">
        <f t="shared" si="7"/>
        <v>2885352</v>
      </c>
      <c r="J38" s="100">
        <f t="shared" si="7"/>
        <v>8058302</v>
      </c>
      <c r="K38" s="100">
        <f t="shared" si="7"/>
        <v>2515226</v>
      </c>
      <c r="L38" s="100">
        <f t="shared" si="7"/>
        <v>4047698</v>
      </c>
      <c r="M38" s="100">
        <f t="shared" si="7"/>
        <v>11102851</v>
      </c>
      <c r="N38" s="100">
        <f t="shared" si="7"/>
        <v>17665775</v>
      </c>
      <c r="O38" s="100">
        <f t="shared" si="7"/>
        <v>6077490</v>
      </c>
      <c r="P38" s="100">
        <f t="shared" si="7"/>
        <v>5402185</v>
      </c>
      <c r="Q38" s="100">
        <f t="shared" si="7"/>
        <v>5632837</v>
      </c>
      <c r="R38" s="100">
        <f t="shared" si="7"/>
        <v>17112512</v>
      </c>
      <c r="S38" s="100">
        <f t="shared" si="7"/>
        <v>7302837</v>
      </c>
      <c r="T38" s="100">
        <f t="shared" si="7"/>
        <v>5458593</v>
      </c>
      <c r="U38" s="100">
        <f t="shared" si="7"/>
        <v>18440785</v>
      </c>
      <c r="V38" s="100">
        <f t="shared" si="7"/>
        <v>31202215</v>
      </c>
      <c r="W38" s="100">
        <f t="shared" si="7"/>
        <v>74038804</v>
      </c>
      <c r="X38" s="100">
        <f t="shared" si="7"/>
        <v>121075167</v>
      </c>
      <c r="Y38" s="100">
        <f t="shared" si="7"/>
        <v>-47036363</v>
      </c>
      <c r="Z38" s="137">
        <f>+IF(X38&lt;&gt;0,+(Y38/X38)*100,0)</f>
        <v>-38.84889376200489</v>
      </c>
      <c r="AA38" s="153">
        <f>SUM(AA39:AA41)</f>
        <v>94144132</v>
      </c>
    </row>
    <row r="39" spans="1:27" ht="12.75">
      <c r="A39" s="138" t="s">
        <v>85</v>
      </c>
      <c r="B39" s="136"/>
      <c r="C39" s="155">
        <v>745351</v>
      </c>
      <c r="D39" s="155"/>
      <c r="E39" s="156">
        <v>1797968</v>
      </c>
      <c r="F39" s="60">
        <v>986929</v>
      </c>
      <c r="G39" s="60">
        <v>63485</v>
      </c>
      <c r="H39" s="60">
        <v>58548</v>
      </c>
      <c r="I39" s="60">
        <v>63744</v>
      </c>
      <c r="J39" s="60">
        <v>185777</v>
      </c>
      <c r="K39" s="60">
        <v>64295</v>
      </c>
      <c r="L39" s="60">
        <v>63670</v>
      </c>
      <c r="M39" s="60">
        <v>63895</v>
      </c>
      <c r="N39" s="60">
        <v>191860</v>
      </c>
      <c r="O39" s="60">
        <v>64086</v>
      </c>
      <c r="P39" s="60">
        <v>64741</v>
      </c>
      <c r="Q39" s="60">
        <v>63541</v>
      </c>
      <c r="R39" s="60">
        <v>192368</v>
      </c>
      <c r="S39" s="60">
        <v>65921</v>
      </c>
      <c r="T39" s="60">
        <v>91894</v>
      </c>
      <c r="U39" s="60">
        <v>58223</v>
      </c>
      <c r="V39" s="60">
        <v>216038</v>
      </c>
      <c r="W39" s="60">
        <v>786043</v>
      </c>
      <c r="X39" s="60">
        <v>1797965</v>
      </c>
      <c r="Y39" s="60">
        <v>-1011922</v>
      </c>
      <c r="Z39" s="140">
        <v>-56.28</v>
      </c>
      <c r="AA39" s="155">
        <v>986929</v>
      </c>
    </row>
    <row r="40" spans="1:27" ht="12.75">
      <c r="A40" s="138" t="s">
        <v>86</v>
      </c>
      <c r="B40" s="136"/>
      <c r="C40" s="155">
        <v>92610610</v>
      </c>
      <c r="D40" s="155"/>
      <c r="E40" s="156">
        <v>119277204</v>
      </c>
      <c r="F40" s="60">
        <v>93157203</v>
      </c>
      <c r="G40" s="60">
        <v>3269333</v>
      </c>
      <c r="H40" s="60">
        <v>1781584</v>
      </c>
      <c r="I40" s="60">
        <v>2821608</v>
      </c>
      <c r="J40" s="60">
        <v>7872525</v>
      </c>
      <c r="K40" s="60">
        <v>2450931</v>
      </c>
      <c r="L40" s="60">
        <v>3984028</v>
      </c>
      <c r="M40" s="60">
        <v>11038956</v>
      </c>
      <c r="N40" s="60">
        <v>17473915</v>
      </c>
      <c r="O40" s="60">
        <v>6013404</v>
      </c>
      <c r="P40" s="60">
        <v>5337444</v>
      </c>
      <c r="Q40" s="60">
        <v>5569296</v>
      </c>
      <c r="R40" s="60">
        <v>16920144</v>
      </c>
      <c r="S40" s="60">
        <v>7236916</v>
      </c>
      <c r="T40" s="60">
        <v>5366699</v>
      </c>
      <c r="U40" s="60">
        <v>18382562</v>
      </c>
      <c r="V40" s="60">
        <v>30986177</v>
      </c>
      <c r="W40" s="60">
        <v>73252761</v>
      </c>
      <c r="X40" s="60">
        <v>119277202</v>
      </c>
      <c r="Y40" s="60">
        <v>-46024441</v>
      </c>
      <c r="Z40" s="140">
        <v>-38.59</v>
      </c>
      <c r="AA40" s="155">
        <v>93157203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268963042</v>
      </c>
      <c r="D42" s="153">
        <f>SUM(D43:D46)</f>
        <v>0</v>
      </c>
      <c r="E42" s="154">
        <f t="shared" si="8"/>
        <v>284265365</v>
      </c>
      <c r="F42" s="100">
        <f t="shared" si="8"/>
        <v>282517454</v>
      </c>
      <c r="G42" s="100">
        <f t="shared" si="8"/>
        <v>12216823</v>
      </c>
      <c r="H42" s="100">
        <f t="shared" si="8"/>
        <v>10606830</v>
      </c>
      <c r="I42" s="100">
        <f t="shared" si="8"/>
        <v>10752845</v>
      </c>
      <c r="J42" s="100">
        <f t="shared" si="8"/>
        <v>33576498</v>
      </c>
      <c r="K42" s="100">
        <f t="shared" si="8"/>
        <v>7523230</v>
      </c>
      <c r="L42" s="100">
        <f t="shared" si="8"/>
        <v>8687399</v>
      </c>
      <c r="M42" s="100">
        <f t="shared" si="8"/>
        <v>26932512</v>
      </c>
      <c r="N42" s="100">
        <f t="shared" si="8"/>
        <v>43143141</v>
      </c>
      <c r="O42" s="100">
        <f t="shared" si="8"/>
        <v>18296651</v>
      </c>
      <c r="P42" s="100">
        <f t="shared" si="8"/>
        <v>8699598</v>
      </c>
      <c r="Q42" s="100">
        <f t="shared" si="8"/>
        <v>14371900</v>
      </c>
      <c r="R42" s="100">
        <f t="shared" si="8"/>
        <v>41368149</v>
      </c>
      <c r="S42" s="100">
        <f t="shared" si="8"/>
        <v>18676014</v>
      </c>
      <c r="T42" s="100">
        <f t="shared" si="8"/>
        <v>8478623</v>
      </c>
      <c r="U42" s="100">
        <f t="shared" si="8"/>
        <v>-70509084</v>
      </c>
      <c r="V42" s="100">
        <f t="shared" si="8"/>
        <v>-43354447</v>
      </c>
      <c r="W42" s="100">
        <f t="shared" si="8"/>
        <v>74733341</v>
      </c>
      <c r="X42" s="100">
        <f t="shared" si="8"/>
        <v>284265371</v>
      </c>
      <c r="Y42" s="100">
        <f t="shared" si="8"/>
        <v>-209532030</v>
      </c>
      <c r="Z42" s="137">
        <f>+IF(X42&lt;&gt;0,+(Y42/X42)*100,0)</f>
        <v>-73.71000880722823</v>
      </c>
      <c r="AA42" s="153">
        <f>SUM(AA43:AA46)</f>
        <v>282517454</v>
      </c>
    </row>
    <row r="43" spans="1:27" ht="12.75">
      <c r="A43" s="138" t="s">
        <v>89</v>
      </c>
      <c r="B43" s="136"/>
      <c r="C43" s="155">
        <v>169085343</v>
      </c>
      <c r="D43" s="155"/>
      <c r="E43" s="156">
        <v>199687097</v>
      </c>
      <c r="F43" s="60">
        <v>199237098</v>
      </c>
      <c r="G43" s="60">
        <v>4147394</v>
      </c>
      <c r="H43" s="60">
        <v>2024612</v>
      </c>
      <c r="I43" s="60">
        <v>2322859</v>
      </c>
      <c r="J43" s="60">
        <v>8494865</v>
      </c>
      <c r="K43" s="60">
        <v>2048265</v>
      </c>
      <c r="L43" s="60">
        <v>2861153</v>
      </c>
      <c r="M43" s="60">
        <v>21286700</v>
      </c>
      <c r="N43" s="60">
        <v>26196118</v>
      </c>
      <c r="O43" s="60">
        <v>13652021</v>
      </c>
      <c r="P43" s="60">
        <v>2678001</v>
      </c>
      <c r="Q43" s="60">
        <v>7457369</v>
      </c>
      <c r="R43" s="60">
        <v>23787391</v>
      </c>
      <c r="S43" s="60">
        <v>13750994</v>
      </c>
      <c r="T43" s="60">
        <v>4520978</v>
      </c>
      <c r="U43" s="60">
        <v>-73857918</v>
      </c>
      <c r="V43" s="60">
        <v>-55585946</v>
      </c>
      <c r="W43" s="60">
        <v>2892428</v>
      </c>
      <c r="X43" s="60">
        <v>199687099</v>
      </c>
      <c r="Y43" s="60">
        <v>-196794671</v>
      </c>
      <c r="Z43" s="140">
        <v>-98.55</v>
      </c>
      <c r="AA43" s="155">
        <v>199237098</v>
      </c>
    </row>
    <row r="44" spans="1:27" ht="12.75">
      <c r="A44" s="138" t="s">
        <v>90</v>
      </c>
      <c r="B44" s="136"/>
      <c r="C44" s="155">
        <v>45262188</v>
      </c>
      <c r="D44" s="155"/>
      <c r="E44" s="156">
        <v>45458086</v>
      </c>
      <c r="F44" s="60">
        <v>40978088</v>
      </c>
      <c r="G44" s="60">
        <v>3660850</v>
      </c>
      <c r="H44" s="60">
        <v>4514108</v>
      </c>
      <c r="I44" s="60">
        <v>3240990</v>
      </c>
      <c r="J44" s="60">
        <v>11415948</v>
      </c>
      <c r="K44" s="60">
        <v>3128744</v>
      </c>
      <c r="L44" s="60">
        <v>3544911</v>
      </c>
      <c r="M44" s="60">
        <v>2787412</v>
      </c>
      <c r="N44" s="60">
        <v>9461067</v>
      </c>
      <c r="O44" s="60">
        <v>2681345</v>
      </c>
      <c r="P44" s="60">
        <v>3862842</v>
      </c>
      <c r="Q44" s="60">
        <v>4351553</v>
      </c>
      <c r="R44" s="60">
        <v>10895740</v>
      </c>
      <c r="S44" s="60">
        <v>2731055</v>
      </c>
      <c r="T44" s="60">
        <v>1532556</v>
      </c>
      <c r="U44" s="60">
        <v>2508531</v>
      </c>
      <c r="V44" s="60">
        <v>6772142</v>
      </c>
      <c r="W44" s="60">
        <v>38544897</v>
      </c>
      <c r="X44" s="60">
        <v>45458091</v>
      </c>
      <c r="Y44" s="60">
        <v>-6913194</v>
      </c>
      <c r="Z44" s="140">
        <v>-15.21</v>
      </c>
      <c r="AA44" s="155">
        <v>40978088</v>
      </c>
    </row>
    <row r="45" spans="1:27" ht="12.75">
      <c r="A45" s="138" t="s">
        <v>91</v>
      </c>
      <c r="B45" s="136"/>
      <c r="C45" s="157">
        <v>20280185</v>
      </c>
      <c r="D45" s="157"/>
      <c r="E45" s="158">
        <v>22811610</v>
      </c>
      <c r="F45" s="159">
        <v>29961612</v>
      </c>
      <c r="G45" s="159">
        <v>3439046</v>
      </c>
      <c r="H45" s="159">
        <v>3047509</v>
      </c>
      <c r="I45" s="159">
        <v>3076294</v>
      </c>
      <c r="J45" s="159">
        <v>9562849</v>
      </c>
      <c r="K45" s="159">
        <v>1427834</v>
      </c>
      <c r="L45" s="159">
        <v>1292872</v>
      </c>
      <c r="M45" s="159">
        <v>1853592</v>
      </c>
      <c r="N45" s="159">
        <v>4574298</v>
      </c>
      <c r="O45" s="159">
        <v>964710</v>
      </c>
      <c r="P45" s="159">
        <v>1153945</v>
      </c>
      <c r="Q45" s="159">
        <v>1625724</v>
      </c>
      <c r="R45" s="159">
        <v>3744379</v>
      </c>
      <c r="S45" s="159">
        <v>1294283</v>
      </c>
      <c r="T45" s="159">
        <v>1464788</v>
      </c>
      <c r="U45" s="159">
        <v>220339</v>
      </c>
      <c r="V45" s="159">
        <v>2979410</v>
      </c>
      <c r="W45" s="159">
        <v>20860936</v>
      </c>
      <c r="X45" s="159">
        <v>22811607</v>
      </c>
      <c r="Y45" s="159">
        <v>-1950671</v>
      </c>
      <c r="Z45" s="141">
        <v>-8.55</v>
      </c>
      <c r="AA45" s="157">
        <v>29961612</v>
      </c>
    </row>
    <row r="46" spans="1:27" ht="12.75">
      <c r="A46" s="138" t="s">
        <v>92</v>
      </c>
      <c r="B46" s="136"/>
      <c r="C46" s="155">
        <v>34335326</v>
      </c>
      <c r="D46" s="155"/>
      <c r="E46" s="156">
        <v>16308572</v>
      </c>
      <c r="F46" s="60">
        <v>12340656</v>
      </c>
      <c r="G46" s="60">
        <v>969533</v>
      </c>
      <c r="H46" s="60">
        <v>1020601</v>
      </c>
      <c r="I46" s="60">
        <v>2112702</v>
      </c>
      <c r="J46" s="60">
        <v>4102836</v>
      </c>
      <c r="K46" s="60">
        <v>918387</v>
      </c>
      <c r="L46" s="60">
        <v>988463</v>
      </c>
      <c r="M46" s="60">
        <v>1004808</v>
      </c>
      <c r="N46" s="60">
        <v>2911658</v>
      </c>
      <c r="O46" s="60">
        <v>998575</v>
      </c>
      <c r="P46" s="60">
        <v>1004810</v>
      </c>
      <c r="Q46" s="60">
        <v>937254</v>
      </c>
      <c r="R46" s="60">
        <v>2940639</v>
      </c>
      <c r="S46" s="60">
        <v>899682</v>
      </c>
      <c r="T46" s="60">
        <v>960301</v>
      </c>
      <c r="U46" s="60">
        <v>619964</v>
      </c>
      <c r="V46" s="60">
        <v>2479947</v>
      </c>
      <c r="W46" s="60">
        <v>12435080</v>
      </c>
      <c r="X46" s="60">
        <v>16308574</v>
      </c>
      <c r="Y46" s="60">
        <v>-3873494</v>
      </c>
      <c r="Z46" s="140">
        <v>-23.75</v>
      </c>
      <c r="AA46" s="155">
        <v>12340656</v>
      </c>
    </row>
    <row r="47" spans="1:27" ht="12.75">
      <c r="A47" s="135" t="s">
        <v>93</v>
      </c>
      <c r="B47" s="142" t="s">
        <v>94</v>
      </c>
      <c r="C47" s="153">
        <v>296592</v>
      </c>
      <c r="D47" s="153"/>
      <c r="E47" s="154"/>
      <c r="F47" s="100">
        <v>540328</v>
      </c>
      <c r="G47" s="100">
        <v>42372</v>
      </c>
      <c r="H47" s="100">
        <v>42372</v>
      </c>
      <c r="I47" s="100">
        <v>42372</v>
      </c>
      <c r="J47" s="100">
        <v>127116</v>
      </c>
      <c r="K47" s="100">
        <v>53020</v>
      </c>
      <c r="L47" s="100">
        <v>45014</v>
      </c>
      <c r="M47" s="100">
        <v>45014</v>
      </c>
      <c r="N47" s="100">
        <v>143048</v>
      </c>
      <c r="O47" s="100">
        <v>45014</v>
      </c>
      <c r="P47" s="100">
        <v>45014</v>
      </c>
      <c r="Q47" s="100"/>
      <c r="R47" s="100">
        <v>90028</v>
      </c>
      <c r="S47" s="100"/>
      <c r="T47" s="100"/>
      <c r="U47" s="100"/>
      <c r="V47" s="100"/>
      <c r="W47" s="100">
        <v>360192</v>
      </c>
      <c r="X47" s="100"/>
      <c r="Y47" s="100">
        <v>360192</v>
      </c>
      <c r="Z47" s="137">
        <v>0</v>
      </c>
      <c r="AA47" s="153">
        <v>540328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748517258</v>
      </c>
      <c r="D48" s="168">
        <f>+D28+D32+D38+D42+D47</f>
        <v>0</v>
      </c>
      <c r="E48" s="169">
        <f t="shared" si="9"/>
        <v>738410598</v>
      </c>
      <c r="F48" s="73">
        <f t="shared" si="9"/>
        <v>794175392</v>
      </c>
      <c r="G48" s="73">
        <f t="shared" si="9"/>
        <v>30833045</v>
      </c>
      <c r="H48" s="73">
        <f t="shared" si="9"/>
        <v>29944226</v>
      </c>
      <c r="I48" s="73">
        <f t="shared" si="9"/>
        <v>148155179</v>
      </c>
      <c r="J48" s="73">
        <f t="shared" si="9"/>
        <v>208932450</v>
      </c>
      <c r="K48" s="73">
        <f t="shared" si="9"/>
        <v>34649005</v>
      </c>
      <c r="L48" s="73">
        <f t="shared" si="9"/>
        <v>34024699</v>
      </c>
      <c r="M48" s="73">
        <f t="shared" si="9"/>
        <v>53721098</v>
      </c>
      <c r="N48" s="73">
        <f t="shared" si="9"/>
        <v>122394802</v>
      </c>
      <c r="O48" s="73">
        <f t="shared" si="9"/>
        <v>48645545</v>
      </c>
      <c r="P48" s="73">
        <f t="shared" si="9"/>
        <v>30564341</v>
      </c>
      <c r="Q48" s="73">
        <f t="shared" si="9"/>
        <v>46340605</v>
      </c>
      <c r="R48" s="73">
        <f t="shared" si="9"/>
        <v>125550491</v>
      </c>
      <c r="S48" s="73">
        <f t="shared" si="9"/>
        <v>49551505</v>
      </c>
      <c r="T48" s="73">
        <f t="shared" si="9"/>
        <v>29347858</v>
      </c>
      <c r="U48" s="73">
        <f t="shared" si="9"/>
        <v>17006894</v>
      </c>
      <c r="V48" s="73">
        <f t="shared" si="9"/>
        <v>95906257</v>
      </c>
      <c r="W48" s="73">
        <f t="shared" si="9"/>
        <v>552784000</v>
      </c>
      <c r="X48" s="73">
        <f t="shared" si="9"/>
        <v>738410604</v>
      </c>
      <c r="Y48" s="73">
        <f t="shared" si="9"/>
        <v>-185626604</v>
      </c>
      <c r="Z48" s="170">
        <f>+IF(X48&lt;&gt;0,+(Y48/X48)*100,0)</f>
        <v>-25.13866986666405</v>
      </c>
      <c r="AA48" s="168">
        <f>+AA28+AA32+AA38+AA42+AA47</f>
        <v>794175392</v>
      </c>
    </row>
    <row r="49" spans="1:27" ht="12.75">
      <c r="A49" s="148" t="s">
        <v>49</v>
      </c>
      <c r="B49" s="149"/>
      <c r="C49" s="171">
        <f aca="true" t="shared" si="10" ref="C49:Y49">+C25-C48</f>
        <v>-144968278</v>
      </c>
      <c r="D49" s="171">
        <f>+D25-D48</f>
        <v>0</v>
      </c>
      <c r="E49" s="172">
        <f t="shared" si="10"/>
        <v>-60531123</v>
      </c>
      <c r="F49" s="173">
        <f t="shared" si="10"/>
        <v>-37634384</v>
      </c>
      <c r="G49" s="173">
        <f t="shared" si="10"/>
        <v>72241596</v>
      </c>
      <c r="H49" s="173">
        <f t="shared" si="10"/>
        <v>9219802</v>
      </c>
      <c r="I49" s="173">
        <f t="shared" si="10"/>
        <v>-108476083</v>
      </c>
      <c r="J49" s="173">
        <f t="shared" si="10"/>
        <v>-27014685</v>
      </c>
      <c r="K49" s="173">
        <f t="shared" si="10"/>
        <v>-1459418</v>
      </c>
      <c r="L49" s="173">
        <f t="shared" si="10"/>
        <v>943329</v>
      </c>
      <c r="M49" s="173">
        <f t="shared" si="10"/>
        <v>35536269</v>
      </c>
      <c r="N49" s="173">
        <f t="shared" si="10"/>
        <v>35020180</v>
      </c>
      <c r="O49" s="173">
        <f t="shared" si="10"/>
        <v>820540</v>
      </c>
      <c r="P49" s="173">
        <f t="shared" si="10"/>
        <v>18386548</v>
      </c>
      <c r="Q49" s="173">
        <f t="shared" si="10"/>
        <v>30405481</v>
      </c>
      <c r="R49" s="173">
        <f t="shared" si="10"/>
        <v>49612569</v>
      </c>
      <c r="S49" s="173">
        <f t="shared" si="10"/>
        <v>-25279198</v>
      </c>
      <c r="T49" s="173">
        <f t="shared" si="10"/>
        <v>10764411</v>
      </c>
      <c r="U49" s="173">
        <f t="shared" si="10"/>
        <v>32058030</v>
      </c>
      <c r="V49" s="173">
        <f t="shared" si="10"/>
        <v>17543243</v>
      </c>
      <c r="W49" s="173">
        <f t="shared" si="10"/>
        <v>75161307</v>
      </c>
      <c r="X49" s="173">
        <f>IF(F25=F48,0,X25-X48)</f>
        <v>-60530633</v>
      </c>
      <c r="Y49" s="173">
        <f t="shared" si="10"/>
        <v>135691940</v>
      </c>
      <c r="Z49" s="174">
        <f>+IF(X49&lt;&gt;0,+(Y49/X49)*100,0)</f>
        <v>-224.17069386999472</v>
      </c>
      <c r="AA49" s="171">
        <f>+AA25-AA48</f>
        <v>-37634384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64480845</v>
      </c>
      <c r="D5" s="155">
        <v>0</v>
      </c>
      <c r="E5" s="156">
        <v>66390000</v>
      </c>
      <c r="F5" s="60">
        <v>115092927</v>
      </c>
      <c r="G5" s="60">
        <v>7060782</v>
      </c>
      <c r="H5" s="60">
        <v>5795050</v>
      </c>
      <c r="I5" s="60">
        <v>6106504</v>
      </c>
      <c r="J5" s="60">
        <v>18962336</v>
      </c>
      <c r="K5" s="60">
        <v>6110530</v>
      </c>
      <c r="L5" s="60">
        <v>5377932</v>
      </c>
      <c r="M5" s="60">
        <v>6052074</v>
      </c>
      <c r="N5" s="60">
        <v>17540536</v>
      </c>
      <c r="O5" s="60">
        <v>5930949</v>
      </c>
      <c r="P5" s="60">
        <v>6051098</v>
      </c>
      <c r="Q5" s="60">
        <v>5782776</v>
      </c>
      <c r="R5" s="60">
        <v>17764823</v>
      </c>
      <c r="S5" s="60">
        <v>5948404</v>
      </c>
      <c r="T5" s="60">
        <v>6070287</v>
      </c>
      <c r="U5" s="60">
        <v>13113262</v>
      </c>
      <c r="V5" s="60">
        <v>25131953</v>
      </c>
      <c r="W5" s="60">
        <v>79399648</v>
      </c>
      <c r="X5" s="60">
        <v>66390120</v>
      </c>
      <c r="Y5" s="60">
        <v>13009528</v>
      </c>
      <c r="Z5" s="140">
        <v>19.6</v>
      </c>
      <c r="AA5" s="155">
        <v>115092927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85824504</v>
      </c>
      <c r="F6" s="60">
        <v>64999504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85824504</v>
      </c>
      <c r="Y6" s="60">
        <v>-85824504</v>
      </c>
      <c r="Z6" s="140">
        <v>-100</v>
      </c>
      <c r="AA6" s="155">
        <v>64999504</v>
      </c>
    </row>
    <row r="7" spans="1:27" ht="12.75">
      <c r="A7" s="183" t="s">
        <v>103</v>
      </c>
      <c r="B7" s="182"/>
      <c r="C7" s="155">
        <v>126031439</v>
      </c>
      <c r="D7" s="155">
        <v>0</v>
      </c>
      <c r="E7" s="156">
        <v>175543720</v>
      </c>
      <c r="F7" s="60">
        <v>178517444</v>
      </c>
      <c r="G7" s="60">
        <v>14210140</v>
      </c>
      <c r="H7" s="60">
        <v>15921986</v>
      </c>
      <c r="I7" s="60">
        <v>13211485</v>
      </c>
      <c r="J7" s="60">
        <v>43343611</v>
      </c>
      <c r="K7" s="60">
        <v>12809202</v>
      </c>
      <c r="L7" s="60">
        <v>6785206</v>
      </c>
      <c r="M7" s="60">
        <v>12865262</v>
      </c>
      <c r="N7" s="60">
        <v>32459670</v>
      </c>
      <c r="O7" s="60">
        <v>10043136</v>
      </c>
      <c r="P7" s="60">
        <v>15566615</v>
      </c>
      <c r="Q7" s="60">
        <v>7353229</v>
      </c>
      <c r="R7" s="60">
        <v>32962980</v>
      </c>
      <c r="S7" s="60">
        <v>10081957</v>
      </c>
      <c r="T7" s="60">
        <v>11367189</v>
      </c>
      <c r="U7" s="60">
        <v>11003884</v>
      </c>
      <c r="V7" s="60">
        <v>32453030</v>
      </c>
      <c r="W7" s="60">
        <v>141219291</v>
      </c>
      <c r="X7" s="60">
        <v>175543716</v>
      </c>
      <c r="Y7" s="60">
        <v>-34324425</v>
      </c>
      <c r="Z7" s="140">
        <v>-19.55</v>
      </c>
      <c r="AA7" s="155">
        <v>178517444</v>
      </c>
    </row>
    <row r="8" spans="1:27" ht="12.75">
      <c r="A8" s="183" t="s">
        <v>104</v>
      </c>
      <c r="B8" s="182"/>
      <c r="C8" s="155">
        <v>51684863</v>
      </c>
      <c r="D8" s="155">
        <v>0</v>
      </c>
      <c r="E8" s="156">
        <v>33629609</v>
      </c>
      <c r="F8" s="60">
        <v>66021139</v>
      </c>
      <c r="G8" s="60">
        <v>5466185</v>
      </c>
      <c r="H8" s="60">
        <v>5758480</v>
      </c>
      <c r="I8" s="60">
        <v>6289046</v>
      </c>
      <c r="J8" s="60">
        <v>17513711</v>
      </c>
      <c r="K8" s="60">
        <v>4333954</v>
      </c>
      <c r="L8" s="60">
        <v>6080373</v>
      </c>
      <c r="M8" s="60">
        <v>5675742</v>
      </c>
      <c r="N8" s="60">
        <v>16090069</v>
      </c>
      <c r="O8" s="60">
        <v>4647408</v>
      </c>
      <c r="P8" s="60">
        <v>13912607</v>
      </c>
      <c r="Q8" s="60">
        <v>4669095</v>
      </c>
      <c r="R8" s="60">
        <v>23229110</v>
      </c>
      <c r="S8" s="60">
        <v>-3799634</v>
      </c>
      <c r="T8" s="60">
        <v>4892144</v>
      </c>
      <c r="U8" s="60">
        <v>4330378</v>
      </c>
      <c r="V8" s="60">
        <v>5422888</v>
      </c>
      <c r="W8" s="60">
        <v>62255778</v>
      </c>
      <c r="X8" s="60">
        <v>33629604</v>
      </c>
      <c r="Y8" s="60">
        <v>28626174</v>
      </c>
      <c r="Z8" s="140">
        <v>85.12</v>
      </c>
      <c r="AA8" s="155">
        <v>66021139</v>
      </c>
    </row>
    <row r="9" spans="1:27" ht="12.75">
      <c r="A9" s="183" t="s">
        <v>105</v>
      </c>
      <c r="B9" s="182"/>
      <c r="C9" s="155">
        <v>29082401</v>
      </c>
      <c r="D9" s="155">
        <v>0</v>
      </c>
      <c r="E9" s="156">
        <v>32691565</v>
      </c>
      <c r="F9" s="60">
        <v>39597425</v>
      </c>
      <c r="G9" s="60">
        <v>3316339</v>
      </c>
      <c r="H9" s="60">
        <v>3308468</v>
      </c>
      <c r="I9" s="60">
        <v>3248297</v>
      </c>
      <c r="J9" s="60">
        <v>9873104</v>
      </c>
      <c r="K9" s="60">
        <v>3275865</v>
      </c>
      <c r="L9" s="60">
        <v>3279340</v>
      </c>
      <c r="M9" s="60">
        <v>3287963</v>
      </c>
      <c r="N9" s="60">
        <v>9843168</v>
      </c>
      <c r="O9" s="60">
        <v>3233909</v>
      </c>
      <c r="P9" s="60">
        <v>3309345</v>
      </c>
      <c r="Q9" s="60">
        <v>3264452</v>
      </c>
      <c r="R9" s="60">
        <v>9807706</v>
      </c>
      <c r="S9" s="60">
        <v>3292401</v>
      </c>
      <c r="T9" s="60">
        <v>3286723</v>
      </c>
      <c r="U9" s="60">
        <v>3237773</v>
      </c>
      <c r="V9" s="60">
        <v>9816897</v>
      </c>
      <c r="W9" s="60">
        <v>39340875</v>
      </c>
      <c r="X9" s="60">
        <v>32691564</v>
      </c>
      <c r="Y9" s="60">
        <v>6649311</v>
      </c>
      <c r="Z9" s="140">
        <v>20.34</v>
      </c>
      <c r="AA9" s="155">
        <v>39597425</v>
      </c>
    </row>
    <row r="10" spans="1:27" ht="12.75">
      <c r="A10" s="183" t="s">
        <v>106</v>
      </c>
      <c r="B10" s="182"/>
      <c r="C10" s="155">
        <v>25989839</v>
      </c>
      <c r="D10" s="155">
        <v>0</v>
      </c>
      <c r="E10" s="156">
        <v>29479385</v>
      </c>
      <c r="F10" s="54">
        <v>36700045</v>
      </c>
      <c r="G10" s="54">
        <v>3076164</v>
      </c>
      <c r="H10" s="54">
        <v>3070549</v>
      </c>
      <c r="I10" s="54">
        <v>3057313</v>
      </c>
      <c r="J10" s="54">
        <v>9204026</v>
      </c>
      <c r="K10" s="54">
        <v>3061735</v>
      </c>
      <c r="L10" s="54">
        <v>2972873</v>
      </c>
      <c r="M10" s="54">
        <v>3070789</v>
      </c>
      <c r="N10" s="54">
        <v>9105397</v>
      </c>
      <c r="O10" s="54">
        <v>3055439</v>
      </c>
      <c r="P10" s="54">
        <v>3074988</v>
      </c>
      <c r="Q10" s="54">
        <v>3061667</v>
      </c>
      <c r="R10" s="54">
        <v>9192094</v>
      </c>
      <c r="S10" s="54">
        <v>3093449</v>
      </c>
      <c r="T10" s="54">
        <v>3071473</v>
      </c>
      <c r="U10" s="54">
        <v>3055549</v>
      </c>
      <c r="V10" s="54">
        <v>9220471</v>
      </c>
      <c r="W10" s="54">
        <v>36721988</v>
      </c>
      <c r="X10" s="54">
        <v>29479380</v>
      </c>
      <c r="Y10" s="54">
        <v>7242608</v>
      </c>
      <c r="Z10" s="184">
        <v>24.57</v>
      </c>
      <c r="AA10" s="130">
        <v>36700045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1008755</v>
      </c>
      <c r="D12" s="155">
        <v>0</v>
      </c>
      <c r="E12" s="156">
        <v>3500000</v>
      </c>
      <c r="F12" s="60">
        <v>4579402</v>
      </c>
      <c r="G12" s="60">
        <v>311696</v>
      </c>
      <c r="H12" s="60">
        <v>24649</v>
      </c>
      <c r="I12" s="60">
        <v>120854</v>
      </c>
      <c r="J12" s="60">
        <v>457199</v>
      </c>
      <c r="K12" s="60">
        <v>195464</v>
      </c>
      <c r="L12" s="60">
        <v>190525</v>
      </c>
      <c r="M12" s="60">
        <v>26200</v>
      </c>
      <c r="N12" s="60">
        <v>412189</v>
      </c>
      <c r="O12" s="60">
        <v>178118</v>
      </c>
      <c r="P12" s="60">
        <v>106684</v>
      </c>
      <c r="Q12" s="60">
        <v>84088</v>
      </c>
      <c r="R12" s="60">
        <v>368890</v>
      </c>
      <c r="S12" s="60">
        <v>25097</v>
      </c>
      <c r="T12" s="60">
        <v>-1141</v>
      </c>
      <c r="U12" s="60">
        <v>190605</v>
      </c>
      <c r="V12" s="60">
        <v>214561</v>
      </c>
      <c r="W12" s="60">
        <v>1452839</v>
      </c>
      <c r="X12" s="60">
        <v>3500004</v>
      </c>
      <c r="Y12" s="60">
        <v>-2047165</v>
      </c>
      <c r="Z12" s="140">
        <v>-58.49</v>
      </c>
      <c r="AA12" s="155">
        <v>4579402</v>
      </c>
    </row>
    <row r="13" spans="1:27" ht="12.75">
      <c r="A13" s="181" t="s">
        <v>109</v>
      </c>
      <c r="B13" s="185"/>
      <c r="C13" s="155">
        <v>1998414</v>
      </c>
      <c r="D13" s="155">
        <v>0</v>
      </c>
      <c r="E13" s="156">
        <v>2000000</v>
      </c>
      <c r="F13" s="60">
        <v>2000000</v>
      </c>
      <c r="G13" s="60">
        <v>134805</v>
      </c>
      <c r="H13" s="60">
        <v>390208</v>
      </c>
      <c r="I13" s="60">
        <v>203187</v>
      </c>
      <c r="J13" s="60">
        <v>728200</v>
      </c>
      <c r="K13" s="60">
        <v>115943</v>
      </c>
      <c r="L13" s="60">
        <v>127705</v>
      </c>
      <c r="M13" s="60">
        <v>163110</v>
      </c>
      <c r="N13" s="60">
        <v>406758</v>
      </c>
      <c r="O13" s="60">
        <v>105587</v>
      </c>
      <c r="P13" s="60">
        <v>64109</v>
      </c>
      <c r="Q13" s="60">
        <v>59551</v>
      </c>
      <c r="R13" s="60">
        <v>229247</v>
      </c>
      <c r="S13" s="60">
        <v>38164</v>
      </c>
      <c r="T13" s="60">
        <v>82104</v>
      </c>
      <c r="U13" s="60">
        <v>33741</v>
      </c>
      <c r="V13" s="60">
        <v>154009</v>
      </c>
      <c r="W13" s="60">
        <v>1518214</v>
      </c>
      <c r="X13" s="60">
        <v>2000004</v>
      </c>
      <c r="Y13" s="60">
        <v>-481790</v>
      </c>
      <c r="Z13" s="140">
        <v>-24.09</v>
      </c>
      <c r="AA13" s="155">
        <v>2000000</v>
      </c>
    </row>
    <row r="14" spans="1:27" ht="12.75">
      <c r="A14" s="181" t="s">
        <v>110</v>
      </c>
      <c r="B14" s="185"/>
      <c r="C14" s="155">
        <v>33865480</v>
      </c>
      <c r="D14" s="155">
        <v>0</v>
      </c>
      <c r="E14" s="156">
        <v>10000000</v>
      </c>
      <c r="F14" s="60">
        <v>4000000</v>
      </c>
      <c r="G14" s="60">
        <v>3629923</v>
      </c>
      <c r="H14" s="60">
        <v>3702126</v>
      </c>
      <c r="I14" s="60">
        <v>2790094</v>
      </c>
      <c r="J14" s="60">
        <v>10122143</v>
      </c>
      <c r="K14" s="60">
        <v>3022724</v>
      </c>
      <c r="L14" s="60">
        <v>3118911</v>
      </c>
      <c r="M14" s="60">
        <v>2618595</v>
      </c>
      <c r="N14" s="60">
        <v>8760230</v>
      </c>
      <c r="O14" s="60">
        <v>3168869</v>
      </c>
      <c r="P14" s="60">
        <v>3344649</v>
      </c>
      <c r="Q14" s="60">
        <v>3241235</v>
      </c>
      <c r="R14" s="60">
        <v>9754753</v>
      </c>
      <c r="S14" s="60">
        <v>3315736</v>
      </c>
      <c r="T14" s="60">
        <v>3584371</v>
      </c>
      <c r="U14" s="60">
        <v>8059687</v>
      </c>
      <c r="V14" s="60">
        <v>14959794</v>
      </c>
      <c r="W14" s="60">
        <v>43596920</v>
      </c>
      <c r="X14" s="60">
        <v>9999996</v>
      </c>
      <c r="Y14" s="60">
        <v>33596924</v>
      </c>
      <c r="Z14" s="140">
        <v>335.97</v>
      </c>
      <c r="AA14" s="155">
        <v>4000000</v>
      </c>
    </row>
    <row r="15" spans="1:27" ht="12.75">
      <c r="A15" s="181" t="s">
        <v>111</v>
      </c>
      <c r="B15" s="185"/>
      <c r="C15" s="155">
        <v>1860</v>
      </c>
      <c r="D15" s="155">
        <v>0</v>
      </c>
      <c r="E15" s="156">
        <v>8000</v>
      </c>
      <c r="F15" s="60">
        <v>4000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8004</v>
      </c>
      <c r="Y15" s="60">
        <v>-8004</v>
      </c>
      <c r="Z15" s="140">
        <v>-100</v>
      </c>
      <c r="AA15" s="155">
        <v>4000</v>
      </c>
    </row>
    <row r="16" spans="1:27" ht="12.75">
      <c r="A16" s="181" t="s">
        <v>112</v>
      </c>
      <c r="B16" s="185"/>
      <c r="C16" s="155">
        <v>762625</v>
      </c>
      <c r="D16" s="155">
        <v>0</v>
      </c>
      <c r="E16" s="156">
        <v>1200000</v>
      </c>
      <c r="F16" s="60">
        <v>905385</v>
      </c>
      <c r="G16" s="60">
        <v>50865</v>
      </c>
      <c r="H16" s="60">
        <v>65018</v>
      </c>
      <c r="I16" s="60">
        <v>58651</v>
      </c>
      <c r="J16" s="60">
        <v>174534</v>
      </c>
      <c r="K16" s="60">
        <v>125711</v>
      </c>
      <c r="L16" s="60">
        <v>269532</v>
      </c>
      <c r="M16" s="60">
        <v>35557</v>
      </c>
      <c r="N16" s="60">
        <v>430800</v>
      </c>
      <c r="O16" s="60">
        <v>381772</v>
      </c>
      <c r="P16" s="60">
        <v>116584</v>
      </c>
      <c r="Q16" s="60">
        <v>52663</v>
      </c>
      <c r="R16" s="60">
        <v>551019</v>
      </c>
      <c r="S16" s="60">
        <v>66817</v>
      </c>
      <c r="T16" s="60">
        <v>45126</v>
      </c>
      <c r="U16" s="60">
        <v>69974</v>
      </c>
      <c r="V16" s="60">
        <v>181917</v>
      </c>
      <c r="W16" s="60">
        <v>1338270</v>
      </c>
      <c r="X16" s="60">
        <v>1200000</v>
      </c>
      <c r="Y16" s="60">
        <v>138270</v>
      </c>
      <c r="Z16" s="140">
        <v>11.52</v>
      </c>
      <c r="AA16" s="155">
        <v>905385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500</v>
      </c>
      <c r="F17" s="60">
        <v>1168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504</v>
      </c>
      <c r="Y17" s="60">
        <v>-504</v>
      </c>
      <c r="Z17" s="140">
        <v>-100</v>
      </c>
      <c r="AA17" s="155">
        <v>1168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190054552</v>
      </c>
      <c r="D19" s="155">
        <v>0</v>
      </c>
      <c r="E19" s="156">
        <v>161827000</v>
      </c>
      <c r="F19" s="60">
        <v>166827000</v>
      </c>
      <c r="G19" s="60">
        <v>65683000</v>
      </c>
      <c r="H19" s="60">
        <v>139565</v>
      </c>
      <c r="I19" s="60">
        <v>1252429</v>
      </c>
      <c r="J19" s="60">
        <v>67074994</v>
      </c>
      <c r="K19" s="60">
        <v>76</v>
      </c>
      <c r="L19" s="60">
        <v>69508</v>
      </c>
      <c r="M19" s="60">
        <v>52210970</v>
      </c>
      <c r="N19" s="60">
        <v>52280554</v>
      </c>
      <c r="O19" s="60">
        <v>727781</v>
      </c>
      <c r="P19" s="60">
        <v>49160</v>
      </c>
      <c r="Q19" s="60">
        <v>47499635</v>
      </c>
      <c r="R19" s="60">
        <v>48276576</v>
      </c>
      <c r="S19" s="60">
        <v>1185608</v>
      </c>
      <c r="T19" s="60">
        <v>161996</v>
      </c>
      <c r="U19" s="60">
        <v>-242102</v>
      </c>
      <c r="V19" s="60">
        <v>1105502</v>
      </c>
      <c r="W19" s="60">
        <v>168737626</v>
      </c>
      <c r="X19" s="60">
        <v>161826996</v>
      </c>
      <c r="Y19" s="60">
        <v>6910630</v>
      </c>
      <c r="Z19" s="140">
        <v>4.27</v>
      </c>
      <c r="AA19" s="155">
        <v>166827000</v>
      </c>
    </row>
    <row r="20" spans="1:27" ht="12.75">
      <c r="A20" s="181" t="s">
        <v>35</v>
      </c>
      <c r="B20" s="185"/>
      <c r="C20" s="155">
        <v>1695829</v>
      </c>
      <c r="D20" s="155">
        <v>0</v>
      </c>
      <c r="E20" s="156">
        <v>10865192</v>
      </c>
      <c r="F20" s="54">
        <v>7375569</v>
      </c>
      <c r="G20" s="54">
        <v>134742</v>
      </c>
      <c r="H20" s="54">
        <v>90294</v>
      </c>
      <c r="I20" s="54">
        <v>121318</v>
      </c>
      <c r="J20" s="54">
        <v>346354</v>
      </c>
      <c r="K20" s="54">
        <v>138383</v>
      </c>
      <c r="L20" s="54">
        <v>137790</v>
      </c>
      <c r="M20" s="54">
        <v>112085</v>
      </c>
      <c r="N20" s="54">
        <v>388258</v>
      </c>
      <c r="O20" s="54">
        <v>153813</v>
      </c>
      <c r="P20" s="54">
        <v>134092</v>
      </c>
      <c r="Q20" s="54">
        <v>169729</v>
      </c>
      <c r="R20" s="54">
        <v>457634</v>
      </c>
      <c r="S20" s="54">
        <v>141572</v>
      </c>
      <c r="T20" s="54">
        <v>120310</v>
      </c>
      <c r="U20" s="54">
        <v>168224</v>
      </c>
      <c r="V20" s="54">
        <v>430106</v>
      </c>
      <c r="W20" s="54">
        <v>1622352</v>
      </c>
      <c r="X20" s="54">
        <v>10865188</v>
      </c>
      <c r="Y20" s="54">
        <v>-9242836</v>
      </c>
      <c r="Z20" s="184">
        <v>-85.07</v>
      </c>
      <c r="AA20" s="130">
        <v>7375569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526656902</v>
      </c>
      <c r="D22" s="188">
        <f>SUM(D5:D21)</f>
        <v>0</v>
      </c>
      <c r="E22" s="189">
        <f t="shared" si="0"/>
        <v>612959475</v>
      </c>
      <c r="F22" s="190">
        <f t="shared" si="0"/>
        <v>686621008</v>
      </c>
      <c r="G22" s="190">
        <f t="shared" si="0"/>
        <v>103074641</v>
      </c>
      <c r="H22" s="190">
        <f t="shared" si="0"/>
        <v>38266393</v>
      </c>
      <c r="I22" s="190">
        <f t="shared" si="0"/>
        <v>36459178</v>
      </c>
      <c r="J22" s="190">
        <f t="shared" si="0"/>
        <v>177800212</v>
      </c>
      <c r="K22" s="190">
        <f t="shared" si="0"/>
        <v>33189587</v>
      </c>
      <c r="L22" s="190">
        <f t="shared" si="0"/>
        <v>28409695</v>
      </c>
      <c r="M22" s="190">
        <f t="shared" si="0"/>
        <v>86118347</v>
      </c>
      <c r="N22" s="190">
        <f t="shared" si="0"/>
        <v>147717629</v>
      </c>
      <c r="O22" s="190">
        <f t="shared" si="0"/>
        <v>31626781</v>
      </c>
      <c r="P22" s="190">
        <f t="shared" si="0"/>
        <v>45729931</v>
      </c>
      <c r="Q22" s="190">
        <f t="shared" si="0"/>
        <v>75238120</v>
      </c>
      <c r="R22" s="190">
        <f t="shared" si="0"/>
        <v>152594832</v>
      </c>
      <c r="S22" s="190">
        <f t="shared" si="0"/>
        <v>23389571</v>
      </c>
      <c r="T22" s="190">
        <f t="shared" si="0"/>
        <v>32680582</v>
      </c>
      <c r="U22" s="190">
        <f t="shared" si="0"/>
        <v>43020975</v>
      </c>
      <c r="V22" s="190">
        <f t="shared" si="0"/>
        <v>99091128</v>
      </c>
      <c r="W22" s="190">
        <f t="shared" si="0"/>
        <v>577203801</v>
      </c>
      <c r="X22" s="190">
        <f t="shared" si="0"/>
        <v>612959584</v>
      </c>
      <c r="Y22" s="190">
        <f t="shared" si="0"/>
        <v>-35755783</v>
      </c>
      <c r="Z22" s="191">
        <f>+IF(X22&lt;&gt;0,+(Y22/X22)*100,0)</f>
        <v>-5.833301890259701</v>
      </c>
      <c r="AA22" s="188">
        <f>SUM(AA5:AA21)</f>
        <v>686621008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183643273</v>
      </c>
      <c r="D25" s="155">
        <v>0</v>
      </c>
      <c r="E25" s="156">
        <v>159559418</v>
      </c>
      <c r="F25" s="60">
        <v>168756102</v>
      </c>
      <c r="G25" s="60">
        <v>15740526</v>
      </c>
      <c r="H25" s="60">
        <v>16127655</v>
      </c>
      <c r="I25" s="60">
        <v>15710534</v>
      </c>
      <c r="J25" s="60">
        <v>47578715</v>
      </c>
      <c r="K25" s="60">
        <v>15124380</v>
      </c>
      <c r="L25" s="60">
        <v>15465351</v>
      </c>
      <c r="M25" s="60">
        <v>15189874</v>
      </c>
      <c r="N25" s="60">
        <v>45779605</v>
      </c>
      <c r="O25" s="60">
        <v>15246198</v>
      </c>
      <c r="P25" s="60">
        <v>15259634</v>
      </c>
      <c r="Q25" s="60">
        <v>15377913</v>
      </c>
      <c r="R25" s="60">
        <v>45883745</v>
      </c>
      <c r="S25" s="60">
        <v>14723052</v>
      </c>
      <c r="T25" s="60">
        <v>14960606</v>
      </c>
      <c r="U25" s="60">
        <v>15338854</v>
      </c>
      <c r="V25" s="60">
        <v>45022512</v>
      </c>
      <c r="W25" s="60">
        <v>184264577</v>
      </c>
      <c r="X25" s="60">
        <v>159559420</v>
      </c>
      <c r="Y25" s="60">
        <v>24705157</v>
      </c>
      <c r="Z25" s="140">
        <v>15.48</v>
      </c>
      <c r="AA25" s="155">
        <v>168756102</v>
      </c>
    </row>
    <row r="26" spans="1:27" ht="12.75">
      <c r="A26" s="183" t="s">
        <v>38</v>
      </c>
      <c r="B26" s="182"/>
      <c r="C26" s="155">
        <v>11478640</v>
      </c>
      <c r="D26" s="155">
        <v>0</v>
      </c>
      <c r="E26" s="156">
        <v>11500000</v>
      </c>
      <c r="F26" s="60">
        <v>10726525</v>
      </c>
      <c r="G26" s="60">
        <v>927693</v>
      </c>
      <c r="H26" s="60">
        <v>985807</v>
      </c>
      <c r="I26" s="60">
        <v>859826</v>
      </c>
      <c r="J26" s="60">
        <v>2773326</v>
      </c>
      <c r="K26" s="60">
        <v>860943</v>
      </c>
      <c r="L26" s="60">
        <v>864497</v>
      </c>
      <c r="M26" s="60">
        <v>864497</v>
      </c>
      <c r="N26" s="60">
        <v>2589937</v>
      </c>
      <c r="O26" s="60">
        <v>864497</v>
      </c>
      <c r="P26" s="60">
        <v>864497</v>
      </c>
      <c r="Q26" s="60">
        <v>864497</v>
      </c>
      <c r="R26" s="60">
        <v>2593491</v>
      </c>
      <c r="S26" s="60">
        <v>886899</v>
      </c>
      <c r="T26" s="60">
        <v>930791</v>
      </c>
      <c r="U26" s="60">
        <v>954051</v>
      </c>
      <c r="V26" s="60">
        <v>2771741</v>
      </c>
      <c r="W26" s="60">
        <v>10728495</v>
      </c>
      <c r="X26" s="60">
        <v>11499996</v>
      </c>
      <c r="Y26" s="60">
        <v>-771501</v>
      </c>
      <c r="Z26" s="140">
        <v>-6.71</v>
      </c>
      <c r="AA26" s="155">
        <v>10726525</v>
      </c>
    </row>
    <row r="27" spans="1:27" ht="12.75">
      <c r="A27" s="183" t="s">
        <v>118</v>
      </c>
      <c r="B27" s="182"/>
      <c r="C27" s="155">
        <v>26846582</v>
      </c>
      <c r="D27" s="155">
        <v>0</v>
      </c>
      <c r="E27" s="156">
        <v>86512123</v>
      </c>
      <c r="F27" s="60">
        <v>119512123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86512128</v>
      </c>
      <c r="Y27" s="60">
        <v>-86512128</v>
      </c>
      <c r="Z27" s="140">
        <v>-100</v>
      </c>
      <c r="AA27" s="155">
        <v>119512123</v>
      </c>
    </row>
    <row r="28" spans="1:27" ht="12.75">
      <c r="A28" s="183" t="s">
        <v>39</v>
      </c>
      <c r="B28" s="182"/>
      <c r="C28" s="155">
        <v>154075512</v>
      </c>
      <c r="D28" s="155">
        <v>0</v>
      </c>
      <c r="E28" s="156">
        <v>90000000</v>
      </c>
      <c r="F28" s="60">
        <v>62000000</v>
      </c>
      <c r="G28" s="60">
        <v>659759</v>
      </c>
      <c r="H28" s="60">
        <v>-585000</v>
      </c>
      <c r="I28" s="60">
        <v>133722</v>
      </c>
      <c r="J28" s="60">
        <v>208481</v>
      </c>
      <c r="K28" s="60">
        <v>54252</v>
      </c>
      <c r="L28" s="60">
        <v>-53963</v>
      </c>
      <c r="M28" s="60">
        <v>6015587</v>
      </c>
      <c r="N28" s="60">
        <v>6015876</v>
      </c>
      <c r="O28" s="60">
        <v>3259601</v>
      </c>
      <c r="P28" s="60">
        <v>2784310</v>
      </c>
      <c r="Q28" s="60">
        <v>2292583</v>
      </c>
      <c r="R28" s="60">
        <v>8336494</v>
      </c>
      <c r="S28" s="60">
        <v>4633938</v>
      </c>
      <c r="T28" s="60">
        <v>2364719</v>
      </c>
      <c r="U28" s="60">
        <v>15515218</v>
      </c>
      <c r="V28" s="60">
        <v>22513875</v>
      </c>
      <c r="W28" s="60">
        <v>37074726</v>
      </c>
      <c r="X28" s="60">
        <v>90000000</v>
      </c>
      <c r="Y28" s="60">
        <v>-52925274</v>
      </c>
      <c r="Z28" s="140">
        <v>-58.81</v>
      </c>
      <c r="AA28" s="155">
        <v>62000000</v>
      </c>
    </row>
    <row r="29" spans="1:27" ht="12.75">
      <c r="A29" s="183" t="s">
        <v>40</v>
      </c>
      <c r="B29" s="182"/>
      <c r="C29" s="155">
        <v>81100334</v>
      </c>
      <c r="D29" s="155">
        <v>0</v>
      </c>
      <c r="E29" s="156">
        <v>72000000</v>
      </c>
      <c r="F29" s="60">
        <v>72000000</v>
      </c>
      <c r="G29" s="60">
        <v>0</v>
      </c>
      <c r="H29" s="60">
        <v>66220</v>
      </c>
      <c r="I29" s="60">
        <v>0</v>
      </c>
      <c r="J29" s="60">
        <v>66220</v>
      </c>
      <c r="K29" s="60">
        <v>32042</v>
      </c>
      <c r="L29" s="60">
        <v>27897</v>
      </c>
      <c r="M29" s="60">
        <v>26997</v>
      </c>
      <c r="N29" s="60">
        <v>86936</v>
      </c>
      <c r="O29" s="60">
        <v>9441145</v>
      </c>
      <c r="P29" s="60">
        <v>22544</v>
      </c>
      <c r="Q29" s="60">
        <v>9574332</v>
      </c>
      <c r="R29" s="60">
        <v>19038021</v>
      </c>
      <c r="S29" s="60">
        <v>8421618</v>
      </c>
      <c r="T29" s="60">
        <v>16508</v>
      </c>
      <c r="U29" s="60">
        <v>13923</v>
      </c>
      <c r="V29" s="60">
        <v>8452049</v>
      </c>
      <c r="W29" s="60">
        <v>27643226</v>
      </c>
      <c r="X29" s="60">
        <v>72000000</v>
      </c>
      <c r="Y29" s="60">
        <v>-44356774</v>
      </c>
      <c r="Z29" s="140">
        <v>-61.61</v>
      </c>
      <c r="AA29" s="155">
        <v>72000000</v>
      </c>
    </row>
    <row r="30" spans="1:27" ht="12.75">
      <c r="A30" s="183" t="s">
        <v>119</v>
      </c>
      <c r="B30" s="182"/>
      <c r="C30" s="155">
        <v>181519870</v>
      </c>
      <c r="D30" s="155">
        <v>0</v>
      </c>
      <c r="E30" s="156">
        <v>204667107</v>
      </c>
      <c r="F30" s="60">
        <v>199787107</v>
      </c>
      <c r="G30" s="60">
        <v>4016193</v>
      </c>
      <c r="H30" s="60">
        <v>3950782</v>
      </c>
      <c r="I30" s="60">
        <v>2741223</v>
      </c>
      <c r="J30" s="60">
        <v>10708198</v>
      </c>
      <c r="K30" s="60">
        <v>2179393</v>
      </c>
      <c r="L30" s="60">
        <v>2656080</v>
      </c>
      <c r="M30" s="60">
        <v>21218921</v>
      </c>
      <c r="N30" s="60">
        <v>26054394</v>
      </c>
      <c r="O30" s="60">
        <v>13894877</v>
      </c>
      <c r="P30" s="60">
        <v>3729921</v>
      </c>
      <c r="Q30" s="60">
        <v>9393405</v>
      </c>
      <c r="R30" s="60">
        <v>27018203</v>
      </c>
      <c r="S30" s="60">
        <v>14026429</v>
      </c>
      <c r="T30" s="60">
        <v>2957831</v>
      </c>
      <c r="U30" s="60">
        <v>-74122104</v>
      </c>
      <c r="V30" s="60">
        <v>-57137844</v>
      </c>
      <c r="W30" s="60">
        <v>6642951</v>
      </c>
      <c r="X30" s="60">
        <v>204667104</v>
      </c>
      <c r="Y30" s="60">
        <v>-198024153</v>
      </c>
      <c r="Z30" s="140">
        <v>-96.75</v>
      </c>
      <c r="AA30" s="155">
        <v>199787107</v>
      </c>
    </row>
    <row r="31" spans="1:27" ht="12.75">
      <c r="A31" s="183" t="s">
        <v>120</v>
      </c>
      <c r="B31" s="182"/>
      <c r="C31" s="155">
        <v>10048010</v>
      </c>
      <c r="D31" s="155">
        <v>0</v>
      </c>
      <c r="E31" s="156">
        <v>12000000</v>
      </c>
      <c r="F31" s="60">
        <v>12720239</v>
      </c>
      <c r="G31" s="60">
        <v>2634885</v>
      </c>
      <c r="H31" s="60">
        <v>280897</v>
      </c>
      <c r="I31" s="60">
        <v>1604500</v>
      </c>
      <c r="J31" s="60">
        <v>4520282</v>
      </c>
      <c r="K31" s="60">
        <v>295304</v>
      </c>
      <c r="L31" s="60">
        <v>121957</v>
      </c>
      <c r="M31" s="60">
        <v>1067007</v>
      </c>
      <c r="N31" s="60">
        <v>1484268</v>
      </c>
      <c r="O31" s="60">
        <v>279284</v>
      </c>
      <c r="P31" s="60">
        <v>359368</v>
      </c>
      <c r="Q31" s="60">
        <v>961848</v>
      </c>
      <c r="R31" s="60">
        <v>1600500</v>
      </c>
      <c r="S31" s="60">
        <v>590286</v>
      </c>
      <c r="T31" s="60">
        <v>591618</v>
      </c>
      <c r="U31" s="60">
        <v>-152284</v>
      </c>
      <c r="V31" s="60">
        <v>1029620</v>
      </c>
      <c r="W31" s="60">
        <v>8634670</v>
      </c>
      <c r="X31" s="60">
        <v>12000000</v>
      </c>
      <c r="Y31" s="60">
        <v>-3365330</v>
      </c>
      <c r="Z31" s="140">
        <v>-28.04</v>
      </c>
      <c r="AA31" s="155">
        <v>12720239</v>
      </c>
    </row>
    <row r="32" spans="1:27" ht="12.75">
      <c r="A32" s="183" t="s">
        <v>121</v>
      </c>
      <c r="B32" s="182"/>
      <c r="C32" s="155">
        <v>1360105</v>
      </c>
      <c r="D32" s="155">
        <v>0</v>
      </c>
      <c r="E32" s="156">
        <v>26045000</v>
      </c>
      <c r="F32" s="60">
        <v>35392698</v>
      </c>
      <c r="G32" s="60">
        <v>1448992</v>
      </c>
      <c r="H32" s="60">
        <v>4464568</v>
      </c>
      <c r="I32" s="60">
        <v>2197597</v>
      </c>
      <c r="J32" s="60">
        <v>8111157</v>
      </c>
      <c r="K32" s="60">
        <v>2655217</v>
      </c>
      <c r="L32" s="60">
        <v>2294964</v>
      </c>
      <c r="M32" s="60">
        <v>1430668</v>
      </c>
      <c r="N32" s="60">
        <v>6380849</v>
      </c>
      <c r="O32" s="60">
        <v>687483</v>
      </c>
      <c r="P32" s="60">
        <v>867450</v>
      </c>
      <c r="Q32" s="60">
        <v>1818911</v>
      </c>
      <c r="R32" s="60">
        <v>3373844</v>
      </c>
      <c r="S32" s="60">
        <v>632588</v>
      </c>
      <c r="T32" s="60">
        <v>1868213</v>
      </c>
      <c r="U32" s="60">
        <v>175360</v>
      </c>
      <c r="V32" s="60">
        <v>2676161</v>
      </c>
      <c r="W32" s="60">
        <v>20542011</v>
      </c>
      <c r="X32" s="60">
        <v>26044996</v>
      </c>
      <c r="Y32" s="60">
        <v>-5502985</v>
      </c>
      <c r="Z32" s="140">
        <v>-21.13</v>
      </c>
      <c r="AA32" s="155">
        <v>35392698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98444932</v>
      </c>
      <c r="D34" s="155">
        <v>0</v>
      </c>
      <c r="E34" s="156">
        <v>76126950</v>
      </c>
      <c r="F34" s="60">
        <v>113280598</v>
      </c>
      <c r="G34" s="60">
        <v>5404997</v>
      </c>
      <c r="H34" s="60">
        <v>4653297</v>
      </c>
      <c r="I34" s="60">
        <v>124907777</v>
      </c>
      <c r="J34" s="60">
        <v>134966071</v>
      </c>
      <c r="K34" s="60">
        <v>13447474</v>
      </c>
      <c r="L34" s="60">
        <v>12647916</v>
      </c>
      <c r="M34" s="60">
        <v>7907547</v>
      </c>
      <c r="N34" s="60">
        <v>34002937</v>
      </c>
      <c r="O34" s="60">
        <v>4972460</v>
      </c>
      <c r="P34" s="60">
        <v>6676617</v>
      </c>
      <c r="Q34" s="60">
        <v>6057116</v>
      </c>
      <c r="R34" s="60">
        <v>17706193</v>
      </c>
      <c r="S34" s="60">
        <v>5636695</v>
      </c>
      <c r="T34" s="60">
        <v>5657572</v>
      </c>
      <c r="U34" s="60">
        <v>59283876</v>
      </c>
      <c r="V34" s="60">
        <v>70578143</v>
      </c>
      <c r="W34" s="60">
        <v>257253344</v>
      </c>
      <c r="X34" s="60">
        <v>76126948</v>
      </c>
      <c r="Y34" s="60">
        <v>181126396</v>
      </c>
      <c r="Z34" s="140">
        <v>237.93</v>
      </c>
      <c r="AA34" s="155">
        <v>113280598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748517258</v>
      </c>
      <c r="D36" s="188">
        <f>SUM(D25:D35)</f>
        <v>0</v>
      </c>
      <c r="E36" s="189">
        <f t="shared" si="1"/>
        <v>738410598</v>
      </c>
      <c r="F36" s="190">
        <f t="shared" si="1"/>
        <v>794175392</v>
      </c>
      <c r="G36" s="190">
        <f t="shared" si="1"/>
        <v>30833045</v>
      </c>
      <c r="H36" s="190">
        <f t="shared" si="1"/>
        <v>29944226</v>
      </c>
      <c r="I36" s="190">
        <f t="shared" si="1"/>
        <v>148155179</v>
      </c>
      <c r="J36" s="190">
        <f t="shared" si="1"/>
        <v>208932450</v>
      </c>
      <c r="K36" s="190">
        <f t="shared" si="1"/>
        <v>34649005</v>
      </c>
      <c r="L36" s="190">
        <f t="shared" si="1"/>
        <v>34024699</v>
      </c>
      <c r="M36" s="190">
        <f t="shared" si="1"/>
        <v>53721098</v>
      </c>
      <c r="N36" s="190">
        <f t="shared" si="1"/>
        <v>122394802</v>
      </c>
      <c r="O36" s="190">
        <f t="shared" si="1"/>
        <v>48645545</v>
      </c>
      <c r="P36" s="190">
        <f t="shared" si="1"/>
        <v>30564341</v>
      </c>
      <c r="Q36" s="190">
        <f t="shared" si="1"/>
        <v>46340605</v>
      </c>
      <c r="R36" s="190">
        <f t="shared" si="1"/>
        <v>125550491</v>
      </c>
      <c r="S36" s="190">
        <f t="shared" si="1"/>
        <v>49551505</v>
      </c>
      <c r="T36" s="190">
        <f t="shared" si="1"/>
        <v>29347858</v>
      </c>
      <c r="U36" s="190">
        <f t="shared" si="1"/>
        <v>17006894</v>
      </c>
      <c r="V36" s="190">
        <f t="shared" si="1"/>
        <v>95906257</v>
      </c>
      <c r="W36" s="190">
        <f t="shared" si="1"/>
        <v>552784000</v>
      </c>
      <c r="X36" s="190">
        <f t="shared" si="1"/>
        <v>738410592</v>
      </c>
      <c r="Y36" s="190">
        <f t="shared" si="1"/>
        <v>-185626592</v>
      </c>
      <c r="Z36" s="191">
        <f>+IF(X36&lt;&gt;0,+(Y36/X36)*100,0)</f>
        <v>-25.138668650083503</v>
      </c>
      <c r="AA36" s="188">
        <f>SUM(AA25:AA35)</f>
        <v>794175392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-221860356</v>
      </c>
      <c r="D38" s="199">
        <f>+D22-D36</f>
        <v>0</v>
      </c>
      <c r="E38" s="200">
        <f t="shared" si="2"/>
        <v>-125451123</v>
      </c>
      <c r="F38" s="106">
        <f t="shared" si="2"/>
        <v>-107554384</v>
      </c>
      <c r="G38" s="106">
        <f t="shared" si="2"/>
        <v>72241596</v>
      </c>
      <c r="H38" s="106">
        <f t="shared" si="2"/>
        <v>8322167</v>
      </c>
      <c r="I38" s="106">
        <f t="shared" si="2"/>
        <v>-111696001</v>
      </c>
      <c r="J38" s="106">
        <f t="shared" si="2"/>
        <v>-31132238</v>
      </c>
      <c r="K38" s="106">
        <f t="shared" si="2"/>
        <v>-1459418</v>
      </c>
      <c r="L38" s="106">
        <f t="shared" si="2"/>
        <v>-5615004</v>
      </c>
      <c r="M38" s="106">
        <f t="shared" si="2"/>
        <v>32397249</v>
      </c>
      <c r="N38" s="106">
        <f t="shared" si="2"/>
        <v>25322827</v>
      </c>
      <c r="O38" s="106">
        <f t="shared" si="2"/>
        <v>-17018764</v>
      </c>
      <c r="P38" s="106">
        <f t="shared" si="2"/>
        <v>15165590</v>
      </c>
      <c r="Q38" s="106">
        <f t="shared" si="2"/>
        <v>28897515</v>
      </c>
      <c r="R38" s="106">
        <f t="shared" si="2"/>
        <v>27044341</v>
      </c>
      <c r="S38" s="106">
        <f t="shared" si="2"/>
        <v>-26161934</v>
      </c>
      <c r="T38" s="106">
        <f t="shared" si="2"/>
        <v>3332724</v>
      </c>
      <c r="U38" s="106">
        <f t="shared" si="2"/>
        <v>26014081</v>
      </c>
      <c r="V38" s="106">
        <f t="shared" si="2"/>
        <v>3184871</v>
      </c>
      <c r="W38" s="106">
        <f t="shared" si="2"/>
        <v>24419801</v>
      </c>
      <c r="X38" s="106">
        <f>IF(F22=F36,0,X22-X36)</f>
        <v>-125451008</v>
      </c>
      <c r="Y38" s="106">
        <f t="shared" si="2"/>
        <v>149870809</v>
      </c>
      <c r="Z38" s="201">
        <f>+IF(X38&lt;&gt;0,+(Y38/X38)*100,0)</f>
        <v>-119.46560764182938</v>
      </c>
      <c r="AA38" s="199">
        <f>+AA22-AA36</f>
        <v>-107554384</v>
      </c>
    </row>
    <row r="39" spans="1:27" ht="12.75">
      <c r="A39" s="181" t="s">
        <v>46</v>
      </c>
      <c r="B39" s="185"/>
      <c r="C39" s="155">
        <v>76892078</v>
      </c>
      <c r="D39" s="155">
        <v>0</v>
      </c>
      <c r="E39" s="156">
        <v>64920000</v>
      </c>
      <c r="F39" s="60">
        <v>69920000</v>
      </c>
      <c r="G39" s="60">
        <v>0</v>
      </c>
      <c r="H39" s="60">
        <v>897635</v>
      </c>
      <c r="I39" s="60">
        <v>3219918</v>
      </c>
      <c r="J39" s="60">
        <v>4117553</v>
      </c>
      <c r="K39" s="60">
        <v>0</v>
      </c>
      <c r="L39" s="60">
        <v>6558333</v>
      </c>
      <c r="M39" s="60">
        <v>3139020</v>
      </c>
      <c r="N39" s="60">
        <v>9697353</v>
      </c>
      <c r="O39" s="60">
        <v>17839304</v>
      </c>
      <c r="P39" s="60">
        <v>3220958</v>
      </c>
      <c r="Q39" s="60">
        <v>1507966</v>
      </c>
      <c r="R39" s="60">
        <v>22568228</v>
      </c>
      <c r="S39" s="60">
        <v>882736</v>
      </c>
      <c r="T39" s="60">
        <v>7431687</v>
      </c>
      <c r="U39" s="60">
        <v>6043949</v>
      </c>
      <c r="V39" s="60">
        <v>14358372</v>
      </c>
      <c r="W39" s="60">
        <v>50741506</v>
      </c>
      <c r="X39" s="60">
        <v>64920000</v>
      </c>
      <c r="Y39" s="60">
        <v>-14178494</v>
      </c>
      <c r="Z39" s="140">
        <v>-21.84</v>
      </c>
      <c r="AA39" s="155">
        <v>69920000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-144968278</v>
      </c>
      <c r="D42" s="206">
        <f>SUM(D38:D41)</f>
        <v>0</v>
      </c>
      <c r="E42" s="207">
        <f t="shared" si="3"/>
        <v>-60531123</v>
      </c>
      <c r="F42" s="88">
        <f t="shared" si="3"/>
        <v>-37634384</v>
      </c>
      <c r="G42" s="88">
        <f t="shared" si="3"/>
        <v>72241596</v>
      </c>
      <c r="H42" s="88">
        <f t="shared" si="3"/>
        <v>9219802</v>
      </c>
      <c r="I42" s="88">
        <f t="shared" si="3"/>
        <v>-108476083</v>
      </c>
      <c r="J42" s="88">
        <f t="shared" si="3"/>
        <v>-27014685</v>
      </c>
      <c r="K42" s="88">
        <f t="shared" si="3"/>
        <v>-1459418</v>
      </c>
      <c r="L42" s="88">
        <f t="shared" si="3"/>
        <v>943329</v>
      </c>
      <c r="M42" s="88">
        <f t="shared" si="3"/>
        <v>35536269</v>
      </c>
      <c r="N42" s="88">
        <f t="shared" si="3"/>
        <v>35020180</v>
      </c>
      <c r="O42" s="88">
        <f t="shared" si="3"/>
        <v>820540</v>
      </c>
      <c r="P42" s="88">
        <f t="shared" si="3"/>
        <v>18386548</v>
      </c>
      <c r="Q42" s="88">
        <f t="shared" si="3"/>
        <v>30405481</v>
      </c>
      <c r="R42" s="88">
        <f t="shared" si="3"/>
        <v>49612569</v>
      </c>
      <c r="S42" s="88">
        <f t="shared" si="3"/>
        <v>-25279198</v>
      </c>
      <c r="T42" s="88">
        <f t="shared" si="3"/>
        <v>10764411</v>
      </c>
      <c r="U42" s="88">
        <f t="shared" si="3"/>
        <v>32058030</v>
      </c>
      <c r="V42" s="88">
        <f t="shared" si="3"/>
        <v>17543243</v>
      </c>
      <c r="W42" s="88">
        <f t="shared" si="3"/>
        <v>75161307</v>
      </c>
      <c r="X42" s="88">
        <f t="shared" si="3"/>
        <v>-60531008</v>
      </c>
      <c r="Y42" s="88">
        <f t="shared" si="3"/>
        <v>135692315</v>
      </c>
      <c r="Z42" s="208">
        <f>+IF(X42&lt;&gt;0,+(Y42/X42)*100,0)</f>
        <v>-224.1699246112009</v>
      </c>
      <c r="AA42" s="206">
        <f>SUM(AA38:AA41)</f>
        <v>-37634384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-144968278</v>
      </c>
      <c r="D44" s="210">
        <f>+D42-D43</f>
        <v>0</v>
      </c>
      <c r="E44" s="211">
        <f t="shared" si="4"/>
        <v>-60531123</v>
      </c>
      <c r="F44" s="77">
        <f t="shared" si="4"/>
        <v>-37634384</v>
      </c>
      <c r="G44" s="77">
        <f t="shared" si="4"/>
        <v>72241596</v>
      </c>
      <c r="H44" s="77">
        <f t="shared" si="4"/>
        <v>9219802</v>
      </c>
      <c r="I44" s="77">
        <f t="shared" si="4"/>
        <v>-108476083</v>
      </c>
      <c r="J44" s="77">
        <f t="shared" si="4"/>
        <v>-27014685</v>
      </c>
      <c r="K44" s="77">
        <f t="shared" si="4"/>
        <v>-1459418</v>
      </c>
      <c r="L44" s="77">
        <f t="shared" si="4"/>
        <v>943329</v>
      </c>
      <c r="M44" s="77">
        <f t="shared" si="4"/>
        <v>35536269</v>
      </c>
      <c r="N44" s="77">
        <f t="shared" si="4"/>
        <v>35020180</v>
      </c>
      <c r="O44" s="77">
        <f t="shared" si="4"/>
        <v>820540</v>
      </c>
      <c r="P44" s="77">
        <f t="shared" si="4"/>
        <v>18386548</v>
      </c>
      <c r="Q44" s="77">
        <f t="shared" si="4"/>
        <v>30405481</v>
      </c>
      <c r="R44" s="77">
        <f t="shared" si="4"/>
        <v>49612569</v>
      </c>
      <c r="S44" s="77">
        <f t="shared" si="4"/>
        <v>-25279198</v>
      </c>
      <c r="T44" s="77">
        <f t="shared" si="4"/>
        <v>10764411</v>
      </c>
      <c r="U44" s="77">
        <f t="shared" si="4"/>
        <v>32058030</v>
      </c>
      <c r="V44" s="77">
        <f t="shared" si="4"/>
        <v>17543243</v>
      </c>
      <c r="W44" s="77">
        <f t="shared" si="4"/>
        <v>75161307</v>
      </c>
      <c r="X44" s="77">
        <f t="shared" si="4"/>
        <v>-60531008</v>
      </c>
      <c r="Y44" s="77">
        <f t="shared" si="4"/>
        <v>135692315</v>
      </c>
      <c r="Z44" s="212">
        <f>+IF(X44&lt;&gt;0,+(Y44/X44)*100,0)</f>
        <v>-224.1699246112009</v>
      </c>
      <c r="AA44" s="210">
        <f>+AA42-AA43</f>
        <v>-37634384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-144968278</v>
      </c>
      <c r="D46" s="206">
        <f>SUM(D44:D45)</f>
        <v>0</v>
      </c>
      <c r="E46" s="207">
        <f t="shared" si="5"/>
        <v>-60531123</v>
      </c>
      <c r="F46" s="88">
        <f t="shared" si="5"/>
        <v>-37634384</v>
      </c>
      <c r="G46" s="88">
        <f t="shared" si="5"/>
        <v>72241596</v>
      </c>
      <c r="H46" s="88">
        <f t="shared" si="5"/>
        <v>9219802</v>
      </c>
      <c r="I46" s="88">
        <f t="shared" si="5"/>
        <v>-108476083</v>
      </c>
      <c r="J46" s="88">
        <f t="shared" si="5"/>
        <v>-27014685</v>
      </c>
      <c r="K46" s="88">
        <f t="shared" si="5"/>
        <v>-1459418</v>
      </c>
      <c r="L46" s="88">
        <f t="shared" si="5"/>
        <v>943329</v>
      </c>
      <c r="M46" s="88">
        <f t="shared" si="5"/>
        <v>35536269</v>
      </c>
      <c r="N46" s="88">
        <f t="shared" si="5"/>
        <v>35020180</v>
      </c>
      <c r="O46" s="88">
        <f t="shared" si="5"/>
        <v>820540</v>
      </c>
      <c r="P46" s="88">
        <f t="shared" si="5"/>
        <v>18386548</v>
      </c>
      <c r="Q46" s="88">
        <f t="shared" si="5"/>
        <v>30405481</v>
      </c>
      <c r="R46" s="88">
        <f t="shared" si="5"/>
        <v>49612569</v>
      </c>
      <c r="S46" s="88">
        <f t="shared" si="5"/>
        <v>-25279198</v>
      </c>
      <c r="T46" s="88">
        <f t="shared" si="5"/>
        <v>10764411</v>
      </c>
      <c r="U46" s="88">
        <f t="shared" si="5"/>
        <v>32058030</v>
      </c>
      <c r="V46" s="88">
        <f t="shared" si="5"/>
        <v>17543243</v>
      </c>
      <c r="W46" s="88">
        <f t="shared" si="5"/>
        <v>75161307</v>
      </c>
      <c r="X46" s="88">
        <f t="shared" si="5"/>
        <v>-60531008</v>
      </c>
      <c r="Y46" s="88">
        <f t="shared" si="5"/>
        <v>135692315</v>
      </c>
      <c r="Z46" s="208">
        <f>+IF(X46&lt;&gt;0,+(Y46/X46)*100,0)</f>
        <v>-224.1699246112009</v>
      </c>
      <c r="AA46" s="206">
        <f>SUM(AA44:AA45)</f>
        <v>-37634384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-144968278</v>
      </c>
      <c r="D48" s="217">
        <f>SUM(D46:D47)</f>
        <v>0</v>
      </c>
      <c r="E48" s="218">
        <f t="shared" si="6"/>
        <v>-60531123</v>
      </c>
      <c r="F48" s="219">
        <f t="shared" si="6"/>
        <v>-37634384</v>
      </c>
      <c r="G48" s="219">
        <f t="shared" si="6"/>
        <v>72241596</v>
      </c>
      <c r="H48" s="220">
        <f t="shared" si="6"/>
        <v>9219802</v>
      </c>
      <c r="I48" s="220">
        <f t="shared" si="6"/>
        <v>-108476083</v>
      </c>
      <c r="J48" s="220">
        <f t="shared" si="6"/>
        <v>-27014685</v>
      </c>
      <c r="K48" s="220">
        <f t="shared" si="6"/>
        <v>-1459418</v>
      </c>
      <c r="L48" s="220">
        <f t="shared" si="6"/>
        <v>943329</v>
      </c>
      <c r="M48" s="219">
        <f t="shared" si="6"/>
        <v>35536269</v>
      </c>
      <c r="N48" s="219">
        <f t="shared" si="6"/>
        <v>35020180</v>
      </c>
      <c r="O48" s="220">
        <f t="shared" si="6"/>
        <v>820540</v>
      </c>
      <c r="P48" s="220">
        <f t="shared" si="6"/>
        <v>18386548</v>
      </c>
      <c r="Q48" s="220">
        <f t="shared" si="6"/>
        <v>30405481</v>
      </c>
      <c r="R48" s="220">
        <f t="shared" si="6"/>
        <v>49612569</v>
      </c>
      <c r="S48" s="220">
        <f t="shared" si="6"/>
        <v>-25279198</v>
      </c>
      <c r="T48" s="219">
        <f t="shared" si="6"/>
        <v>10764411</v>
      </c>
      <c r="U48" s="219">
        <f t="shared" si="6"/>
        <v>32058030</v>
      </c>
      <c r="V48" s="220">
        <f t="shared" si="6"/>
        <v>17543243</v>
      </c>
      <c r="W48" s="220">
        <f t="shared" si="6"/>
        <v>75161307</v>
      </c>
      <c r="X48" s="220">
        <f t="shared" si="6"/>
        <v>-60531008</v>
      </c>
      <c r="Y48" s="220">
        <f t="shared" si="6"/>
        <v>135692315</v>
      </c>
      <c r="Z48" s="221">
        <f>+IF(X48&lt;&gt;0,+(Y48/X48)*100,0)</f>
        <v>-224.1699246112009</v>
      </c>
      <c r="AA48" s="222">
        <f>SUM(AA46:AA47)</f>
        <v>-37634384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361518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62250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242820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56448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31904</v>
      </c>
      <c r="D9" s="153">
        <f>SUM(D10:D14)</f>
        <v>0</v>
      </c>
      <c r="E9" s="154">
        <f t="shared" si="1"/>
        <v>1938985</v>
      </c>
      <c r="F9" s="100">
        <f t="shared" si="1"/>
        <v>10508043</v>
      </c>
      <c r="G9" s="100">
        <f t="shared" si="1"/>
        <v>0</v>
      </c>
      <c r="H9" s="100">
        <f t="shared" si="1"/>
        <v>0</v>
      </c>
      <c r="I9" s="100">
        <f t="shared" si="1"/>
        <v>327392</v>
      </c>
      <c r="J9" s="100">
        <f t="shared" si="1"/>
        <v>327392</v>
      </c>
      <c r="K9" s="100">
        <f t="shared" si="1"/>
        <v>0</v>
      </c>
      <c r="L9" s="100">
        <f t="shared" si="1"/>
        <v>820158</v>
      </c>
      <c r="M9" s="100">
        <f t="shared" si="1"/>
        <v>785390</v>
      </c>
      <c r="N9" s="100">
        <f t="shared" si="1"/>
        <v>1605548</v>
      </c>
      <c r="O9" s="100">
        <f t="shared" si="1"/>
        <v>0</v>
      </c>
      <c r="P9" s="100">
        <f t="shared" si="1"/>
        <v>173155</v>
      </c>
      <c r="Q9" s="100">
        <f t="shared" si="1"/>
        <v>577168</v>
      </c>
      <c r="R9" s="100">
        <f t="shared" si="1"/>
        <v>750323</v>
      </c>
      <c r="S9" s="100">
        <f t="shared" si="1"/>
        <v>3017690</v>
      </c>
      <c r="T9" s="100">
        <f t="shared" si="1"/>
        <v>1710040</v>
      </c>
      <c r="U9" s="100">
        <f t="shared" si="1"/>
        <v>-1079994</v>
      </c>
      <c r="V9" s="100">
        <f t="shared" si="1"/>
        <v>3647736</v>
      </c>
      <c r="W9" s="100">
        <f t="shared" si="1"/>
        <v>6330999</v>
      </c>
      <c r="X9" s="100">
        <f t="shared" si="1"/>
        <v>1938984</v>
      </c>
      <c r="Y9" s="100">
        <f t="shared" si="1"/>
        <v>4392015</v>
      </c>
      <c r="Z9" s="137">
        <f>+IF(X9&lt;&gt;0,+(Y9/X9)*100,0)</f>
        <v>226.51115223230312</v>
      </c>
      <c r="AA9" s="102">
        <f>SUM(AA10:AA14)</f>
        <v>10508043</v>
      </c>
    </row>
    <row r="10" spans="1:27" ht="12.75">
      <c r="A10" s="138" t="s">
        <v>79</v>
      </c>
      <c r="B10" s="136"/>
      <c r="C10" s="155">
        <v>31904</v>
      </c>
      <c r="D10" s="155"/>
      <c r="E10" s="156">
        <v>53153</v>
      </c>
      <c r="F10" s="60">
        <v>6379754</v>
      </c>
      <c r="G10" s="60"/>
      <c r="H10" s="60"/>
      <c r="I10" s="60"/>
      <c r="J10" s="60"/>
      <c r="K10" s="60"/>
      <c r="L10" s="60"/>
      <c r="M10" s="60">
        <v>785390</v>
      </c>
      <c r="N10" s="60">
        <v>785390</v>
      </c>
      <c r="O10" s="60"/>
      <c r="P10" s="60">
        <v>173155</v>
      </c>
      <c r="Q10" s="60">
        <v>405718</v>
      </c>
      <c r="R10" s="60">
        <v>578873</v>
      </c>
      <c r="S10" s="60">
        <v>2600288</v>
      </c>
      <c r="T10" s="60">
        <v>1516600</v>
      </c>
      <c r="U10" s="60">
        <v>-580232</v>
      </c>
      <c r="V10" s="60">
        <v>3536656</v>
      </c>
      <c r="W10" s="60">
        <v>4900919</v>
      </c>
      <c r="X10" s="60">
        <v>53148</v>
      </c>
      <c r="Y10" s="60">
        <v>4847771</v>
      </c>
      <c r="Z10" s="140">
        <v>9121.27</v>
      </c>
      <c r="AA10" s="62">
        <v>6379754</v>
      </c>
    </row>
    <row r="11" spans="1:27" ht="12.75">
      <c r="A11" s="138" t="s">
        <v>80</v>
      </c>
      <c r="B11" s="136"/>
      <c r="C11" s="155"/>
      <c r="D11" s="155"/>
      <c r="E11" s="156">
        <v>1885832</v>
      </c>
      <c r="F11" s="60">
        <v>4128289</v>
      </c>
      <c r="G11" s="60"/>
      <c r="H11" s="60"/>
      <c r="I11" s="60">
        <v>327392</v>
      </c>
      <c r="J11" s="60">
        <v>327392</v>
      </c>
      <c r="K11" s="60"/>
      <c r="L11" s="60">
        <v>820158</v>
      </c>
      <c r="M11" s="60"/>
      <c r="N11" s="60">
        <v>820158</v>
      </c>
      <c r="O11" s="60"/>
      <c r="P11" s="60"/>
      <c r="Q11" s="60">
        <v>171450</v>
      </c>
      <c r="R11" s="60">
        <v>171450</v>
      </c>
      <c r="S11" s="60">
        <v>417402</v>
      </c>
      <c r="T11" s="60">
        <v>193440</v>
      </c>
      <c r="U11" s="60">
        <v>-499762</v>
      </c>
      <c r="V11" s="60">
        <v>111080</v>
      </c>
      <c r="W11" s="60">
        <v>1430080</v>
      </c>
      <c r="X11" s="60">
        <v>1885836</v>
      </c>
      <c r="Y11" s="60">
        <v>-455756</v>
      </c>
      <c r="Z11" s="140">
        <v>-24.17</v>
      </c>
      <c r="AA11" s="62">
        <v>4128289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372344</v>
      </c>
      <c r="D15" s="153">
        <f>SUM(D16:D18)</f>
        <v>0</v>
      </c>
      <c r="E15" s="154">
        <f t="shared" si="2"/>
        <v>4346352</v>
      </c>
      <c r="F15" s="100">
        <f t="shared" si="2"/>
        <v>12273541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2185058</v>
      </c>
      <c r="M15" s="100">
        <f t="shared" si="2"/>
        <v>5675467</v>
      </c>
      <c r="N15" s="100">
        <f t="shared" si="2"/>
        <v>7860525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438070</v>
      </c>
      <c r="T15" s="100">
        <f t="shared" si="2"/>
        <v>2225513</v>
      </c>
      <c r="U15" s="100">
        <f t="shared" si="2"/>
        <v>0</v>
      </c>
      <c r="V15" s="100">
        <f t="shared" si="2"/>
        <v>2663583</v>
      </c>
      <c r="W15" s="100">
        <f t="shared" si="2"/>
        <v>10524108</v>
      </c>
      <c r="X15" s="100">
        <f t="shared" si="2"/>
        <v>4346352</v>
      </c>
      <c r="Y15" s="100">
        <f t="shared" si="2"/>
        <v>6177756</v>
      </c>
      <c r="Z15" s="137">
        <f>+IF(X15&lt;&gt;0,+(Y15/X15)*100,0)</f>
        <v>142.13657798540018</v>
      </c>
      <c r="AA15" s="102">
        <f>SUM(AA16:AA18)</f>
        <v>12273541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372344</v>
      </c>
      <c r="D17" s="155"/>
      <c r="E17" s="156">
        <v>4346352</v>
      </c>
      <c r="F17" s="60">
        <v>12273541</v>
      </c>
      <c r="G17" s="60"/>
      <c r="H17" s="60"/>
      <c r="I17" s="60"/>
      <c r="J17" s="60"/>
      <c r="K17" s="60"/>
      <c r="L17" s="60">
        <v>2185058</v>
      </c>
      <c r="M17" s="60">
        <v>5675467</v>
      </c>
      <c r="N17" s="60">
        <v>7860525</v>
      </c>
      <c r="O17" s="60"/>
      <c r="P17" s="60"/>
      <c r="Q17" s="60"/>
      <c r="R17" s="60"/>
      <c r="S17" s="60">
        <v>438070</v>
      </c>
      <c r="T17" s="60">
        <v>2225513</v>
      </c>
      <c r="U17" s="60"/>
      <c r="V17" s="60">
        <v>2663583</v>
      </c>
      <c r="W17" s="60">
        <v>10524108</v>
      </c>
      <c r="X17" s="60">
        <v>4346352</v>
      </c>
      <c r="Y17" s="60">
        <v>6177756</v>
      </c>
      <c r="Z17" s="140">
        <v>142.14</v>
      </c>
      <c r="AA17" s="62">
        <v>12273541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4708608</v>
      </c>
      <c r="D19" s="153">
        <f>SUM(D20:D23)</f>
        <v>0</v>
      </c>
      <c r="E19" s="154">
        <f t="shared" si="3"/>
        <v>56525914</v>
      </c>
      <c r="F19" s="100">
        <f t="shared" si="3"/>
        <v>45134912</v>
      </c>
      <c r="G19" s="100">
        <f t="shared" si="3"/>
        <v>0</v>
      </c>
      <c r="H19" s="100">
        <f t="shared" si="3"/>
        <v>1028343</v>
      </c>
      <c r="I19" s="100">
        <f t="shared" si="3"/>
        <v>10244121</v>
      </c>
      <c r="J19" s="100">
        <f t="shared" si="3"/>
        <v>11272464</v>
      </c>
      <c r="K19" s="100">
        <f t="shared" si="3"/>
        <v>2228858</v>
      </c>
      <c r="L19" s="100">
        <f t="shared" si="3"/>
        <v>5392958</v>
      </c>
      <c r="M19" s="100">
        <f t="shared" si="3"/>
        <v>9421037</v>
      </c>
      <c r="N19" s="100">
        <f t="shared" si="3"/>
        <v>17042853</v>
      </c>
      <c r="O19" s="100">
        <f t="shared" si="3"/>
        <v>767276</v>
      </c>
      <c r="P19" s="100">
        <f t="shared" si="3"/>
        <v>1955846</v>
      </c>
      <c r="Q19" s="100">
        <f t="shared" si="3"/>
        <v>1202625</v>
      </c>
      <c r="R19" s="100">
        <f t="shared" si="3"/>
        <v>3925747</v>
      </c>
      <c r="S19" s="100">
        <f t="shared" si="3"/>
        <v>3110144</v>
      </c>
      <c r="T19" s="100">
        <f t="shared" si="3"/>
        <v>1911618</v>
      </c>
      <c r="U19" s="100">
        <f t="shared" si="3"/>
        <v>4968813</v>
      </c>
      <c r="V19" s="100">
        <f t="shared" si="3"/>
        <v>9990575</v>
      </c>
      <c r="W19" s="100">
        <f t="shared" si="3"/>
        <v>42231639</v>
      </c>
      <c r="X19" s="100">
        <f t="shared" si="3"/>
        <v>56525904</v>
      </c>
      <c r="Y19" s="100">
        <f t="shared" si="3"/>
        <v>-14294265</v>
      </c>
      <c r="Z19" s="137">
        <f>+IF(X19&lt;&gt;0,+(Y19/X19)*100,0)</f>
        <v>-25.287990086810463</v>
      </c>
      <c r="AA19" s="102">
        <f>SUM(AA20:AA23)</f>
        <v>45134912</v>
      </c>
    </row>
    <row r="20" spans="1:27" ht="12.75">
      <c r="A20" s="138" t="s">
        <v>89</v>
      </c>
      <c r="B20" s="136"/>
      <c r="C20" s="155">
        <v>3607550</v>
      </c>
      <c r="D20" s="155"/>
      <c r="E20" s="156">
        <v>15282399</v>
      </c>
      <c r="F20" s="60">
        <v>17233055</v>
      </c>
      <c r="G20" s="60"/>
      <c r="H20" s="60">
        <v>585000</v>
      </c>
      <c r="I20" s="60">
        <v>6238159</v>
      </c>
      <c r="J20" s="60">
        <v>6823159</v>
      </c>
      <c r="K20" s="60">
        <v>2228858</v>
      </c>
      <c r="L20" s="60">
        <v>467091</v>
      </c>
      <c r="M20" s="60">
        <v>350877</v>
      </c>
      <c r="N20" s="60">
        <v>3046826</v>
      </c>
      <c r="O20" s="60"/>
      <c r="P20" s="60">
        <v>243121</v>
      </c>
      <c r="Q20" s="60">
        <v>126000</v>
      </c>
      <c r="R20" s="60">
        <v>369121</v>
      </c>
      <c r="S20" s="60">
        <v>832562</v>
      </c>
      <c r="T20" s="60">
        <v>724368</v>
      </c>
      <c r="U20" s="60">
        <v>145800</v>
      </c>
      <c r="V20" s="60">
        <v>1702730</v>
      </c>
      <c r="W20" s="60">
        <v>11941836</v>
      </c>
      <c r="X20" s="60">
        <v>15282396</v>
      </c>
      <c r="Y20" s="60">
        <v>-3340560</v>
      </c>
      <c r="Z20" s="140">
        <v>-21.86</v>
      </c>
      <c r="AA20" s="62">
        <v>17233055</v>
      </c>
    </row>
    <row r="21" spans="1:27" ht="12.75">
      <c r="A21" s="138" t="s">
        <v>90</v>
      </c>
      <c r="B21" s="136"/>
      <c r="C21" s="155">
        <v>458796</v>
      </c>
      <c r="D21" s="155"/>
      <c r="E21" s="156">
        <v>39139644</v>
      </c>
      <c r="F21" s="60">
        <v>25373962</v>
      </c>
      <c r="G21" s="60"/>
      <c r="H21" s="60"/>
      <c r="I21" s="60">
        <v>3316700</v>
      </c>
      <c r="J21" s="60">
        <v>3316700</v>
      </c>
      <c r="K21" s="60"/>
      <c r="L21" s="60">
        <v>4925867</v>
      </c>
      <c r="M21" s="60">
        <v>9070160</v>
      </c>
      <c r="N21" s="60">
        <v>13996027</v>
      </c>
      <c r="O21" s="60">
        <v>767276</v>
      </c>
      <c r="P21" s="60">
        <v>1712725</v>
      </c>
      <c r="Q21" s="60">
        <v>1076625</v>
      </c>
      <c r="R21" s="60">
        <v>3556626</v>
      </c>
      <c r="S21" s="60">
        <v>1128180</v>
      </c>
      <c r="T21" s="60">
        <v>1000000</v>
      </c>
      <c r="U21" s="60">
        <v>1334436</v>
      </c>
      <c r="V21" s="60">
        <v>3462616</v>
      </c>
      <c r="W21" s="60">
        <v>24331969</v>
      </c>
      <c r="X21" s="60">
        <v>39139644</v>
      </c>
      <c r="Y21" s="60">
        <v>-14807675</v>
      </c>
      <c r="Z21" s="140">
        <v>-37.83</v>
      </c>
      <c r="AA21" s="62">
        <v>25373962</v>
      </c>
    </row>
    <row r="22" spans="1:27" ht="12.75">
      <c r="A22" s="138" t="s">
        <v>91</v>
      </c>
      <c r="B22" s="136"/>
      <c r="C22" s="157">
        <v>642262</v>
      </c>
      <c r="D22" s="157"/>
      <c r="E22" s="158">
        <v>815582</v>
      </c>
      <c r="F22" s="159">
        <v>1742137</v>
      </c>
      <c r="G22" s="159"/>
      <c r="H22" s="159">
        <v>348343</v>
      </c>
      <c r="I22" s="159"/>
      <c r="J22" s="159">
        <v>348343</v>
      </c>
      <c r="K22" s="159"/>
      <c r="L22" s="159"/>
      <c r="M22" s="159"/>
      <c r="N22" s="159"/>
      <c r="O22" s="159"/>
      <c r="P22" s="159"/>
      <c r="Q22" s="159"/>
      <c r="R22" s="159"/>
      <c r="S22" s="159">
        <v>1149402</v>
      </c>
      <c r="T22" s="159">
        <v>187250</v>
      </c>
      <c r="U22" s="159">
        <v>3488577</v>
      </c>
      <c r="V22" s="159">
        <v>4825229</v>
      </c>
      <c r="W22" s="159">
        <v>5173572</v>
      </c>
      <c r="X22" s="159">
        <v>815580</v>
      </c>
      <c r="Y22" s="159">
        <v>4357992</v>
      </c>
      <c r="Z22" s="141">
        <v>534.34</v>
      </c>
      <c r="AA22" s="225">
        <v>1742137</v>
      </c>
    </row>
    <row r="23" spans="1:27" ht="12.75">
      <c r="A23" s="138" t="s">
        <v>92</v>
      </c>
      <c r="B23" s="136"/>
      <c r="C23" s="155"/>
      <c r="D23" s="155"/>
      <c r="E23" s="156">
        <v>1288289</v>
      </c>
      <c r="F23" s="60">
        <v>785758</v>
      </c>
      <c r="G23" s="60"/>
      <c r="H23" s="60">
        <v>95000</v>
      </c>
      <c r="I23" s="60">
        <v>689262</v>
      </c>
      <c r="J23" s="60">
        <v>784262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784262</v>
      </c>
      <c r="X23" s="60">
        <v>1288284</v>
      </c>
      <c r="Y23" s="60">
        <v>-504022</v>
      </c>
      <c r="Z23" s="140">
        <v>-39.12</v>
      </c>
      <c r="AA23" s="62">
        <v>785758</v>
      </c>
    </row>
    <row r="24" spans="1:27" ht="12.75">
      <c r="A24" s="135" t="s">
        <v>93</v>
      </c>
      <c r="B24" s="142"/>
      <c r="C24" s="153"/>
      <c r="D24" s="153"/>
      <c r="E24" s="154">
        <v>2108750</v>
      </c>
      <c r="F24" s="100">
        <v>2003505</v>
      </c>
      <c r="G24" s="100"/>
      <c r="H24" s="100">
        <v>317270</v>
      </c>
      <c r="I24" s="100">
        <v>14925</v>
      </c>
      <c r="J24" s="100">
        <v>332195</v>
      </c>
      <c r="K24" s="100">
        <v>161526</v>
      </c>
      <c r="L24" s="100">
        <v>169363</v>
      </c>
      <c r="M24" s="100">
        <v>187434</v>
      </c>
      <c r="N24" s="100">
        <v>518323</v>
      </c>
      <c r="O24" s="100">
        <v>326752</v>
      </c>
      <c r="P24" s="100">
        <v>62736</v>
      </c>
      <c r="Q24" s="100">
        <v>73964</v>
      </c>
      <c r="R24" s="100">
        <v>463452</v>
      </c>
      <c r="S24" s="100">
        <v>341306</v>
      </c>
      <c r="T24" s="100">
        <v>237485</v>
      </c>
      <c r="U24" s="100">
        <v>-51125</v>
      </c>
      <c r="V24" s="100">
        <v>527666</v>
      </c>
      <c r="W24" s="100">
        <v>1841636</v>
      </c>
      <c r="X24" s="100">
        <v>2108748</v>
      </c>
      <c r="Y24" s="100">
        <v>-267112</v>
      </c>
      <c r="Z24" s="137">
        <v>-12.67</v>
      </c>
      <c r="AA24" s="102">
        <v>2003505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5474374</v>
      </c>
      <c r="D25" s="217">
        <f>+D5+D9+D15+D19+D24</f>
        <v>0</v>
      </c>
      <c r="E25" s="230">
        <f t="shared" si="4"/>
        <v>64920001</v>
      </c>
      <c r="F25" s="219">
        <f t="shared" si="4"/>
        <v>69920001</v>
      </c>
      <c r="G25" s="219">
        <f t="shared" si="4"/>
        <v>0</v>
      </c>
      <c r="H25" s="219">
        <f t="shared" si="4"/>
        <v>1345613</v>
      </c>
      <c r="I25" s="219">
        <f t="shared" si="4"/>
        <v>10586438</v>
      </c>
      <c r="J25" s="219">
        <f t="shared" si="4"/>
        <v>11932051</v>
      </c>
      <c r="K25" s="219">
        <f t="shared" si="4"/>
        <v>2390384</v>
      </c>
      <c r="L25" s="219">
        <f t="shared" si="4"/>
        <v>8567537</v>
      </c>
      <c r="M25" s="219">
        <f t="shared" si="4"/>
        <v>16069328</v>
      </c>
      <c r="N25" s="219">
        <f t="shared" si="4"/>
        <v>27027249</v>
      </c>
      <c r="O25" s="219">
        <f t="shared" si="4"/>
        <v>1094028</v>
      </c>
      <c r="P25" s="219">
        <f t="shared" si="4"/>
        <v>2191737</v>
      </c>
      <c r="Q25" s="219">
        <f t="shared" si="4"/>
        <v>1853757</v>
      </c>
      <c r="R25" s="219">
        <f t="shared" si="4"/>
        <v>5139522</v>
      </c>
      <c r="S25" s="219">
        <f t="shared" si="4"/>
        <v>6907210</v>
      </c>
      <c r="T25" s="219">
        <f t="shared" si="4"/>
        <v>6084656</v>
      </c>
      <c r="U25" s="219">
        <f t="shared" si="4"/>
        <v>3837694</v>
      </c>
      <c r="V25" s="219">
        <f t="shared" si="4"/>
        <v>16829560</v>
      </c>
      <c r="W25" s="219">
        <f t="shared" si="4"/>
        <v>60928382</v>
      </c>
      <c r="X25" s="219">
        <f t="shared" si="4"/>
        <v>64919988</v>
      </c>
      <c r="Y25" s="219">
        <f t="shared" si="4"/>
        <v>-3991606</v>
      </c>
      <c r="Z25" s="231">
        <f>+IF(X25&lt;&gt;0,+(Y25/X25)*100,0)</f>
        <v>-6.14850082843515</v>
      </c>
      <c r="AA25" s="232">
        <f>+AA5+AA9+AA15+AA19+AA24</f>
        <v>69920001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64920001</v>
      </c>
      <c r="F28" s="60">
        <v>64920001</v>
      </c>
      <c r="G28" s="60"/>
      <c r="H28" s="60">
        <v>1345613</v>
      </c>
      <c r="I28" s="60">
        <v>10586438</v>
      </c>
      <c r="J28" s="60">
        <v>11932051</v>
      </c>
      <c r="K28" s="60">
        <v>2390384</v>
      </c>
      <c r="L28" s="60">
        <v>8567537</v>
      </c>
      <c r="M28" s="60">
        <v>16069328</v>
      </c>
      <c r="N28" s="60">
        <v>27027249</v>
      </c>
      <c r="O28" s="60">
        <v>1094028</v>
      </c>
      <c r="P28" s="60">
        <v>2191737</v>
      </c>
      <c r="Q28" s="60">
        <v>1727757</v>
      </c>
      <c r="R28" s="60">
        <v>5013522</v>
      </c>
      <c r="S28" s="60">
        <v>6591350</v>
      </c>
      <c r="T28" s="60">
        <v>5360288</v>
      </c>
      <c r="U28" s="60">
        <v>2357458</v>
      </c>
      <c r="V28" s="60">
        <v>14309096</v>
      </c>
      <c r="W28" s="60">
        <v>58281918</v>
      </c>
      <c r="X28" s="60">
        <v>64920000</v>
      </c>
      <c r="Y28" s="60">
        <v>-6638082</v>
      </c>
      <c r="Z28" s="140">
        <v>-10.23</v>
      </c>
      <c r="AA28" s="155">
        <v>64920001</v>
      </c>
    </row>
    <row r="29" spans="1:27" ht="12.75">
      <c r="A29" s="234" t="s">
        <v>134</v>
      </c>
      <c r="B29" s="136"/>
      <c r="C29" s="155"/>
      <c r="D29" s="155"/>
      <c r="E29" s="156"/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126000</v>
      </c>
      <c r="R29" s="60">
        <v>126000</v>
      </c>
      <c r="S29" s="60">
        <v>315860</v>
      </c>
      <c r="T29" s="60">
        <v>724368</v>
      </c>
      <c r="U29" s="60">
        <v>126000</v>
      </c>
      <c r="V29" s="60">
        <v>1166228</v>
      </c>
      <c r="W29" s="60">
        <v>1292228</v>
      </c>
      <c r="X29" s="60"/>
      <c r="Y29" s="60">
        <v>1292228</v>
      </c>
      <c r="Z29" s="140"/>
      <c r="AA29" s="62">
        <v>5000000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64920001</v>
      </c>
      <c r="F32" s="77">
        <f t="shared" si="5"/>
        <v>69920001</v>
      </c>
      <c r="G32" s="77">
        <f t="shared" si="5"/>
        <v>0</v>
      </c>
      <c r="H32" s="77">
        <f t="shared" si="5"/>
        <v>1345613</v>
      </c>
      <c r="I32" s="77">
        <f t="shared" si="5"/>
        <v>10586438</v>
      </c>
      <c r="J32" s="77">
        <f t="shared" si="5"/>
        <v>11932051</v>
      </c>
      <c r="K32" s="77">
        <f t="shared" si="5"/>
        <v>2390384</v>
      </c>
      <c r="L32" s="77">
        <f t="shared" si="5"/>
        <v>8567537</v>
      </c>
      <c r="M32" s="77">
        <f t="shared" si="5"/>
        <v>16069328</v>
      </c>
      <c r="N32" s="77">
        <f t="shared" si="5"/>
        <v>27027249</v>
      </c>
      <c r="O32" s="77">
        <f t="shared" si="5"/>
        <v>1094028</v>
      </c>
      <c r="P32" s="77">
        <f t="shared" si="5"/>
        <v>2191737</v>
      </c>
      <c r="Q32" s="77">
        <f t="shared" si="5"/>
        <v>1853757</v>
      </c>
      <c r="R32" s="77">
        <f t="shared" si="5"/>
        <v>5139522</v>
      </c>
      <c r="S32" s="77">
        <f t="shared" si="5"/>
        <v>6907210</v>
      </c>
      <c r="T32" s="77">
        <f t="shared" si="5"/>
        <v>6084656</v>
      </c>
      <c r="U32" s="77">
        <f t="shared" si="5"/>
        <v>2483458</v>
      </c>
      <c r="V32" s="77">
        <f t="shared" si="5"/>
        <v>15475324</v>
      </c>
      <c r="W32" s="77">
        <f t="shared" si="5"/>
        <v>59574146</v>
      </c>
      <c r="X32" s="77">
        <f t="shared" si="5"/>
        <v>64920000</v>
      </c>
      <c r="Y32" s="77">
        <f t="shared" si="5"/>
        <v>-5345854</v>
      </c>
      <c r="Z32" s="212">
        <f>+IF(X32&lt;&gt;0,+(Y32/X32)*100,0)</f>
        <v>-8.234525569932224</v>
      </c>
      <c r="AA32" s="79">
        <f>SUM(AA28:AA31)</f>
        <v>69920001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5474375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1354236</v>
      </c>
      <c r="V35" s="60">
        <v>1354236</v>
      </c>
      <c r="W35" s="60">
        <v>1354236</v>
      </c>
      <c r="X35" s="60"/>
      <c r="Y35" s="60">
        <v>1354236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5474375</v>
      </c>
      <c r="D36" s="222">
        <f>SUM(D32:D35)</f>
        <v>0</v>
      </c>
      <c r="E36" s="218">
        <f t="shared" si="6"/>
        <v>64920001</v>
      </c>
      <c r="F36" s="220">
        <f t="shared" si="6"/>
        <v>69920001</v>
      </c>
      <c r="G36" s="220">
        <f t="shared" si="6"/>
        <v>0</v>
      </c>
      <c r="H36" s="220">
        <f t="shared" si="6"/>
        <v>1345613</v>
      </c>
      <c r="I36" s="220">
        <f t="shared" si="6"/>
        <v>10586438</v>
      </c>
      <c r="J36" s="220">
        <f t="shared" si="6"/>
        <v>11932051</v>
      </c>
      <c r="K36" s="220">
        <f t="shared" si="6"/>
        <v>2390384</v>
      </c>
      <c r="L36" s="220">
        <f t="shared" si="6"/>
        <v>8567537</v>
      </c>
      <c r="M36" s="220">
        <f t="shared" si="6"/>
        <v>16069328</v>
      </c>
      <c r="N36" s="220">
        <f t="shared" si="6"/>
        <v>27027249</v>
      </c>
      <c r="O36" s="220">
        <f t="shared" si="6"/>
        <v>1094028</v>
      </c>
      <c r="P36" s="220">
        <f t="shared" si="6"/>
        <v>2191737</v>
      </c>
      <c r="Q36" s="220">
        <f t="shared" si="6"/>
        <v>1853757</v>
      </c>
      <c r="R36" s="220">
        <f t="shared" si="6"/>
        <v>5139522</v>
      </c>
      <c r="S36" s="220">
        <f t="shared" si="6"/>
        <v>6907210</v>
      </c>
      <c r="T36" s="220">
        <f t="shared" si="6"/>
        <v>6084656</v>
      </c>
      <c r="U36" s="220">
        <f t="shared" si="6"/>
        <v>3837694</v>
      </c>
      <c r="V36" s="220">
        <f t="shared" si="6"/>
        <v>16829560</v>
      </c>
      <c r="W36" s="220">
        <f t="shared" si="6"/>
        <v>60928382</v>
      </c>
      <c r="X36" s="220">
        <f t="shared" si="6"/>
        <v>64920000</v>
      </c>
      <c r="Y36" s="220">
        <f t="shared" si="6"/>
        <v>-3991618</v>
      </c>
      <c r="Z36" s="221">
        <f>+IF(X36&lt;&gt;0,+(Y36/X36)*100,0)</f>
        <v>-6.148518176216882</v>
      </c>
      <c r="AA36" s="239">
        <f>SUM(AA32:AA35)</f>
        <v>69920001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8443765</v>
      </c>
      <c r="D6" s="155"/>
      <c r="E6" s="59"/>
      <c r="F6" s="60">
        <v>1377991</v>
      </c>
      <c r="G6" s="60"/>
      <c r="H6" s="60"/>
      <c r="I6" s="60"/>
      <c r="J6" s="60"/>
      <c r="K6" s="60"/>
      <c r="L6" s="60"/>
      <c r="M6" s="60">
        <v>-2995527</v>
      </c>
      <c r="N6" s="60">
        <v>-2995527</v>
      </c>
      <c r="O6" s="60"/>
      <c r="P6" s="60"/>
      <c r="Q6" s="60"/>
      <c r="R6" s="60"/>
      <c r="S6" s="60"/>
      <c r="T6" s="60"/>
      <c r="U6" s="60"/>
      <c r="V6" s="60"/>
      <c r="W6" s="60"/>
      <c r="X6" s="60">
        <v>1377991</v>
      </c>
      <c r="Y6" s="60">
        <v>-1377991</v>
      </c>
      <c r="Z6" s="140">
        <v>-100</v>
      </c>
      <c r="AA6" s="62">
        <v>1377991</v>
      </c>
    </row>
    <row r="7" spans="1:27" ht="12.75">
      <c r="A7" s="249" t="s">
        <v>144</v>
      </c>
      <c r="B7" s="182"/>
      <c r="C7" s="155"/>
      <c r="D7" s="155"/>
      <c r="E7" s="59">
        <v>205255000</v>
      </c>
      <c r="F7" s="60">
        <v>7065774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7065774</v>
      </c>
      <c r="Y7" s="60">
        <v>-7065774</v>
      </c>
      <c r="Z7" s="140">
        <v>-100</v>
      </c>
      <c r="AA7" s="62">
        <v>7065774</v>
      </c>
    </row>
    <row r="8" spans="1:27" ht="12.75">
      <c r="A8" s="249" t="s">
        <v>145</v>
      </c>
      <c r="B8" s="182"/>
      <c r="C8" s="155">
        <v>62581936</v>
      </c>
      <c r="D8" s="155"/>
      <c r="E8" s="59">
        <v>675854000</v>
      </c>
      <c r="F8" s="60">
        <v>32128746</v>
      </c>
      <c r="G8" s="60"/>
      <c r="H8" s="60"/>
      <c r="I8" s="60"/>
      <c r="J8" s="60"/>
      <c r="K8" s="60"/>
      <c r="L8" s="60"/>
      <c r="M8" s="60">
        <v>32979921</v>
      </c>
      <c r="N8" s="60">
        <v>32979921</v>
      </c>
      <c r="O8" s="60"/>
      <c r="P8" s="60"/>
      <c r="Q8" s="60"/>
      <c r="R8" s="60"/>
      <c r="S8" s="60"/>
      <c r="T8" s="60"/>
      <c r="U8" s="60"/>
      <c r="V8" s="60"/>
      <c r="W8" s="60"/>
      <c r="X8" s="60">
        <v>32128746</v>
      </c>
      <c r="Y8" s="60">
        <v>-32128746</v>
      </c>
      <c r="Z8" s="140">
        <v>-100</v>
      </c>
      <c r="AA8" s="62">
        <v>32128746</v>
      </c>
    </row>
    <row r="9" spans="1:27" ht="12.75">
      <c r="A9" s="249" t="s">
        <v>146</v>
      </c>
      <c r="B9" s="182"/>
      <c r="C9" s="155">
        <v>32082800</v>
      </c>
      <c r="D9" s="155"/>
      <c r="E9" s="59"/>
      <c r="F9" s="60">
        <v>32082800</v>
      </c>
      <c r="G9" s="60"/>
      <c r="H9" s="60"/>
      <c r="I9" s="60"/>
      <c r="J9" s="60"/>
      <c r="K9" s="60"/>
      <c r="L9" s="60"/>
      <c r="M9" s="60">
        <v>2055506</v>
      </c>
      <c r="N9" s="60">
        <v>2055506</v>
      </c>
      <c r="O9" s="60"/>
      <c r="P9" s="60"/>
      <c r="Q9" s="60"/>
      <c r="R9" s="60"/>
      <c r="S9" s="60"/>
      <c r="T9" s="60"/>
      <c r="U9" s="60"/>
      <c r="V9" s="60"/>
      <c r="W9" s="60"/>
      <c r="X9" s="60">
        <v>32082800</v>
      </c>
      <c r="Y9" s="60">
        <v>-32082800</v>
      </c>
      <c r="Z9" s="140">
        <v>-100</v>
      </c>
      <c r="AA9" s="62">
        <v>32082800</v>
      </c>
    </row>
    <row r="10" spans="1:27" ht="12.75">
      <c r="A10" s="249" t="s">
        <v>147</v>
      </c>
      <c r="B10" s="182"/>
      <c r="C10" s="155"/>
      <c r="D10" s="155"/>
      <c r="E10" s="59"/>
      <c r="F10" s="60">
        <v>30453190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30453190</v>
      </c>
      <c r="Y10" s="159">
        <v>-30453190</v>
      </c>
      <c r="Z10" s="141">
        <v>-100</v>
      </c>
      <c r="AA10" s="225">
        <v>30453190</v>
      </c>
    </row>
    <row r="11" spans="1:27" ht="12.75">
      <c r="A11" s="249" t="s">
        <v>148</v>
      </c>
      <c r="B11" s="182"/>
      <c r="C11" s="155">
        <v>456103</v>
      </c>
      <c r="D11" s="155"/>
      <c r="E11" s="59"/>
      <c r="F11" s="60">
        <v>456103</v>
      </c>
      <c r="G11" s="60"/>
      <c r="H11" s="60"/>
      <c r="I11" s="60"/>
      <c r="J11" s="60"/>
      <c r="K11" s="60"/>
      <c r="L11" s="60"/>
      <c r="M11" s="60">
        <v>393554</v>
      </c>
      <c r="N11" s="60">
        <v>393554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456103</v>
      </c>
      <c r="Y11" s="60">
        <v>-456103</v>
      </c>
      <c r="Z11" s="140">
        <v>-100</v>
      </c>
      <c r="AA11" s="62">
        <v>456103</v>
      </c>
    </row>
    <row r="12" spans="1:27" ht="12.75">
      <c r="A12" s="250" t="s">
        <v>56</v>
      </c>
      <c r="B12" s="251"/>
      <c r="C12" s="168">
        <f aca="true" t="shared" si="0" ref="C12:Y12">SUM(C6:C11)</f>
        <v>103564604</v>
      </c>
      <c r="D12" s="168">
        <f>SUM(D6:D11)</f>
        <v>0</v>
      </c>
      <c r="E12" s="72">
        <f t="shared" si="0"/>
        <v>881109000</v>
      </c>
      <c r="F12" s="73">
        <f t="shared" si="0"/>
        <v>103564604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32433454</v>
      </c>
      <c r="N12" s="73">
        <f t="shared" si="0"/>
        <v>32433454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103564604</v>
      </c>
      <c r="Y12" s="73">
        <f t="shared" si="0"/>
        <v>-103564604</v>
      </c>
      <c r="Z12" s="170">
        <f>+IF(X12&lt;&gt;0,+(Y12/X12)*100,0)</f>
        <v>-100</v>
      </c>
      <c r="AA12" s="74">
        <f>SUM(AA6:AA11)</f>
        <v>103564604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800000</v>
      </c>
      <c r="F16" s="60">
        <v>849591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849591</v>
      </c>
      <c r="Y16" s="159">
        <v>-849591</v>
      </c>
      <c r="Z16" s="141">
        <v>-100</v>
      </c>
      <c r="AA16" s="225">
        <v>849591</v>
      </c>
    </row>
    <row r="17" spans="1:27" ht="12.75">
      <c r="A17" s="249" t="s">
        <v>152</v>
      </c>
      <c r="B17" s="182"/>
      <c r="C17" s="155">
        <v>110445239</v>
      </c>
      <c r="D17" s="155"/>
      <c r="E17" s="59">
        <v>152718000</v>
      </c>
      <c r="F17" s="60">
        <v>110445239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110445239</v>
      </c>
      <c r="Y17" s="60">
        <v>-110445239</v>
      </c>
      <c r="Z17" s="140">
        <v>-100</v>
      </c>
      <c r="AA17" s="62">
        <v>110445239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735784355</v>
      </c>
      <c r="D19" s="155"/>
      <c r="E19" s="59">
        <v>1631053037</v>
      </c>
      <c r="F19" s="60">
        <v>735784355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735784355</v>
      </c>
      <c r="Y19" s="60">
        <v>-735784355</v>
      </c>
      <c r="Z19" s="140">
        <v>-100</v>
      </c>
      <c r="AA19" s="62">
        <v>735784355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1321200</v>
      </c>
      <c r="D22" s="155"/>
      <c r="E22" s="59"/>
      <c r="F22" s="60">
        <v>1321200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1321200</v>
      </c>
      <c r="Y22" s="60">
        <v>-1321200</v>
      </c>
      <c r="Z22" s="140">
        <v>-100</v>
      </c>
      <c r="AA22" s="62">
        <v>1321200</v>
      </c>
    </row>
    <row r="23" spans="1:27" ht="12.75">
      <c r="A23" s="249" t="s">
        <v>158</v>
      </c>
      <c r="B23" s="182"/>
      <c r="C23" s="155">
        <v>849591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848400385</v>
      </c>
      <c r="D24" s="168">
        <f>SUM(D15:D23)</f>
        <v>0</v>
      </c>
      <c r="E24" s="76">
        <f t="shared" si="1"/>
        <v>1784571037</v>
      </c>
      <c r="F24" s="77">
        <f t="shared" si="1"/>
        <v>848400385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848400385</v>
      </c>
      <c r="Y24" s="77">
        <f t="shared" si="1"/>
        <v>-848400385</v>
      </c>
      <c r="Z24" s="212">
        <f>+IF(X24&lt;&gt;0,+(Y24/X24)*100,0)</f>
        <v>-100</v>
      </c>
      <c r="AA24" s="79">
        <f>SUM(AA15:AA23)</f>
        <v>848400385</v>
      </c>
    </row>
    <row r="25" spans="1:27" ht="12.75">
      <c r="A25" s="250" t="s">
        <v>159</v>
      </c>
      <c r="B25" s="251"/>
      <c r="C25" s="168">
        <f aca="true" t="shared" si="2" ref="C25:Y25">+C12+C24</f>
        <v>951964989</v>
      </c>
      <c r="D25" s="168">
        <f>+D12+D24</f>
        <v>0</v>
      </c>
      <c r="E25" s="72">
        <f t="shared" si="2"/>
        <v>2665680037</v>
      </c>
      <c r="F25" s="73">
        <f t="shared" si="2"/>
        <v>951964989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32433454</v>
      </c>
      <c r="N25" s="73">
        <f t="shared" si="2"/>
        <v>32433454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951964989</v>
      </c>
      <c r="Y25" s="73">
        <f t="shared" si="2"/>
        <v>-951964989</v>
      </c>
      <c r="Z25" s="170">
        <f>+IF(X25&lt;&gt;0,+(Y25/X25)*100,0)</f>
        <v>-100</v>
      </c>
      <c r="AA25" s="74">
        <f>+AA12+AA24</f>
        <v>951964989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2181704</v>
      </c>
      <c r="D30" s="155"/>
      <c r="E30" s="59">
        <v>2200000</v>
      </c>
      <c r="F30" s="60">
        <v>2181704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2181704</v>
      </c>
      <c r="Y30" s="60">
        <v>-2181704</v>
      </c>
      <c r="Z30" s="140">
        <v>-100</v>
      </c>
      <c r="AA30" s="62">
        <v>2181704</v>
      </c>
    </row>
    <row r="31" spans="1:27" ht="12.75">
      <c r="A31" s="249" t="s">
        <v>163</v>
      </c>
      <c r="B31" s="182"/>
      <c r="C31" s="155">
        <v>5367740</v>
      </c>
      <c r="D31" s="155"/>
      <c r="E31" s="59"/>
      <c r="F31" s="60">
        <v>5367740</v>
      </c>
      <c r="G31" s="60"/>
      <c r="H31" s="60"/>
      <c r="I31" s="60"/>
      <c r="J31" s="60"/>
      <c r="K31" s="60"/>
      <c r="L31" s="60"/>
      <c r="M31" s="60">
        <v>59157</v>
      </c>
      <c r="N31" s="60">
        <v>59157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5367740</v>
      </c>
      <c r="Y31" s="60">
        <v>-5367740</v>
      </c>
      <c r="Z31" s="140">
        <v>-100</v>
      </c>
      <c r="AA31" s="62">
        <v>5367740</v>
      </c>
    </row>
    <row r="32" spans="1:27" ht="12.75">
      <c r="A32" s="249" t="s">
        <v>164</v>
      </c>
      <c r="B32" s="182"/>
      <c r="C32" s="155">
        <v>708115369</v>
      </c>
      <c r="D32" s="155"/>
      <c r="E32" s="59">
        <v>580000000</v>
      </c>
      <c r="F32" s="60">
        <v>711758695</v>
      </c>
      <c r="G32" s="60"/>
      <c r="H32" s="60"/>
      <c r="I32" s="60"/>
      <c r="J32" s="60"/>
      <c r="K32" s="60"/>
      <c r="L32" s="60"/>
      <c r="M32" s="60">
        <v>16234675</v>
      </c>
      <c r="N32" s="60">
        <v>16234675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711758695</v>
      </c>
      <c r="Y32" s="60">
        <v>-711758695</v>
      </c>
      <c r="Z32" s="140">
        <v>-100</v>
      </c>
      <c r="AA32" s="62">
        <v>711758695</v>
      </c>
    </row>
    <row r="33" spans="1:27" ht="12.75">
      <c r="A33" s="249" t="s">
        <v>165</v>
      </c>
      <c r="B33" s="182"/>
      <c r="C33" s="155">
        <v>102572050</v>
      </c>
      <c r="D33" s="155"/>
      <c r="E33" s="59"/>
      <c r="F33" s="60">
        <v>98928724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98928724</v>
      </c>
      <c r="Y33" s="60">
        <v>-98928724</v>
      </c>
      <c r="Z33" s="140">
        <v>-100</v>
      </c>
      <c r="AA33" s="62">
        <v>98928724</v>
      </c>
    </row>
    <row r="34" spans="1:27" ht="12.75">
      <c r="A34" s="250" t="s">
        <v>58</v>
      </c>
      <c r="B34" s="251"/>
      <c r="C34" s="168">
        <f aca="true" t="shared" si="3" ref="C34:Y34">SUM(C29:C33)</f>
        <v>818236863</v>
      </c>
      <c r="D34" s="168">
        <f>SUM(D29:D33)</f>
        <v>0</v>
      </c>
      <c r="E34" s="72">
        <f t="shared" si="3"/>
        <v>582200000</v>
      </c>
      <c r="F34" s="73">
        <f t="shared" si="3"/>
        <v>818236863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16293832</v>
      </c>
      <c r="N34" s="73">
        <f t="shared" si="3"/>
        <v>16293832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818236863</v>
      </c>
      <c r="Y34" s="73">
        <f t="shared" si="3"/>
        <v>-818236863</v>
      </c>
      <c r="Z34" s="170">
        <f>+IF(X34&lt;&gt;0,+(Y34/X34)*100,0)</f>
        <v>-100</v>
      </c>
      <c r="AA34" s="74">
        <f>SUM(AA29:AA33)</f>
        <v>818236863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1465238</v>
      </c>
      <c r="D37" s="155"/>
      <c r="E37" s="59">
        <v>1200000</v>
      </c>
      <c r="F37" s="60">
        <v>1818983</v>
      </c>
      <c r="G37" s="60"/>
      <c r="H37" s="60"/>
      <c r="I37" s="60"/>
      <c r="J37" s="60"/>
      <c r="K37" s="60"/>
      <c r="L37" s="60"/>
      <c r="M37" s="60">
        <v>1446845</v>
      </c>
      <c r="N37" s="60">
        <v>1446845</v>
      </c>
      <c r="O37" s="60"/>
      <c r="P37" s="60"/>
      <c r="Q37" s="60"/>
      <c r="R37" s="60"/>
      <c r="S37" s="60"/>
      <c r="T37" s="60"/>
      <c r="U37" s="60"/>
      <c r="V37" s="60"/>
      <c r="W37" s="60"/>
      <c r="X37" s="60">
        <v>1818983</v>
      </c>
      <c r="Y37" s="60">
        <v>-1818983</v>
      </c>
      <c r="Z37" s="140">
        <v>-100</v>
      </c>
      <c r="AA37" s="62">
        <v>1818983</v>
      </c>
    </row>
    <row r="38" spans="1:27" ht="12.75">
      <c r="A38" s="249" t="s">
        <v>165</v>
      </c>
      <c r="B38" s="182"/>
      <c r="C38" s="155">
        <v>192159015</v>
      </c>
      <c r="D38" s="155"/>
      <c r="E38" s="59"/>
      <c r="F38" s="60">
        <v>191805270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191805270</v>
      </c>
      <c r="Y38" s="60">
        <v>-191805270</v>
      </c>
      <c r="Z38" s="140">
        <v>-100</v>
      </c>
      <c r="AA38" s="62">
        <v>191805270</v>
      </c>
    </row>
    <row r="39" spans="1:27" ht="12.75">
      <c r="A39" s="250" t="s">
        <v>59</v>
      </c>
      <c r="B39" s="253"/>
      <c r="C39" s="168">
        <f aca="true" t="shared" si="4" ref="C39:Y39">SUM(C37:C38)</f>
        <v>193624253</v>
      </c>
      <c r="D39" s="168">
        <f>SUM(D37:D38)</f>
        <v>0</v>
      </c>
      <c r="E39" s="76">
        <f t="shared" si="4"/>
        <v>1200000</v>
      </c>
      <c r="F39" s="77">
        <f t="shared" si="4"/>
        <v>193624253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1446845</v>
      </c>
      <c r="N39" s="77">
        <f t="shared" si="4"/>
        <v>1446845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193624253</v>
      </c>
      <c r="Y39" s="77">
        <f t="shared" si="4"/>
        <v>-193624253</v>
      </c>
      <c r="Z39" s="212">
        <f>+IF(X39&lt;&gt;0,+(Y39/X39)*100,0)</f>
        <v>-100</v>
      </c>
      <c r="AA39" s="79">
        <f>SUM(AA37:AA38)</f>
        <v>193624253</v>
      </c>
    </row>
    <row r="40" spans="1:27" ht="12.75">
      <c r="A40" s="250" t="s">
        <v>167</v>
      </c>
      <c r="B40" s="251"/>
      <c r="C40" s="168">
        <f aca="true" t="shared" si="5" ref="C40:Y40">+C34+C39</f>
        <v>1011861116</v>
      </c>
      <c r="D40" s="168">
        <f>+D34+D39</f>
        <v>0</v>
      </c>
      <c r="E40" s="72">
        <f t="shared" si="5"/>
        <v>583400000</v>
      </c>
      <c r="F40" s="73">
        <f t="shared" si="5"/>
        <v>1011861116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17740677</v>
      </c>
      <c r="N40" s="73">
        <f t="shared" si="5"/>
        <v>17740677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1011861116</v>
      </c>
      <c r="Y40" s="73">
        <f t="shared" si="5"/>
        <v>-1011861116</v>
      </c>
      <c r="Z40" s="170">
        <f>+IF(X40&lt;&gt;0,+(Y40/X40)*100,0)</f>
        <v>-100</v>
      </c>
      <c r="AA40" s="74">
        <f>+AA34+AA39</f>
        <v>1011861116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-59896127</v>
      </c>
      <c r="D42" s="257">
        <f>+D25-D40</f>
        <v>0</v>
      </c>
      <c r="E42" s="258">
        <f t="shared" si="6"/>
        <v>2082280037</v>
      </c>
      <c r="F42" s="259">
        <f t="shared" si="6"/>
        <v>-59896127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14692777</v>
      </c>
      <c r="N42" s="259">
        <f t="shared" si="6"/>
        <v>14692777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-59896127</v>
      </c>
      <c r="Y42" s="259">
        <f t="shared" si="6"/>
        <v>59896127</v>
      </c>
      <c r="Z42" s="260">
        <f>+IF(X42&lt;&gt;0,+(Y42/X42)*100,0)</f>
        <v>-100</v>
      </c>
      <c r="AA42" s="261">
        <f>+AA25-AA40</f>
        <v>-59896127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-59896127</v>
      </c>
      <c r="D45" s="155"/>
      <c r="E45" s="59">
        <v>2082280037</v>
      </c>
      <c r="F45" s="60">
        <v>-59896127</v>
      </c>
      <c r="G45" s="60"/>
      <c r="H45" s="60"/>
      <c r="I45" s="60"/>
      <c r="J45" s="60"/>
      <c r="K45" s="60"/>
      <c r="L45" s="60"/>
      <c r="M45" s="60">
        <v>14692900</v>
      </c>
      <c r="N45" s="60">
        <v>14692900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-59896127</v>
      </c>
      <c r="Y45" s="60">
        <v>59896127</v>
      </c>
      <c r="Z45" s="139">
        <v>-100</v>
      </c>
      <c r="AA45" s="62">
        <v>-59896127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-123</v>
      </c>
      <c r="N46" s="60">
        <v>-123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-59896127</v>
      </c>
      <c r="D48" s="217">
        <f>SUM(D45:D47)</f>
        <v>0</v>
      </c>
      <c r="E48" s="264">
        <f t="shared" si="7"/>
        <v>2082280037</v>
      </c>
      <c r="F48" s="219">
        <f t="shared" si="7"/>
        <v>-59896127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14692777</v>
      </c>
      <c r="N48" s="219">
        <f t="shared" si="7"/>
        <v>14692777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-59896127</v>
      </c>
      <c r="Y48" s="219">
        <f t="shared" si="7"/>
        <v>59896127</v>
      </c>
      <c r="Z48" s="265">
        <f>+IF(X48&lt;&gt;0,+(Y48/X48)*100,0)</f>
        <v>-100</v>
      </c>
      <c r="AA48" s="232">
        <f>SUM(AA45:AA47)</f>
        <v>-59896127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28077873</v>
      </c>
      <c r="D6" s="155"/>
      <c r="E6" s="59">
        <v>59460324</v>
      </c>
      <c r="F6" s="60">
        <v>47509696</v>
      </c>
      <c r="G6" s="60">
        <v>2549361</v>
      </c>
      <c r="H6" s="60">
        <v>2712865</v>
      </c>
      <c r="I6" s="60">
        <v>3307303</v>
      </c>
      <c r="J6" s="60">
        <v>8569529</v>
      </c>
      <c r="K6" s="60">
        <v>4411488</v>
      </c>
      <c r="L6" s="60">
        <v>3181444</v>
      </c>
      <c r="M6" s="60">
        <v>4124039</v>
      </c>
      <c r="N6" s="60">
        <v>11716971</v>
      </c>
      <c r="O6" s="60">
        <v>3443556</v>
      </c>
      <c r="P6" s="60">
        <v>3451381</v>
      </c>
      <c r="Q6" s="60">
        <v>4083675</v>
      </c>
      <c r="R6" s="60">
        <v>10978612</v>
      </c>
      <c r="S6" s="60">
        <v>2717199</v>
      </c>
      <c r="T6" s="60">
        <v>3694081</v>
      </c>
      <c r="U6" s="60">
        <v>3824990</v>
      </c>
      <c r="V6" s="60">
        <v>10236270</v>
      </c>
      <c r="W6" s="60">
        <v>41501382</v>
      </c>
      <c r="X6" s="60">
        <v>47509696</v>
      </c>
      <c r="Y6" s="60">
        <v>-6008314</v>
      </c>
      <c r="Z6" s="140">
        <v>-12.65</v>
      </c>
      <c r="AA6" s="62">
        <v>47509696</v>
      </c>
    </row>
    <row r="7" spans="1:27" ht="12.75">
      <c r="A7" s="249" t="s">
        <v>32</v>
      </c>
      <c r="B7" s="182"/>
      <c r="C7" s="155">
        <v>144049406</v>
      </c>
      <c r="D7" s="155"/>
      <c r="E7" s="59">
        <v>277053684</v>
      </c>
      <c r="F7" s="60">
        <v>194549323</v>
      </c>
      <c r="G7" s="60">
        <v>13328928</v>
      </c>
      <c r="H7" s="60">
        <v>11917883</v>
      </c>
      <c r="I7" s="60">
        <v>16458385</v>
      </c>
      <c r="J7" s="60">
        <v>41705196</v>
      </c>
      <c r="K7" s="60">
        <v>16508815</v>
      </c>
      <c r="L7" s="60">
        <v>14248734</v>
      </c>
      <c r="M7" s="60">
        <v>15700924</v>
      </c>
      <c r="N7" s="60">
        <v>46458473</v>
      </c>
      <c r="O7" s="60">
        <v>16471327</v>
      </c>
      <c r="P7" s="60">
        <v>14001740</v>
      </c>
      <c r="Q7" s="60">
        <v>15987952</v>
      </c>
      <c r="R7" s="60">
        <v>46461019</v>
      </c>
      <c r="S7" s="60">
        <v>13763027</v>
      </c>
      <c r="T7" s="60">
        <v>14319271</v>
      </c>
      <c r="U7" s="60">
        <v>18383925</v>
      </c>
      <c r="V7" s="60">
        <v>46466223</v>
      </c>
      <c r="W7" s="60">
        <v>181090911</v>
      </c>
      <c r="X7" s="60">
        <v>194549323</v>
      </c>
      <c r="Y7" s="60">
        <v>-13458412</v>
      </c>
      <c r="Z7" s="140">
        <v>-6.92</v>
      </c>
      <c r="AA7" s="62">
        <v>194549323</v>
      </c>
    </row>
    <row r="8" spans="1:27" ht="12.75">
      <c r="A8" s="249" t="s">
        <v>178</v>
      </c>
      <c r="B8" s="182"/>
      <c r="C8" s="155">
        <v>3783393</v>
      </c>
      <c r="D8" s="155"/>
      <c r="E8" s="59">
        <v>15264000</v>
      </c>
      <c r="F8" s="60">
        <v>12329642</v>
      </c>
      <c r="G8" s="60">
        <v>2013243</v>
      </c>
      <c r="H8" s="60">
        <v>7187654</v>
      </c>
      <c r="I8" s="60">
        <v>2759042</v>
      </c>
      <c r="J8" s="60">
        <v>11959939</v>
      </c>
      <c r="K8" s="60">
        <v>2906274</v>
      </c>
      <c r="L8" s="60">
        <v>2212496</v>
      </c>
      <c r="M8" s="60">
        <v>2349983</v>
      </c>
      <c r="N8" s="60">
        <v>7468753</v>
      </c>
      <c r="O8" s="60">
        <v>2443726</v>
      </c>
      <c r="P8" s="60">
        <v>3134844</v>
      </c>
      <c r="Q8" s="60">
        <v>3939370</v>
      </c>
      <c r="R8" s="60">
        <v>9517940</v>
      </c>
      <c r="S8" s="60">
        <v>6535938</v>
      </c>
      <c r="T8" s="60">
        <v>954762</v>
      </c>
      <c r="U8" s="60">
        <v>978288</v>
      </c>
      <c r="V8" s="60">
        <v>8468988</v>
      </c>
      <c r="W8" s="60">
        <v>37415620</v>
      </c>
      <c r="X8" s="60">
        <v>12329642</v>
      </c>
      <c r="Y8" s="60">
        <v>25085978</v>
      </c>
      <c r="Z8" s="140">
        <v>203.46</v>
      </c>
      <c r="AA8" s="62">
        <v>12329642</v>
      </c>
    </row>
    <row r="9" spans="1:27" ht="12.75">
      <c r="A9" s="249" t="s">
        <v>179</v>
      </c>
      <c r="B9" s="182"/>
      <c r="C9" s="155">
        <v>192095246</v>
      </c>
      <c r="D9" s="155"/>
      <c r="E9" s="59">
        <v>161827000</v>
      </c>
      <c r="F9" s="60">
        <v>161827000</v>
      </c>
      <c r="G9" s="60">
        <v>65683000</v>
      </c>
      <c r="H9" s="60">
        <v>2080000</v>
      </c>
      <c r="I9" s="60"/>
      <c r="J9" s="60">
        <v>67763000</v>
      </c>
      <c r="K9" s="60">
        <v>5000000</v>
      </c>
      <c r="L9" s="60"/>
      <c r="M9" s="60">
        <v>52112000</v>
      </c>
      <c r="N9" s="60">
        <v>57112000</v>
      </c>
      <c r="O9" s="60">
        <v>485000</v>
      </c>
      <c r="P9" s="60">
        <v>323000</v>
      </c>
      <c r="Q9" s="60">
        <v>42410000</v>
      </c>
      <c r="R9" s="60">
        <v>43218000</v>
      </c>
      <c r="S9" s="60"/>
      <c r="T9" s="60"/>
      <c r="U9" s="60">
        <v>86000</v>
      </c>
      <c r="V9" s="60">
        <v>86000</v>
      </c>
      <c r="W9" s="60">
        <v>168179000</v>
      </c>
      <c r="X9" s="60">
        <v>161827000</v>
      </c>
      <c r="Y9" s="60">
        <v>6352000</v>
      </c>
      <c r="Z9" s="140">
        <v>3.93</v>
      </c>
      <c r="AA9" s="62">
        <v>161827000</v>
      </c>
    </row>
    <row r="10" spans="1:27" ht="12.75">
      <c r="A10" s="249" t="s">
        <v>180</v>
      </c>
      <c r="B10" s="182"/>
      <c r="C10" s="155">
        <v>75283321</v>
      </c>
      <c r="D10" s="155"/>
      <c r="E10" s="59">
        <v>64920000</v>
      </c>
      <c r="F10" s="60">
        <v>69920000</v>
      </c>
      <c r="G10" s="60">
        <v>11463000</v>
      </c>
      <c r="H10" s="60">
        <v>2000000</v>
      </c>
      <c r="I10" s="60">
        <v>2000000</v>
      </c>
      <c r="J10" s="60">
        <v>15463000</v>
      </c>
      <c r="K10" s="60">
        <v>8000000</v>
      </c>
      <c r="L10" s="60">
        <v>850000</v>
      </c>
      <c r="M10" s="60">
        <v>17681000</v>
      </c>
      <c r="N10" s="60">
        <v>26531000</v>
      </c>
      <c r="O10" s="60"/>
      <c r="P10" s="60"/>
      <c r="Q10" s="60">
        <v>24926000</v>
      </c>
      <c r="R10" s="60">
        <v>24926000</v>
      </c>
      <c r="S10" s="60"/>
      <c r="T10" s="60"/>
      <c r="U10" s="60"/>
      <c r="V10" s="60"/>
      <c r="W10" s="60">
        <v>66920000</v>
      </c>
      <c r="X10" s="60">
        <v>69920000</v>
      </c>
      <c r="Y10" s="60">
        <v>-3000000</v>
      </c>
      <c r="Z10" s="140">
        <v>-4.29</v>
      </c>
      <c r="AA10" s="62">
        <v>69920000</v>
      </c>
    </row>
    <row r="11" spans="1:27" ht="12.75">
      <c r="A11" s="249" t="s">
        <v>181</v>
      </c>
      <c r="B11" s="182"/>
      <c r="C11" s="155">
        <v>35863894</v>
      </c>
      <c r="D11" s="155"/>
      <c r="E11" s="59">
        <v>5000000</v>
      </c>
      <c r="F11" s="60">
        <v>7499997</v>
      </c>
      <c r="G11" s="60">
        <v>237234</v>
      </c>
      <c r="H11" s="60">
        <v>456837</v>
      </c>
      <c r="I11" s="60">
        <v>388930</v>
      </c>
      <c r="J11" s="60">
        <v>1083001</v>
      </c>
      <c r="K11" s="60">
        <v>572004</v>
      </c>
      <c r="L11" s="60">
        <v>347561</v>
      </c>
      <c r="M11" s="60">
        <v>465775</v>
      </c>
      <c r="N11" s="60">
        <v>1385340</v>
      </c>
      <c r="O11" s="60">
        <v>375154</v>
      </c>
      <c r="P11" s="60">
        <v>325789</v>
      </c>
      <c r="Q11" s="60">
        <v>461780</v>
      </c>
      <c r="R11" s="60">
        <v>1162723</v>
      </c>
      <c r="S11" s="60">
        <v>159341</v>
      </c>
      <c r="T11" s="60">
        <v>318043</v>
      </c>
      <c r="U11" s="60">
        <v>314112</v>
      </c>
      <c r="V11" s="60">
        <v>791496</v>
      </c>
      <c r="W11" s="60">
        <v>4422560</v>
      </c>
      <c r="X11" s="60">
        <v>7499997</v>
      </c>
      <c r="Y11" s="60">
        <v>-3077437</v>
      </c>
      <c r="Z11" s="140">
        <v>-41.03</v>
      </c>
      <c r="AA11" s="62">
        <v>7499997</v>
      </c>
    </row>
    <row r="12" spans="1:27" ht="12.75">
      <c r="A12" s="249" t="s">
        <v>182</v>
      </c>
      <c r="B12" s="182"/>
      <c r="C12" s="155">
        <v>1860</v>
      </c>
      <c r="D12" s="155"/>
      <c r="E12" s="59">
        <v>8004</v>
      </c>
      <c r="F12" s="60">
        <v>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4000</v>
      </c>
      <c r="Y12" s="60">
        <v>-4000</v>
      </c>
      <c r="Z12" s="140">
        <v>-100</v>
      </c>
      <c r="AA12" s="62">
        <v>4000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-309496866</v>
      </c>
      <c r="D14" s="155"/>
      <c r="E14" s="59">
        <v>-463296000</v>
      </c>
      <c r="F14" s="60">
        <v>-463296003</v>
      </c>
      <c r="G14" s="60">
        <v>-38253558</v>
      </c>
      <c r="H14" s="60">
        <v>-30976619</v>
      </c>
      <c r="I14" s="60">
        <v>-53737399</v>
      </c>
      <c r="J14" s="60">
        <v>-122967576</v>
      </c>
      <c r="K14" s="60">
        <v>-29372020</v>
      </c>
      <c r="L14" s="60">
        <v>-31450973</v>
      </c>
      <c r="M14" s="60">
        <v>-62049714</v>
      </c>
      <c r="N14" s="60">
        <v>-122872707</v>
      </c>
      <c r="O14" s="60">
        <v>-33621375</v>
      </c>
      <c r="P14" s="60">
        <v>-23463332</v>
      </c>
      <c r="Q14" s="60">
        <v>-43915480</v>
      </c>
      <c r="R14" s="60">
        <v>-101000187</v>
      </c>
      <c r="S14" s="60">
        <v>-25665911</v>
      </c>
      <c r="T14" s="60">
        <v>-28339729</v>
      </c>
      <c r="U14" s="60">
        <v>-16236007</v>
      </c>
      <c r="V14" s="60">
        <v>-70241647</v>
      </c>
      <c r="W14" s="60">
        <v>-417082117</v>
      </c>
      <c r="X14" s="60">
        <v>-463296003</v>
      </c>
      <c r="Y14" s="60">
        <v>46213886</v>
      </c>
      <c r="Z14" s="140">
        <v>-9.98</v>
      </c>
      <c r="AA14" s="62">
        <v>-463296003</v>
      </c>
    </row>
    <row r="15" spans="1:27" ht="12.75">
      <c r="A15" s="249" t="s">
        <v>40</v>
      </c>
      <c r="B15" s="182"/>
      <c r="C15" s="155">
        <v>-81100328</v>
      </c>
      <c r="D15" s="155"/>
      <c r="E15" s="59">
        <v>-30000000</v>
      </c>
      <c r="F15" s="60">
        <v>-30000002</v>
      </c>
      <c r="G15" s="60">
        <v>-33110</v>
      </c>
      <c r="H15" s="60">
        <v>-33110</v>
      </c>
      <c r="I15" s="60">
        <v>-32042</v>
      </c>
      <c r="J15" s="60">
        <v>-98262</v>
      </c>
      <c r="K15" s="60">
        <v>-27897</v>
      </c>
      <c r="L15" s="60">
        <v>-26997</v>
      </c>
      <c r="M15" s="60">
        <v>-27724</v>
      </c>
      <c r="N15" s="60">
        <v>-82618</v>
      </c>
      <c r="O15" s="60">
        <v>-22544</v>
      </c>
      <c r="P15" s="60">
        <v>-20362</v>
      </c>
      <c r="Q15" s="60">
        <v>-18989934</v>
      </c>
      <c r="R15" s="60">
        <v>-19032840</v>
      </c>
      <c r="S15" s="60">
        <v>-16508</v>
      </c>
      <c r="T15" s="60">
        <v>-21340</v>
      </c>
      <c r="U15" s="60">
        <v>-10630</v>
      </c>
      <c r="V15" s="60">
        <v>-48478</v>
      </c>
      <c r="W15" s="60">
        <v>-19262198</v>
      </c>
      <c r="X15" s="60">
        <v>-30000002</v>
      </c>
      <c r="Y15" s="60">
        <v>10737804</v>
      </c>
      <c r="Z15" s="140">
        <v>-35.79</v>
      </c>
      <c r="AA15" s="62">
        <v>-30000002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88557799</v>
      </c>
      <c r="D17" s="168">
        <f t="shared" si="0"/>
        <v>0</v>
      </c>
      <c r="E17" s="72">
        <f t="shared" si="0"/>
        <v>90237012</v>
      </c>
      <c r="F17" s="73">
        <f t="shared" si="0"/>
        <v>343653</v>
      </c>
      <c r="G17" s="73">
        <f t="shared" si="0"/>
        <v>56988098</v>
      </c>
      <c r="H17" s="73">
        <f t="shared" si="0"/>
        <v>-4654490</v>
      </c>
      <c r="I17" s="73">
        <f t="shared" si="0"/>
        <v>-28855781</v>
      </c>
      <c r="J17" s="73">
        <f t="shared" si="0"/>
        <v>23477827</v>
      </c>
      <c r="K17" s="73">
        <f t="shared" si="0"/>
        <v>7998664</v>
      </c>
      <c r="L17" s="73">
        <f t="shared" si="0"/>
        <v>-10637735</v>
      </c>
      <c r="M17" s="73">
        <f t="shared" si="0"/>
        <v>30356283</v>
      </c>
      <c r="N17" s="73">
        <f t="shared" si="0"/>
        <v>27717212</v>
      </c>
      <c r="O17" s="73">
        <f t="shared" si="0"/>
        <v>-10425156</v>
      </c>
      <c r="P17" s="73">
        <f t="shared" si="0"/>
        <v>-2246940</v>
      </c>
      <c r="Q17" s="73">
        <f t="shared" si="0"/>
        <v>28903363</v>
      </c>
      <c r="R17" s="73">
        <f t="shared" si="0"/>
        <v>16231267</v>
      </c>
      <c r="S17" s="73">
        <f t="shared" si="0"/>
        <v>-2506914</v>
      </c>
      <c r="T17" s="73">
        <f t="shared" si="0"/>
        <v>-9074912</v>
      </c>
      <c r="U17" s="73">
        <f t="shared" si="0"/>
        <v>7340678</v>
      </c>
      <c r="V17" s="73">
        <f t="shared" si="0"/>
        <v>-4241148</v>
      </c>
      <c r="W17" s="73">
        <f t="shared" si="0"/>
        <v>63185158</v>
      </c>
      <c r="X17" s="73">
        <f t="shared" si="0"/>
        <v>343653</v>
      </c>
      <c r="Y17" s="73">
        <f t="shared" si="0"/>
        <v>62841505</v>
      </c>
      <c r="Z17" s="170">
        <f>+IF(X17&lt;&gt;0,+(Y17/X17)*100,0)</f>
        <v>18286.32515939043</v>
      </c>
      <c r="AA17" s="74">
        <f>SUM(AA6:AA16)</f>
        <v>343653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615485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-77811491</v>
      </c>
      <c r="D26" s="155"/>
      <c r="E26" s="59">
        <v>-64920000</v>
      </c>
      <c r="F26" s="60">
        <v>-74920002</v>
      </c>
      <c r="G26" s="60">
        <v>-585000</v>
      </c>
      <c r="H26" s="60">
        <v>-312635</v>
      </c>
      <c r="I26" s="60">
        <v>-3219917</v>
      </c>
      <c r="J26" s="60">
        <v>-4117552</v>
      </c>
      <c r="K26" s="60">
        <v>-6558333</v>
      </c>
      <c r="L26" s="60">
        <v>-2968977</v>
      </c>
      <c r="M26" s="60">
        <v>-17839304</v>
      </c>
      <c r="N26" s="60">
        <v>-27366614</v>
      </c>
      <c r="O26" s="60">
        <v>-3698801</v>
      </c>
      <c r="P26" s="60">
        <v>-2075572</v>
      </c>
      <c r="Q26" s="60">
        <v>-2817983</v>
      </c>
      <c r="R26" s="60">
        <v>-8592356</v>
      </c>
      <c r="S26" s="60">
        <v>-7631487</v>
      </c>
      <c r="T26" s="60">
        <v>-7002036</v>
      </c>
      <c r="U26" s="60">
        <v>-11405052</v>
      </c>
      <c r="V26" s="60">
        <v>-26038575</v>
      </c>
      <c r="W26" s="60">
        <v>-66115097</v>
      </c>
      <c r="X26" s="60">
        <v>-74920002</v>
      </c>
      <c r="Y26" s="60">
        <v>8804905</v>
      </c>
      <c r="Z26" s="140">
        <v>-11.75</v>
      </c>
      <c r="AA26" s="62">
        <v>-74920002</v>
      </c>
    </row>
    <row r="27" spans="1:27" ht="12.75">
      <c r="A27" s="250" t="s">
        <v>192</v>
      </c>
      <c r="B27" s="251"/>
      <c r="C27" s="168">
        <f aca="true" t="shared" si="1" ref="C27:Y27">SUM(C21:C26)</f>
        <v>-77196006</v>
      </c>
      <c r="D27" s="168">
        <f>SUM(D21:D26)</f>
        <v>0</v>
      </c>
      <c r="E27" s="72">
        <f t="shared" si="1"/>
        <v>-64920000</v>
      </c>
      <c r="F27" s="73">
        <f t="shared" si="1"/>
        <v>-74920002</v>
      </c>
      <c r="G27" s="73">
        <f t="shared" si="1"/>
        <v>-585000</v>
      </c>
      <c r="H27" s="73">
        <f t="shared" si="1"/>
        <v>-312635</v>
      </c>
      <c r="I27" s="73">
        <f t="shared" si="1"/>
        <v>-3219917</v>
      </c>
      <c r="J27" s="73">
        <f t="shared" si="1"/>
        <v>-4117552</v>
      </c>
      <c r="K27" s="73">
        <f t="shared" si="1"/>
        <v>-6558333</v>
      </c>
      <c r="L27" s="73">
        <f t="shared" si="1"/>
        <v>-2968977</v>
      </c>
      <c r="M27" s="73">
        <f t="shared" si="1"/>
        <v>-17839304</v>
      </c>
      <c r="N27" s="73">
        <f t="shared" si="1"/>
        <v>-27366614</v>
      </c>
      <c r="O27" s="73">
        <f t="shared" si="1"/>
        <v>-3698801</v>
      </c>
      <c r="P27" s="73">
        <f t="shared" si="1"/>
        <v>-2075572</v>
      </c>
      <c r="Q27" s="73">
        <f t="shared" si="1"/>
        <v>-2817983</v>
      </c>
      <c r="R27" s="73">
        <f t="shared" si="1"/>
        <v>-8592356</v>
      </c>
      <c r="S27" s="73">
        <f t="shared" si="1"/>
        <v>-7631487</v>
      </c>
      <c r="T27" s="73">
        <f t="shared" si="1"/>
        <v>-7002036</v>
      </c>
      <c r="U27" s="73">
        <f t="shared" si="1"/>
        <v>-11405052</v>
      </c>
      <c r="V27" s="73">
        <f t="shared" si="1"/>
        <v>-26038575</v>
      </c>
      <c r="W27" s="73">
        <f t="shared" si="1"/>
        <v>-66115097</v>
      </c>
      <c r="X27" s="73">
        <f t="shared" si="1"/>
        <v>-74920002</v>
      </c>
      <c r="Y27" s="73">
        <f t="shared" si="1"/>
        <v>8804905</v>
      </c>
      <c r="Z27" s="170">
        <f>+IF(X27&lt;&gt;0,+(Y27/X27)*100,0)</f>
        <v>-11.752408922786735</v>
      </c>
      <c r="AA27" s="74">
        <f>SUM(AA21:AA26)</f>
        <v>-74920002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-6003241</v>
      </c>
      <c r="D35" s="155"/>
      <c r="E35" s="59">
        <v>-2880000</v>
      </c>
      <c r="F35" s="60">
        <v>-2880000</v>
      </c>
      <c r="G35" s="60">
        <v>-66890</v>
      </c>
      <c r="H35" s="60">
        <v>-66890</v>
      </c>
      <c r="I35" s="60">
        <v>-567958</v>
      </c>
      <c r="J35" s="60">
        <v>-701738</v>
      </c>
      <c r="K35" s="60">
        <v>-72103</v>
      </c>
      <c r="L35" s="60">
        <v>-73003</v>
      </c>
      <c r="M35" s="60">
        <v>-572276</v>
      </c>
      <c r="N35" s="60">
        <v>-717382</v>
      </c>
      <c r="O35" s="60">
        <v>-77456</v>
      </c>
      <c r="P35" s="60">
        <v>-79638</v>
      </c>
      <c r="Q35" s="60">
        <v>-577456</v>
      </c>
      <c r="R35" s="60">
        <v>-734550</v>
      </c>
      <c r="S35" s="60">
        <v>-83492</v>
      </c>
      <c r="T35" s="60">
        <v>-86077</v>
      </c>
      <c r="U35" s="60">
        <v>-589370</v>
      </c>
      <c r="V35" s="60">
        <v>-758939</v>
      </c>
      <c r="W35" s="60">
        <v>-2912609</v>
      </c>
      <c r="X35" s="60">
        <v>-2880000</v>
      </c>
      <c r="Y35" s="60">
        <v>-32609</v>
      </c>
      <c r="Z35" s="140">
        <v>1.13</v>
      </c>
      <c r="AA35" s="62">
        <v>-2880000</v>
      </c>
    </row>
    <row r="36" spans="1:27" ht="12.75">
      <c r="A36" s="250" t="s">
        <v>198</v>
      </c>
      <c r="B36" s="251"/>
      <c r="C36" s="168">
        <f aca="true" t="shared" si="2" ref="C36:Y36">SUM(C31:C35)</f>
        <v>-6003241</v>
      </c>
      <c r="D36" s="168">
        <f>SUM(D31:D35)</f>
        <v>0</v>
      </c>
      <c r="E36" s="72">
        <f t="shared" si="2"/>
        <v>-2880000</v>
      </c>
      <c r="F36" s="73">
        <f t="shared" si="2"/>
        <v>-2880000</v>
      </c>
      <c r="G36" s="73">
        <f t="shared" si="2"/>
        <v>-66890</v>
      </c>
      <c r="H36" s="73">
        <f t="shared" si="2"/>
        <v>-66890</v>
      </c>
      <c r="I36" s="73">
        <f t="shared" si="2"/>
        <v>-567958</v>
      </c>
      <c r="J36" s="73">
        <f t="shared" si="2"/>
        <v>-701738</v>
      </c>
      <c r="K36" s="73">
        <f t="shared" si="2"/>
        <v>-72103</v>
      </c>
      <c r="L36" s="73">
        <f t="shared" si="2"/>
        <v>-73003</v>
      </c>
      <c r="M36" s="73">
        <f t="shared" si="2"/>
        <v>-572276</v>
      </c>
      <c r="N36" s="73">
        <f t="shared" si="2"/>
        <v>-717382</v>
      </c>
      <c r="O36" s="73">
        <f t="shared" si="2"/>
        <v>-77456</v>
      </c>
      <c r="P36" s="73">
        <f t="shared" si="2"/>
        <v>-79638</v>
      </c>
      <c r="Q36" s="73">
        <f t="shared" si="2"/>
        <v>-577456</v>
      </c>
      <c r="R36" s="73">
        <f t="shared" si="2"/>
        <v>-734550</v>
      </c>
      <c r="S36" s="73">
        <f t="shared" si="2"/>
        <v>-83492</v>
      </c>
      <c r="T36" s="73">
        <f t="shared" si="2"/>
        <v>-86077</v>
      </c>
      <c r="U36" s="73">
        <f t="shared" si="2"/>
        <v>-589370</v>
      </c>
      <c r="V36" s="73">
        <f t="shared" si="2"/>
        <v>-758939</v>
      </c>
      <c r="W36" s="73">
        <f t="shared" si="2"/>
        <v>-2912609</v>
      </c>
      <c r="X36" s="73">
        <f t="shared" si="2"/>
        <v>-2880000</v>
      </c>
      <c r="Y36" s="73">
        <f t="shared" si="2"/>
        <v>-32609</v>
      </c>
      <c r="Z36" s="170">
        <f>+IF(X36&lt;&gt;0,+(Y36/X36)*100,0)</f>
        <v>1.1322569444444444</v>
      </c>
      <c r="AA36" s="74">
        <f>SUM(AA31:AA35)</f>
        <v>-2880000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5358552</v>
      </c>
      <c r="D38" s="153">
        <f>+D17+D27+D36</f>
        <v>0</v>
      </c>
      <c r="E38" s="99">
        <f t="shared" si="3"/>
        <v>22437012</v>
      </c>
      <c r="F38" s="100">
        <f t="shared" si="3"/>
        <v>-77456349</v>
      </c>
      <c r="G38" s="100">
        <f t="shared" si="3"/>
        <v>56336208</v>
      </c>
      <c r="H38" s="100">
        <f t="shared" si="3"/>
        <v>-5034015</v>
      </c>
      <c r="I38" s="100">
        <f t="shared" si="3"/>
        <v>-32643656</v>
      </c>
      <c r="J38" s="100">
        <f t="shared" si="3"/>
        <v>18658537</v>
      </c>
      <c r="K38" s="100">
        <f t="shared" si="3"/>
        <v>1368228</v>
      </c>
      <c r="L38" s="100">
        <f t="shared" si="3"/>
        <v>-13679715</v>
      </c>
      <c r="M38" s="100">
        <f t="shared" si="3"/>
        <v>11944703</v>
      </c>
      <c r="N38" s="100">
        <f t="shared" si="3"/>
        <v>-366784</v>
      </c>
      <c r="O38" s="100">
        <f t="shared" si="3"/>
        <v>-14201413</v>
      </c>
      <c r="P38" s="100">
        <f t="shared" si="3"/>
        <v>-4402150</v>
      </c>
      <c r="Q38" s="100">
        <f t="shared" si="3"/>
        <v>25507924</v>
      </c>
      <c r="R38" s="100">
        <f t="shared" si="3"/>
        <v>6904361</v>
      </c>
      <c r="S38" s="100">
        <f t="shared" si="3"/>
        <v>-10221893</v>
      </c>
      <c r="T38" s="100">
        <f t="shared" si="3"/>
        <v>-16163025</v>
      </c>
      <c r="U38" s="100">
        <f t="shared" si="3"/>
        <v>-4653744</v>
      </c>
      <c r="V38" s="100">
        <f t="shared" si="3"/>
        <v>-31038662</v>
      </c>
      <c r="W38" s="100">
        <f t="shared" si="3"/>
        <v>-5842548</v>
      </c>
      <c r="X38" s="100">
        <f t="shared" si="3"/>
        <v>-77456349</v>
      </c>
      <c r="Y38" s="100">
        <f t="shared" si="3"/>
        <v>71613801</v>
      </c>
      <c r="Z38" s="137">
        <f>+IF(X38&lt;&gt;0,+(Y38/X38)*100,0)</f>
        <v>-92.45697986616952</v>
      </c>
      <c r="AA38" s="102">
        <f>+AA17+AA27+AA36</f>
        <v>-77456349</v>
      </c>
    </row>
    <row r="39" spans="1:27" ht="12.75">
      <c r="A39" s="249" t="s">
        <v>200</v>
      </c>
      <c r="B39" s="182"/>
      <c r="C39" s="153">
        <v>3085216</v>
      </c>
      <c r="D39" s="153"/>
      <c r="E39" s="99">
        <v>5000000</v>
      </c>
      <c r="F39" s="100">
        <v>1377991</v>
      </c>
      <c r="G39" s="100">
        <v>8443768</v>
      </c>
      <c r="H39" s="100">
        <v>64779976</v>
      </c>
      <c r="I39" s="100">
        <v>59745961</v>
      </c>
      <c r="J39" s="100">
        <v>8443768</v>
      </c>
      <c r="K39" s="100">
        <v>27102305</v>
      </c>
      <c r="L39" s="100">
        <v>28470533</v>
      </c>
      <c r="M39" s="100">
        <v>14790818</v>
      </c>
      <c r="N39" s="100">
        <v>27102305</v>
      </c>
      <c r="O39" s="100">
        <v>26735521</v>
      </c>
      <c r="P39" s="100">
        <v>12534108</v>
      </c>
      <c r="Q39" s="100">
        <v>8131958</v>
      </c>
      <c r="R39" s="100">
        <v>26735521</v>
      </c>
      <c r="S39" s="100">
        <v>33639882</v>
      </c>
      <c r="T39" s="100">
        <v>23417989</v>
      </c>
      <c r="U39" s="100">
        <v>7254964</v>
      </c>
      <c r="V39" s="100">
        <v>33639882</v>
      </c>
      <c r="W39" s="100">
        <v>8443768</v>
      </c>
      <c r="X39" s="100">
        <v>1377991</v>
      </c>
      <c r="Y39" s="100">
        <v>7065777</v>
      </c>
      <c r="Z39" s="137">
        <v>512.76</v>
      </c>
      <c r="AA39" s="102">
        <v>1377991</v>
      </c>
    </row>
    <row r="40" spans="1:27" ht="12.75">
      <c r="A40" s="269" t="s">
        <v>201</v>
      </c>
      <c r="B40" s="256"/>
      <c r="C40" s="257">
        <v>8443768</v>
      </c>
      <c r="D40" s="257"/>
      <c r="E40" s="258">
        <v>27437011</v>
      </c>
      <c r="F40" s="259">
        <v>-76078358</v>
      </c>
      <c r="G40" s="259">
        <v>64779976</v>
      </c>
      <c r="H40" s="259">
        <v>59745961</v>
      </c>
      <c r="I40" s="259">
        <v>27102305</v>
      </c>
      <c r="J40" s="259">
        <v>27102305</v>
      </c>
      <c r="K40" s="259">
        <v>28470533</v>
      </c>
      <c r="L40" s="259">
        <v>14790818</v>
      </c>
      <c r="M40" s="259">
        <v>26735521</v>
      </c>
      <c r="N40" s="259">
        <v>26735521</v>
      </c>
      <c r="O40" s="259">
        <v>12534108</v>
      </c>
      <c r="P40" s="259">
        <v>8131958</v>
      </c>
      <c r="Q40" s="259">
        <v>33639882</v>
      </c>
      <c r="R40" s="259">
        <v>12534108</v>
      </c>
      <c r="S40" s="259">
        <v>23417989</v>
      </c>
      <c r="T40" s="259">
        <v>7254964</v>
      </c>
      <c r="U40" s="259">
        <v>2601220</v>
      </c>
      <c r="V40" s="259">
        <v>2601220</v>
      </c>
      <c r="W40" s="259">
        <v>2601220</v>
      </c>
      <c r="X40" s="259">
        <v>-76078358</v>
      </c>
      <c r="Y40" s="259">
        <v>78679578</v>
      </c>
      <c r="Z40" s="260">
        <v>-103.42</v>
      </c>
      <c r="AA40" s="261">
        <v>-76078358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5474374</v>
      </c>
      <c r="D5" s="200">
        <f t="shared" si="0"/>
        <v>0</v>
      </c>
      <c r="E5" s="106">
        <f t="shared" si="0"/>
        <v>64920001</v>
      </c>
      <c r="F5" s="106">
        <f t="shared" si="0"/>
        <v>69920001</v>
      </c>
      <c r="G5" s="106">
        <f t="shared" si="0"/>
        <v>0</v>
      </c>
      <c r="H5" s="106">
        <f t="shared" si="0"/>
        <v>1345613</v>
      </c>
      <c r="I5" s="106">
        <f t="shared" si="0"/>
        <v>10586438</v>
      </c>
      <c r="J5" s="106">
        <f t="shared" si="0"/>
        <v>11932051</v>
      </c>
      <c r="K5" s="106">
        <f t="shared" si="0"/>
        <v>2390384</v>
      </c>
      <c r="L5" s="106">
        <f t="shared" si="0"/>
        <v>8567537</v>
      </c>
      <c r="M5" s="106">
        <f t="shared" si="0"/>
        <v>16069328</v>
      </c>
      <c r="N5" s="106">
        <f t="shared" si="0"/>
        <v>27027249</v>
      </c>
      <c r="O5" s="106">
        <f t="shared" si="0"/>
        <v>1094028</v>
      </c>
      <c r="P5" s="106">
        <f t="shared" si="0"/>
        <v>2191737</v>
      </c>
      <c r="Q5" s="106">
        <f t="shared" si="0"/>
        <v>1853757</v>
      </c>
      <c r="R5" s="106">
        <f t="shared" si="0"/>
        <v>5139522</v>
      </c>
      <c r="S5" s="106">
        <f t="shared" si="0"/>
        <v>6907210</v>
      </c>
      <c r="T5" s="106">
        <f t="shared" si="0"/>
        <v>6084656</v>
      </c>
      <c r="U5" s="106">
        <f t="shared" si="0"/>
        <v>3837694</v>
      </c>
      <c r="V5" s="106">
        <f t="shared" si="0"/>
        <v>16829560</v>
      </c>
      <c r="W5" s="106">
        <f t="shared" si="0"/>
        <v>60928382</v>
      </c>
      <c r="X5" s="106">
        <f t="shared" si="0"/>
        <v>69920001</v>
      </c>
      <c r="Y5" s="106">
        <f t="shared" si="0"/>
        <v>-8991619</v>
      </c>
      <c r="Z5" s="201">
        <f>+IF(X5&lt;&gt;0,+(Y5/X5)*100,0)</f>
        <v>-12.859866806924103</v>
      </c>
      <c r="AA5" s="199">
        <f>SUM(AA11:AA18)</f>
        <v>69920001</v>
      </c>
    </row>
    <row r="6" spans="1:27" ht="12.75">
      <c r="A6" s="291" t="s">
        <v>205</v>
      </c>
      <c r="B6" s="142"/>
      <c r="C6" s="62"/>
      <c r="D6" s="156"/>
      <c r="E6" s="60">
        <v>4346352</v>
      </c>
      <c r="F6" s="60">
        <v>12273541</v>
      </c>
      <c r="G6" s="60"/>
      <c r="H6" s="60"/>
      <c r="I6" s="60"/>
      <c r="J6" s="60"/>
      <c r="K6" s="60"/>
      <c r="L6" s="60">
        <v>2185058</v>
      </c>
      <c r="M6" s="60">
        <v>5675467</v>
      </c>
      <c r="N6" s="60">
        <v>7860525</v>
      </c>
      <c r="O6" s="60"/>
      <c r="P6" s="60"/>
      <c r="Q6" s="60"/>
      <c r="R6" s="60"/>
      <c r="S6" s="60">
        <v>438070</v>
      </c>
      <c r="T6" s="60">
        <v>2225513</v>
      </c>
      <c r="U6" s="60"/>
      <c r="V6" s="60">
        <v>2663583</v>
      </c>
      <c r="W6" s="60">
        <v>10524108</v>
      </c>
      <c r="X6" s="60">
        <v>12273541</v>
      </c>
      <c r="Y6" s="60">
        <v>-1749433</v>
      </c>
      <c r="Z6" s="140">
        <v>-14.25</v>
      </c>
      <c r="AA6" s="155">
        <v>12273541</v>
      </c>
    </row>
    <row r="7" spans="1:27" ht="12.75">
      <c r="A7" s="291" t="s">
        <v>206</v>
      </c>
      <c r="B7" s="142"/>
      <c r="C7" s="62">
        <v>3607550</v>
      </c>
      <c r="D7" s="156"/>
      <c r="E7" s="60">
        <v>15282399</v>
      </c>
      <c r="F7" s="60">
        <v>17233055</v>
      </c>
      <c r="G7" s="60"/>
      <c r="H7" s="60">
        <v>585000</v>
      </c>
      <c r="I7" s="60">
        <v>6238159</v>
      </c>
      <c r="J7" s="60">
        <v>6823159</v>
      </c>
      <c r="K7" s="60">
        <v>2228858</v>
      </c>
      <c r="L7" s="60">
        <v>467091</v>
      </c>
      <c r="M7" s="60">
        <v>350877</v>
      </c>
      <c r="N7" s="60">
        <v>3046826</v>
      </c>
      <c r="O7" s="60"/>
      <c r="P7" s="60">
        <v>243121</v>
      </c>
      <c r="Q7" s="60">
        <v>126000</v>
      </c>
      <c r="R7" s="60">
        <v>369121</v>
      </c>
      <c r="S7" s="60">
        <v>832562</v>
      </c>
      <c r="T7" s="60">
        <v>724368</v>
      </c>
      <c r="U7" s="60">
        <v>145800</v>
      </c>
      <c r="V7" s="60">
        <v>1702730</v>
      </c>
      <c r="W7" s="60">
        <v>11941836</v>
      </c>
      <c r="X7" s="60">
        <v>17233055</v>
      </c>
      <c r="Y7" s="60">
        <v>-5291219</v>
      </c>
      <c r="Z7" s="140">
        <v>-30.7</v>
      </c>
      <c r="AA7" s="155">
        <v>17233055</v>
      </c>
    </row>
    <row r="8" spans="1:27" ht="12.75">
      <c r="A8" s="291" t="s">
        <v>207</v>
      </c>
      <c r="B8" s="142"/>
      <c r="C8" s="62">
        <v>458796</v>
      </c>
      <c r="D8" s="156"/>
      <c r="E8" s="60">
        <v>39139644</v>
      </c>
      <c r="F8" s="60">
        <v>25373962</v>
      </c>
      <c r="G8" s="60"/>
      <c r="H8" s="60"/>
      <c r="I8" s="60">
        <v>3316700</v>
      </c>
      <c r="J8" s="60">
        <v>3316700</v>
      </c>
      <c r="K8" s="60"/>
      <c r="L8" s="60"/>
      <c r="M8" s="60">
        <v>4869006</v>
      </c>
      <c r="N8" s="60">
        <v>4869006</v>
      </c>
      <c r="O8" s="60"/>
      <c r="P8" s="60">
        <v>712725</v>
      </c>
      <c r="Q8" s="60">
        <v>76625</v>
      </c>
      <c r="R8" s="60">
        <v>789350</v>
      </c>
      <c r="S8" s="60">
        <v>1128180</v>
      </c>
      <c r="T8" s="60"/>
      <c r="U8" s="60"/>
      <c r="V8" s="60">
        <v>1128180</v>
      </c>
      <c r="W8" s="60">
        <v>10103236</v>
      </c>
      <c r="X8" s="60">
        <v>25373962</v>
      </c>
      <c r="Y8" s="60">
        <v>-15270726</v>
      </c>
      <c r="Z8" s="140">
        <v>-60.18</v>
      </c>
      <c r="AA8" s="155">
        <v>25373962</v>
      </c>
    </row>
    <row r="9" spans="1:27" ht="12.75">
      <c r="A9" s="291" t="s">
        <v>208</v>
      </c>
      <c r="B9" s="142"/>
      <c r="C9" s="62">
        <v>642262</v>
      </c>
      <c r="D9" s="156"/>
      <c r="E9" s="60">
        <v>815582</v>
      </c>
      <c r="F9" s="60">
        <v>1742137</v>
      </c>
      <c r="G9" s="60"/>
      <c r="H9" s="60">
        <v>348343</v>
      </c>
      <c r="I9" s="60"/>
      <c r="J9" s="60">
        <v>348343</v>
      </c>
      <c r="K9" s="60"/>
      <c r="L9" s="60"/>
      <c r="M9" s="60"/>
      <c r="N9" s="60"/>
      <c r="O9" s="60"/>
      <c r="P9" s="60"/>
      <c r="Q9" s="60"/>
      <c r="R9" s="60"/>
      <c r="S9" s="60">
        <v>1149402</v>
      </c>
      <c r="T9" s="60">
        <v>187250</v>
      </c>
      <c r="U9" s="60"/>
      <c r="V9" s="60">
        <v>1336652</v>
      </c>
      <c r="W9" s="60">
        <v>1684995</v>
      </c>
      <c r="X9" s="60">
        <v>1742137</v>
      </c>
      <c r="Y9" s="60">
        <v>-57142</v>
      </c>
      <c r="Z9" s="140">
        <v>-3.28</v>
      </c>
      <c r="AA9" s="155">
        <v>1742137</v>
      </c>
    </row>
    <row r="10" spans="1:27" ht="12.75">
      <c r="A10" s="291" t="s">
        <v>209</v>
      </c>
      <c r="B10" s="142"/>
      <c r="C10" s="62"/>
      <c r="D10" s="156"/>
      <c r="E10" s="60">
        <v>1288289</v>
      </c>
      <c r="F10" s="60">
        <v>785758</v>
      </c>
      <c r="G10" s="60"/>
      <c r="H10" s="60"/>
      <c r="I10" s="60"/>
      <c r="J10" s="60"/>
      <c r="K10" s="60"/>
      <c r="L10" s="60"/>
      <c r="M10" s="60">
        <v>785390</v>
      </c>
      <c r="N10" s="60">
        <v>785390</v>
      </c>
      <c r="O10" s="60"/>
      <c r="P10" s="60">
        <v>173155</v>
      </c>
      <c r="Q10" s="60"/>
      <c r="R10" s="60">
        <v>173155</v>
      </c>
      <c r="S10" s="60"/>
      <c r="T10" s="60"/>
      <c r="U10" s="60"/>
      <c r="V10" s="60"/>
      <c r="W10" s="60">
        <v>958545</v>
      </c>
      <c r="X10" s="60">
        <v>785758</v>
      </c>
      <c r="Y10" s="60">
        <v>172787</v>
      </c>
      <c r="Z10" s="140">
        <v>21.99</v>
      </c>
      <c r="AA10" s="155">
        <v>785758</v>
      </c>
    </row>
    <row r="11" spans="1:27" ht="12.75">
      <c r="A11" s="292" t="s">
        <v>210</v>
      </c>
      <c r="B11" s="142"/>
      <c r="C11" s="293">
        <f aca="true" t="shared" si="1" ref="C11:Y11">SUM(C6:C10)</f>
        <v>4708608</v>
      </c>
      <c r="D11" s="294">
        <f t="shared" si="1"/>
        <v>0</v>
      </c>
      <c r="E11" s="295">
        <f t="shared" si="1"/>
        <v>60872266</v>
      </c>
      <c r="F11" s="295">
        <f t="shared" si="1"/>
        <v>57408453</v>
      </c>
      <c r="G11" s="295">
        <f t="shared" si="1"/>
        <v>0</v>
      </c>
      <c r="H11" s="295">
        <f t="shared" si="1"/>
        <v>933343</v>
      </c>
      <c r="I11" s="295">
        <f t="shared" si="1"/>
        <v>9554859</v>
      </c>
      <c r="J11" s="295">
        <f t="shared" si="1"/>
        <v>10488202</v>
      </c>
      <c r="K11" s="295">
        <f t="shared" si="1"/>
        <v>2228858</v>
      </c>
      <c r="L11" s="295">
        <f t="shared" si="1"/>
        <v>2652149</v>
      </c>
      <c r="M11" s="295">
        <f t="shared" si="1"/>
        <v>11680740</v>
      </c>
      <c r="N11" s="295">
        <f t="shared" si="1"/>
        <v>16561747</v>
      </c>
      <c r="O11" s="295">
        <f t="shared" si="1"/>
        <v>0</v>
      </c>
      <c r="P11" s="295">
        <f t="shared" si="1"/>
        <v>1129001</v>
      </c>
      <c r="Q11" s="295">
        <f t="shared" si="1"/>
        <v>202625</v>
      </c>
      <c r="R11" s="295">
        <f t="shared" si="1"/>
        <v>1331626</v>
      </c>
      <c r="S11" s="295">
        <f t="shared" si="1"/>
        <v>3548214</v>
      </c>
      <c r="T11" s="295">
        <f t="shared" si="1"/>
        <v>3137131</v>
      </c>
      <c r="U11" s="295">
        <f t="shared" si="1"/>
        <v>145800</v>
      </c>
      <c r="V11" s="295">
        <f t="shared" si="1"/>
        <v>6831145</v>
      </c>
      <c r="W11" s="295">
        <f t="shared" si="1"/>
        <v>35212720</v>
      </c>
      <c r="X11" s="295">
        <f t="shared" si="1"/>
        <v>57408453</v>
      </c>
      <c r="Y11" s="295">
        <f t="shared" si="1"/>
        <v>-22195733</v>
      </c>
      <c r="Z11" s="296">
        <f>+IF(X11&lt;&gt;0,+(Y11/X11)*100,0)</f>
        <v>-38.66283071588778</v>
      </c>
      <c r="AA11" s="297">
        <f>SUM(AA6:AA10)</f>
        <v>57408453</v>
      </c>
    </row>
    <row r="12" spans="1:27" ht="12.75">
      <c r="A12" s="298" t="s">
        <v>211</v>
      </c>
      <c r="B12" s="136"/>
      <c r="C12" s="62"/>
      <c r="D12" s="156"/>
      <c r="E12" s="60">
        <v>1938985</v>
      </c>
      <c r="F12" s="60">
        <v>10508043</v>
      </c>
      <c r="G12" s="60"/>
      <c r="H12" s="60"/>
      <c r="I12" s="60">
        <v>327392</v>
      </c>
      <c r="J12" s="60">
        <v>327392</v>
      </c>
      <c r="K12" s="60"/>
      <c r="L12" s="60">
        <v>820158</v>
      </c>
      <c r="M12" s="60"/>
      <c r="N12" s="60">
        <v>820158</v>
      </c>
      <c r="O12" s="60"/>
      <c r="P12" s="60"/>
      <c r="Q12" s="60">
        <v>171450</v>
      </c>
      <c r="R12" s="60">
        <v>171450</v>
      </c>
      <c r="S12" s="60">
        <v>417402</v>
      </c>
      <c r="T12" s="60">
        <v>193440</v>
      </c>
      <c r="U12" s="60">
        <v>-1079994</v>
      </c>
      <c r="V12" s="60">
        <v>-469152</v>
      </c>
      <c r="W12" s="60">
        <v>849848</v>
      </c>
      <c r="X12" s="60">
        <v>10508043</v>
      </c>
      <c r="Y12" s="60">
        <v>-9658195</v>
      </c>
      <c r="Z12" s="140">
        <v>-91.91</v>
      </c>
      <c r="AA12" s="155">
        <v>10508043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765766</v>
      </c>
      <c r="D15" s="156"/>
      <c r="E15" s="60">
        <v>2108750</v>
      </c>
      <c r="F15" s="60">
        <v>2003505</v>
      </c>
      <c r="G15" s="60"/>
      <c r="H15" s="60">
        <v>412270</v>
      </c>
      <c r="I15" s="60">
        <v>704187</v>
      </c>
      <c r="J15" s="60">
        <v>1116457</v>
      </c>
      <c r="K15" s="60">
        <v>161526</v>
      </c>
      <c r="L15" s="60">
        <v>5095230</v>
      </c>
      <c r="M15" s="60">
        <v>4388588</v>
      </c>
      <c r="N15" s="60">
        <v>9645344</v>
      </c>
      <c r="O15" s="60">
        <v>1094028</v>
      </c>
      <c r="P15" s="60">
        <v>1062736</v>
      </c>
      <c r="Q15" s="60">
        <v>1479682</v>
      </c>
      <c r="R15" s="60">
        <v>3636446</v>
      </c>
      <c r="S15" s="60">
        <v>2941594</v>
      </c>
      <c r="T15" s="60">
        <v>2754085</v>
      </c>
      <c r="U15" s="60">
        <v>4771888</v>
      </c>
      <c r="V15" s="60">
        <v>10467567</v>
      </c>
      <c r="W15" s="60">
        <v>24865814</v>
      </c>
      <c r="X15" s="60">
        <v>2003505</v>
      </c>
      <c r="Y15" s="60">
        <v>22862309</v>
      </c>
      <c r="Z15" s="140">
        <v>1141.12</v>
      </c>
      <c r="AA15" s="155">
        <v>2003505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4346352</v>
      </c>
      <c r="F36" s="60">
        <f t="shared" si="4"/>
        <v>12273541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2185058</v>
      </c>
      <c r="M36" s="60">
        <f t="shared" si="4"/>
        <v>5675467</v>
      </c>
      <c r="N36" s="60">
        <f t="shared" si="4"/>
        <v>7860525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438070</v>
      </c>
      <c r="T36" s="60">
        <f t="shared" si="4"/>
        <v>2225513</v>
      </c>
      <c r="U36" s="60">
        <f t="shared" si="4"/>
        <v>0</v>
      </c>
      <c r="V36" s="60">
        <f t="shared" si="4"/>
        <v>2663583</v>
      </c>
      <c r="W36" s="60">
        <f t="shared" si="4"/>
        <v>10524108</v>
      </c>
      <c r="X36" s="60">
        <f t="shared" si="4"/>
        <v>12273541</v>
      </c>
      <c r="Y36" s="60">
        <f t="shared" si="4"/>
        <v>-1749433</v>
      </c>
      <c r="Z36" s="140">
        <f aca="true" t="shared" si="5" ref="Z36:Z49">+IF(X36&lt;&gt;0,+(Y36/X36)*100,0)</f>
        <v>-14.253694186543232</v>
      </c>
      <c r="AA36" s="155">
        <f>AA6+AA21</f>
        <v>12273541</v>
      </c>
    </row>
    <row r="37" spans="1:27" ht="12.75">
      <c r="A37" s="291" t="s">
        <v>206</v>
      </c>
      <c r="B37" s="142"/>
      <c r="C37" s="62">
        <f t="shared" si="4"/>
        <v>3607550</v>
      </c>
      <c r="D37" s="156">
        <f t="shared" si="4"/>
        <v>0</v>
      </c>
      <c r="E37" s="60">
        <f t="shared" si="4"/>
        <v>15282399</v>
      </c>
      <c r="F37" s="60">
        <f t="shared" si="4"/>
        <v>17233055</v>
      </c>
      <c r="G37" s="60">
        <f t="shared" si="4"/>
        <v>0</v>
      </c>
      <c r="H37" s="60">
        <f t="shared" si="4"/>
        <v>585000</v>
      </c>
      <c r="I37" s="60">
        <f t="shared" si="4"/>
        <v>6238159</v>
      </c>
      <c r="J37" s="60">
        <f t="shared" si="4"/>
        <v>6823159</v>
      </c>
      <c r="K37" s="60">
        <f t="shared" si="4"/>
        <v>2228858</v>
      </c>
      <c r="L37" s="60">
        <f t="shared" si="4"/>
        <v>467091</v>
      </c>
      <c r="M37" s="60">
        <f t="shared" si="4"/>
        <v>350877</v>
      </c>
      <c r="N37" s="60">
        <f t="shared" si="4"/>
        <v>3046826</v>
      </c>
      <c r="O37" s="60">
        <f t="shared" si="4"/>
        <v>0</v>
      </c>
      <c r="P37" s="60">
        <f t="shared" si="4"/>
        <v>243121</v>
      </c>
      <c r="Q37" s="60">
        <f t="shared" si="4"/>
        <v>126000</v>
      </c>
      <c r="R37" s="60">
        <f t="shared" si="4"/>
        <v>369121</v>
      </c>
      <c r="S37" s="60">
        <f t="shared" si="4"/>
        <v>832562</v>
      </c>
      <c r="T37" s="60">
        <f t="shared" si="4"/>
        <v>724368</v>
      </c>
      <c r="U37" s="60">
        <f t="shared" si="4"/>
        <v>145800</v>
      </c>
      <c r="V37" s="60">
        <f t="shared" si="4"/>
        <v>1702730</v>
      </c>
      <c r="W37" s="60">
        <f t="shared" si="4"/>
        <v>11941836</v>
      </c>
      <c r="X37" s="60">
        <f t="shared" si="4"/>
        <v>17233055</v>
      </c>
      <c r="Y37" s="60">
        <f t="shared" si="4"/>
        <v>-5291219</v>
      </c>
      <c r="Z37" s="140">
        <f t="shared" si="5"/>
        <v>-30.703894347229788</v>
      </c>
      <c r="AA37" s="155">
        <f>AA7+AA22</f>
        <v>17233055</v>
      </c>
    </row>
    <row r="38" spans="1:27" ht="12.75">
      <c r="A38" s="291" t="s">
        <v>207</v>
      </c>
      <c r="B38" s="142"/>
      <c r="C38" s="62">
        <f t="shared" si="4"/>
        <v>458796</v>
      </c>
      <c r="D38" s="156">
        <f t="shared" si="4"/>
        <v>0</v>
      </c>
      <c r="E38" s="60">
        <f t="shared" si="4"/>
        <v>39139644</v>
      </c>
      <c r="F38" s="60">
        <f t="shared" si="4"/>
        <v>25373962</v>
      </c>
      <c r="G38" s="60">
        <f t="shared" si="4"/>
        <v>0</v>
      </c>
      <c r="H38" s="60">
        <f t="shared" si="4"/>
        <v>0</v>
      </c>
      <c r="I38" s="60">
        <f t="shared" si="4"/>
        <v>3316700</v>
      </c>
      <c r="J38" s="60">
        <f t="shared" si="4"/>
        <v>3316700</v>
      </c>
      <c r="K38" s="60">
        <f t="shared" si="4"/>
        <v>0</v>
      </c>
      <c r="L38" s="60">
        <f t="shared" si="4"/>
        <v>0</v>
      </c>
      <c r="M38" s="60">
        <f t="shared" si="4"/>
        <v>4869006</v>
      </c>
      <c r="N38" s="60">
        <f t="shared" si="4"/>
        <v>4869006</v>
      </c>
      <c r="O38" s="60">
        <f t="shared" si="4"/>
        <v>0</v>
      </c>
      <c r="P38" s="60">
        <f t="shared" si="4"/>
        <v>712725</v>
      </c>
      <c r="Q38" s="60">
        <f t="shared" si="4"/>
        <v>76625</v>
      </c>
      <c r="R38" s="60">
        <f t="shared" si="4"/>
        <v>789350</v>
      </c>
      <c r="S38" s="60">
        <f t="shared" si="4"/>
        <v>1128180</v>
      </c>
      <c r="T38" s="60">
        <f t="shared" si="4"/>
        <v>0</v>
      </c>
      <c r="U38" s="60">
        <f t="shared" si="4"/>
        <v>0</v>
      </c>
      <c r="V38" s="60">
        <f t="shared" si="4"/>
        <v>1128180</v>
      </c>
      <c r="W38" s="60">
        <f t="shared" si="4"/>
        <v>10103236</v>
      </c>
      <c r="X38" s="60">
        <f t="shared" si="4"/>
        <v>25373962</v>
      </c>
      <c r="Y38" s="60">
        <f t="shared" si="4"/>
        <v>-15270726</v>
      </c>
      <c r="Z38" s="140">
        <f t="shared" si="5"/>
        <v>-60.182662841538104</v>
      </c>
      <c r="AA38" s="155">
        <f>AA8+AA23</f>
        <v>25373962</v>
      </c>
    </row>
    <row r="39" spans="1:27" ht="12.75">
      <c r="A39" s="291" t="s">
        <v>208</v>
      </c>
      <c r="B39" s="142"/>
      <c r="C39" s="62">
        <f t="shared" si="4"/>
        <v>642262</v>
      </c>
      <c r="D39" s="156">
        <f t="shared" si="4"/>
        <v>0</v>
      </c>
      <c r="E39" s="60">
        <f t="shared" si="4"/>
        <v>815582</v>
      </c>
      <c r="F39" s="60">
        <f t="shared" si="4"/>
        <v>1742137</v>
      </c>
      <c r="G39" s="60">
        <f t="shared" si="4"/>
        <v>0</v>
      </c>
      <c r="H39" s="60">
        <f t="shared" si="4"/>
        <v>348343</v>
      </c>
      <c r="I39" s="60">
        <f t="shared" si="4"/>
        <v>0</v>
      </c>
      <c r="J39" s="60">
        <f t="shared" si="4"/>
        <v>348343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1149402</v>
      </c>
      <c r="T39" s="60">
        <f t="shared" si="4"/>
        <v>187250</v>
      </c>
      <c r="U39" s="60">
        <f t="shared" si="4"/>
        <v>0</v>
      </c>
      <c r="V39" s="60">
        <f t="shared" si="4"/>
        <v>1336652</v>
      </c>
      <c r="W39" s="60">
        <f t="shared" si="4"/>
        <v>1684995</v>
      </c>
      <c r="X39" s="60">
        <f t="shared" si="4"/>
        <v>1742137</v>
      </c>
      <c r="Y39" s="60">
        <f t="shared" si="4"/>
        <v>-57142</v>
      </c>
      <c r="Z39" s="140">
        <f t="shared" si="5"/>
        <v>-3.2799946272882097</v>
      </c>
      <c r="AA39" s="155">
        <f>AA9+AA24</f>
        <v>1742137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1288289</v>
      </c>
      <c r="F40" s="60">
        <f t="shared" si="4"/>
        <v>785758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785390</v>
      </c>
      <c r="N40" s="60">
        <f t="shared" si="4"/>
        <v>785390</v>
      </c>
      <c r="O40" s="60">
        <f t="shared" si="4"/>
        <v>0</v>
      </c>
      <c r="P40" s="60">
        <f t="shared" si="4"/>
        <v>173155</v>
      </c>
      <c r="Q40" s="60">
        <f t="shared" si="4"/>
        <v>0</v>
      </c>
      <c r="R40" s="60">
        <f t="shared" si="4"/>
        <v>173155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958545</v>
      </c>
      <c r="X40" s="60">
        <f t="shared" si="4"/>
        <v>785758</v>
      </c>
      <c r="Y40" s="60">
        <f t="shared" si="4"/>
        <v>172787</v>
      </c>
      <c r="Z40" s="140">
        <f t="shared" si="5"/>
        <v>21.98984929202121</v>
      </c>
      <c r="AA40" s="155">
        <f>AA10+AA25</f>
        <v>785758</v>
      </c>
    </row>
    <row r="41" spans="1:27" ht="12.75">
      <c r="A41" s="292" t="s">
        <v>210</v>
      </c>
      <c r="B41" s="142"/>
      <c r="C41" s="293">
        <f aca="true" t="shared" si="6" ref="C41:Y41">SUM(C36:C40)</f>
        <v>4708608</v>
      </c>
      <c r="D41" s="294">
        <f t="shared" si="6"/>
        <v>0</v>
      </c>
      <c r="E41" s="295">
        <f t="shared" si="6"/>
        <v>60872266</v>
      </c>
      <c r="F41" s="295">
        <f t="shared" si="6"/>
        <v>57408453</v>
      </c>
      <c r="G41" s="295">
        <f t="shared" si="6"/>
        <v>0</v>
      </c>
      <c r="H41" s="295">
        <f t="shared" si="6"/>
        <v>933343</v>
      </c>
      <c r="I41" s="295">
        <f t="shared" si="6"/>
        <v>9554859</v>
      </c>
      <c r="J41" s="295">
        <f t="shared" si="6"/>
        <v>10488202</v>
      </c>
      <c r="K41" s="295">
        <f t="shared" si="6"/>
        <v>2228858</v>
      </c>
      <c r="L41" s="295">
        <f t="shared" si="6"/>
        <v>2652149</v>
      </c>
      <c r="M41" s="295">
        <f t="shared" si="6"/>
        <v>11680740</v>
      </c>
      <c r="N41" s="295">
        <f t="shared" si="6"/>
        <v>16561747</v>
      </c>
      <c r="O41" s="295">
        <f t="shared" si="6"/>
        <v>0</v>
      </c>
      <c r="P41" s="295">
        <f t="shared" si="6"/>
        <v>1129001</v>
      </c>
      <c r="Q41" s="295">
        <f t="shared" si="6"/>
        <v>202625</v>
      </c>
      <c r="R41" s="295">
        <f t="shared" si="6"/>
        <v>1331626</v>
      </c>
      <c r="S41" s="295">
        <f t="shared" si="6"/>
        <v>3548214</v>
      </c>
      <c r="T41" s="295">
        <f t="shared" si="6"/>
        <v>3137131</v>
      </c>
      <c r="U41" s="295">
        <f t="shared" si="6"/>
        <v>145800</v>
      </c>
      <c r="V41" s="295">
        <f t="shared" si="6"/>
        <v>6831145</v>
      </c>
      <c r="W41" s="295">
        <f t="shared" si="6"/>
        <v>35212720</v>
      </c>
      <c r="X41" s="295">
        <f t="shared" si="6"/>
        <v>57408453</v>
      </c>
      <c r="Y41" s="295">
        <f t="shared" si="6"/>
        <v>-22195733</v>
      </c>
      <c r="Z41" s="296">
        <f t="shared" si="5"/>
        <v>-38.66283071588778</v>
      </c>
      <c r="AA41" s="297">
        <f>SUM(AA36:AA40)</f>
        <v>57408453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1938985</v>
      </c>
      <c r="F42" s="54">
        <f t="shared" si="7"/>
        <v>10508043</v>
      </c>
      <c r="G42" s="54">
        <f t="shared" si="7"/>
        <v>0</v>
      </c>
      <c r="H42" s="54">
        <f t="shared" si="7"/>
        <v>0</v>
      </c>
      <c r="I42" s="54">
        <f t="shared" si="7"/>
        <v>327392</v>
      </c>
      <c r="J42" s="54">
        <f t="shared" si="7"/>
        <v>327392</v>
      </c>
      <c r="K42" s="54">
        <f t="shared" si="7"/>
        <v>0</v>
      </c>
      <c r="L42" s="54">
        <f t="shared" si="7"/>
        <v>820158</v>
      </c>
      <c r="M42" s="54">
        <f t="shared" si="7"/>
        <v>0</v>
      </c>
      <c r="N42" s="54">
        <f t="shared" si="7"/>
        <v>820158</v>
      </c>
      <c r="O42" s="54">
        <f t="shared" si="7"/>
        <v>0</v>
      </c>
      <c r="P42" s="54">
        <f t="shared" si="7"/>
        <v>0</v>
      </c>
      <c r="Q42" s="54">
        <f t="shared" si="7"/>
        <v>171450</v>
      </c>
      <c r="R42" s="54">
        <f t="shared" si="7"/>
        <v>171450</v>
      </c>
      <c r="S42" s="54">
        <f t="shared" si="7"/>
        <v>417402</v>
      </c>
      <c r="T42" s="54">
        <f t="shared" si="7"/>
        <v>193440</v>
      </c>
      <c r="U42" s="54">
        <f t="shared" si="7"/>
        <v>-1079994</v>
      </c>
      <c r="V42" s="54">
        <f t="shared" si="7"/>
        <v>-469152</v>
      </c>
      <c r="W42" s="54">
        <f t="shared" si="7"/>
        <v>849848</v>
      </c>
      <c r="X42" s="54">
        <f t="shared" si="7"/>
        <v>10508043</v>
      </c>
      <c r="Y42" s="54">
        <f t="shared" si="7"/>
        <v>-9658195</v>
      </c>
      <c r="Z42" s="184">
        <f t="shared" si="5"/>
        <v>-91.91240462186917</v>
      </c>
      <c r="AA42" s="130">
        <f aca="true" t="shared" si="8" ref="AA42:AA48">AA12+AA27</f>
        <v>10508043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765766</v>
      </c>
      <c r="D45" s="129">
        <f t="shared" si="7"/>
        <v>0</v>
      </c>
      <c r="E45" s="54">
        <f t="shared" si="7"/>
        <v>2108750</v>
      </c>
      <c r="F45" s="54">
        <f t="shared" si="7"/>
        <v>2003505</v>
      </c>
      <c r="G45" s="54">
        <f t="shared" si="7"/>
        <v>0</v>
      </c>
      <c r="H45" s="54">
        <f t="shared" si="7"/>
        <v>412270</v>
      </c>
      <c r="I45" s="54">
        <f t="shared" si="7"/>
        <v>704187</v>
      </c>
      <c r="J45" s="54">
        <f t="shared" si="7"/>
        <v>1116457</v>
      </c>
      <c r="K45" s="54">
        <f t="shared" si="7"/>
        <v>161526</v>
      </c>
      <c r="L45" s="54">
        <f t="shared" si="7"/>
        <v>5095230</v>
      </c>
      <c r="M45" s="54">
        <f t="shared" si="7"/>
        <v>4388588</v>
      </c>
      <c r="N45" s="54">
        <f t="shared" si="7"/>
        <v>9645344</v>
      </c>
      <c r="O45" s="54">
        <f t="shared" si="7"/>
        <v>1094028</v>
      </c>
      <c r="P45" s="54">
        <f t="shared" si="7"/>
        <v>1062736</v>
      </c>
      <c r="Q45" s="54">
        <f t="shared" si="7"/>
        <v>1479682</v>
      </c>
      <c r="R45" s="54">
        <f t="shared" si="7"/>
        <v>3636446</v>
      </c>
      <c r="S45" s="54">
        <f t="shared" si="7"/>
        <v>2941594</v>
      </c>
      <c r="T45" s="54">
        <f t="shared" si="7"/>
        <v>2754085</v>
      </c>
      <c r="U45" s="54">
        <f t="shared" si="7"/>
        <v>4771888</v>
      </c>
      <c r="V45" s="54">
        <f t="shared" si="7"/>
        <v>10467567</v>
      </c>
      <c r="W45" s="54">
        <f t="shared" si="7"/>
        <v>24865814</v>
      </c>
      <c r="X45" s="54">
        <f t="shared" si="7"/>
        <v>2003505</v>
      </c>
      <c r="Y45" s="54">
        <f t="shared" si="7"/>
        <v>22862309</v>
      </c>
      <c r="Z45" s="184">
        <f t="shared" si="5"/>
        <v>1141.1156448324311</v>
      </c>
      <c r="AA45" s="130">
        <f t="shared" si="8"/>
        <v>2003505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5474374</v>
      </c>
      <c r="D49" s="218">
        <f t="shared" si="9"/>
        <v>0</v>
      </c>
      <c r="E49" s="220">
        <f t="shared" si="9"/>
        <v>64920001</v>
      </c>
      <c r="F49" s="220">
        <f t="shared" si="9"/>
        <v>69920001</v>
      </c>
      <c r="G49" s="220">
        <f t="shared" si="9"/>
        <v>0</v>
      </c>
      <c r="H49" s="220">
        <f t="shared" si="9"/>
        <v>1345613</v>
      </c>
      <c r="I49" s="220">
        <f t="shared" si="9"/>
        <v>10586438</v>
      </c>
      <c r="J49" s="220">
        <f t="shared" si="9"/>
        <v>11932051</v>
      </c>
      <c r="K49" s="220">
        <f t="shared" si="9"/>
        <v>2390384</v>
      </c>
      <c r="L49" s="220">
        <f t="shared" si="9"/>
        <v>8567537</v>
      </c>
      <c r="M49" s="220">
        <f t="shared" si="9"/>
        <v>16069328</v>
      </c>
      <c r="N49" s="220">
        <f t="shared" si="9"/>
        <v>27027249</v>
      </c>
      <c r="O49" s="220">
        <f t="shared" si="9"/>
        <v>1094028</v>
      </c>
      <c r="P49" s="220">
        <f t="shared" si="9"/>
        <v>2191737</v>
      </c>
      <c r="Q49" s="220">
        <f t="shared" si="9"/>
        <v>1853757</v>
      </c>
      <c r="R49" s="220">
        <f t="shared" si="9"/>
        <v>5139522</v>
      </c>
      <c r="S49" s="220">
        <f t="shared" si="9"/>
        <v>6907210</v>
      </c>
      <c r="T49" s="220">
        <f t="shared" si="9"/>
        <v>6084656</v>
      </c>
      <c r="U49" s="220">
        <f t="shared" si="9"/>
        <v>3837694</v>
      </c>
      <c r="V49" s="220">
        <f t="shared" si="9"/>
        <v>16829560</v>
      </c>
      <c r="W49" s="220">
        <f t="shared" si="9"/>
        <v>60928382</v>
      </c>
      <c r="X49" s="220">
        <f t="shared" si="9"/>
        <v>69920001</v>
      </c>
      <c r="Y49" s="220">
        <f t="shared" si="9"/>
        <v>-8991619</v>
      </c>
      <c r="Z49" s="221">
        <f t="shared" si="5"/>
        <v>-12.859866806924103</v>
      </c>
      <c r="AA49" s="222">
        <f>SUM(AA41:AA48)</f>
        <v>69920001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25500000</v>
      </c>
      <c r="F51" s="54">
        <f t="shared" si="10"/>
        <v>23321128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23321128</v>
      </c>
      <c r="Y51" s="54">
        <f t="shared" si="10"/>
        <v>-23321128</v>
      </c>
      <c r="Z51" s="184">
        <f>+IF(X51&lt;&gt;0,+(Y51/X51)*100,0)</f>
        <v>-100</v>
      </c>
      <c r="AA51" s="130">
        <f>SUM(AA57:AA61)</f>
        <v>23321128</v>
      </c>
    </row>
    <row r="52" spans="1:27" ht="12.75">
      <c r="A52" s="310" t="s">
        <v>205</v>
      </c>
      <c r="B52" s="142"/>
      <c r="C52" s="62"/>
      <c r="D52" s="156"/>
      <c r="E52" s="60">
        <v>750000</v>
      </c>
      <c r="F52" s="60">
        <v>900000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900000</v>
      </c>
      <c r="Y52" s="60">
        <v>-900000</v>
      </c>
      <c r="Z52" s="140">
        <v>-100</v>
      </c>
      <c r="AA52" s="155">
        <v>900000</v>
      </c>
    </row>
    <row r="53" spans="1:27" ht="12.75">
      <c r="A53" s="310" t="s">
        <v>206</v>
      </c>
      <c r="B53" s="142"/>
      <c r="C53" s="62"/>
      <c r="D53" s="156"/>
      <c r="E53" s="60">
        <v>7300000</v>
      </c>
      <c r="F53" s="60">
        <v>7350000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7350000</v>
      </c>
      <c r="Y53" s="60">
        <v>-7350000</v>
      </c>
      <c r="Z53" s="140">
        <v>-100</v>
      </c>
      <c r="AA53" s="155">
        <v>7350000</v>
      </c>
    </row>
    <row r="54" spans="1:27" ht="12.75">
      <c r="A54" s="310" t="s">
        <v>207</v>
      </c>
      <c r="B54" s="142"/>
      <c r="C54" s="62"/>
      <c r="D54" s="156"/>
      <c r="E54" s="60">
        <v>1500000</v>
      </c>
      <c r="F54" s="60">
        <v>1800000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1800000</v>
      </c>
      <c r="Y54" s="60">
        <v>-1800000</v>
      </c>
      <c r="Z54" s="140">
        <v>-100</v>
      </c>
      <c r="AA54" s="155">
        <v>1800000</v>
      </c>
    </row>
    <row r="55" spans="1:27" ht="12.75">
      <c r="A55" s="310" t="s">
        <v>208</v>
      </c>
      <c r="B55" s="142"/>
      <c r="C55" s="62"/>
      <c r="D55" s="156"/>
      <c r="E55" s="60">
        <v>750000</v>
      </c>
      <c r="F55" s="60">
        <v>900000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900000</v>
      </c>
      <c r="Y55" s="60">
        <v>-900000</v>
      </c>
      <c r="Z55" s="140">
        <v>-100</v>
      </c>
      <c r="AA55" s="155">
        <v>900000</v>
      </c>
    </row>
    <row r="56" spans="1:27" ht="12.75">
      <c r="A56" s="310" t="s">
        <v>209</v>
      </c>
      <c r="B56" s="142"/>
      <c r="C56" s="62"/>
      <c r="D56" s="156"/>
      <c r="E56" s="60">
        <v>600000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10900000</v>
      </c>
      <c r="F57" s="295">
        <f t="shared" si="11"/>
        <v>10950000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10950000</v>
      </c>
      <c r="Y57" s="295">
        <f t="shared" si="11"/>
        <v>-10950000</v>
      </c>
      <c r="Z57" s="296">
        <f>+IF(X57&lt;&gt;0,+(Y57/X57)*100,0)</f>
        <v>-100</v>
      </c>
      <c r="AA57" s="297">
        <f>SUM(AA52:AA56)</f>
        <v>10950000</v>
      </c>
    </row>
    <row r="58" spans="1:27" ht="12.75">
      <c r="A58" s="311" t="s">
        <v>211</v>
      </c>
      <c r="B58" s="136"/>
      <c r="C58" s="62"/>
      <c r="D58" s="156"/>
      <c r="E58" s="60">
        <v>750000</v>
      </c>
      <c r="F58" s="60">
        <v>700000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700000</v>
      </c>
      <c r="Y58" s="60">
        <v>-700000</v>
      </c>
      <c r="Z58" s="140">
        <v>-100</v>
      </c>
      <c r="AA58" s="155">
        <v>700000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13850000</v>
      </c>
      <c r="F61" s="60">
        <v>11671128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11671128</v>
      </c>
      <c r="Y61" s="60">
        <v>-11671128</v>
      </c>
      <c r="Z61" s="140">
        <v>-100</v>
      </c>
      <c r="AA61" s="155">
        <v>11671128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556601</v>
      </c>
      <c r="H66" s="275">
        <v>277625</v>
      </c>
      <c r="I66" s="275">
        <v>650386</v>
      </c>
      <c r="J66" s="275">
        <v>1484612</v>
      </c>
      <c r="K66" s="275">
        <v>77132</v>
      </c>
      <c r="L66" s="275">
        <v>599358</v>
      </c>
      <c r="M66" s="275">
        <v>2823193</v>
      </c>
      <c r="N66" s="275">
        <v>3499683</v>
      </c>
      <c r="O66" s="275"/>
      <c r="P66" s="275">
        <v>371408</v>
      </c>
      <c r="Q66" s="275">
        <v>178231</v>
      </c>
      <c r="R66" s="275">
        <v>549639</v>
      </c>
      <c r="S66" s="275">
        <v>486697</v>
      </c>
      <c r="T66" s="275">
        <v>144608</v>
      </c>
      <c r="U66" s="275">
        <v>90744</v>
      </c>
      <c r="V66" s="275">
        <v>722049</v>
      </c>
      <c r="W66" s="275">
        <v>6255983</v>
      </c>
      <c r="X66" s="275"/>
      <c r="Y66" s="275">
        <v>6255983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10048009</v>
      </c>
      <c r="D68" s="156">
        <v>27846028</v>
      </c>
      <c r="E68" s="60">
        <v>25500000</v>
      </c>
      <c r="F68" s="60">
        <v>27846028</v>
      </c>
      <c r="G68" s="60">
        <v>374928</v>
      </c>
      <c r="H68" s="60">
        <v>159878</v>
      </c>
      <c r="I68" s="60">
        <v>851848</v>
      </c>
      <c r="J68" s="60">
        <v>1386654</v>
      </c>
      <c r="K68" s="60"/>
      <c r="L68" s="60">
        <v>396139</v>
      </c>
      <c r="M68" s="60">
        <v>862918</v>
      </c>
      <c r="N68" s="60">
        <v>1259057</v>
      </c>
      <c r="O68" s="60">
        <v>322833</v>
      </c>
      <c r="P68" s="60">
        <v>43233</v>
      </c>
      <c r="Q68" s="60">
        <v>236713</v>
      </c>
      <c r="R68" s="60">
        <v>602779</v>
      </c>
      <c r="S68" s="60">
        <v>1625080</v>
      </c>
      <c r="T68" s="60">
        <v>484716</v>
      </c>
      <c r="U68" s="60">
        <v>121517</v>
      </c>
      <c r="V68" s="60">
        <v>2231313</v>
      </c>
      <c r="W68" s="60">
        <v>5479803</v>
      </c>
      <c r="X68" s="60">
        <v>27846028</v>
      </c>
      <c r="Y68" s="60">
        <v>-22366225</v>
      </c>
      <c r="Z68" s="140">
        <v>-80.32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10048009</v>
      </c>
      <c r="D69" s="218">
        <f t="shared" si="12"/>
        <v>27846028</v>
      </c>
      <c r="E69" s="220">
        <f t="shared" si="12"/>
        <v>25500000</v>
      </c>
      <c r="F69" s="220">
        <f t="shared" si="12"/>
        <v>27846028</v>
      </c>
      <c r="G69" s="220">
        <f t="shared" si="12"/>
        <v>931529</v>
      </c>
      <c r="H69" s="220">
        <f t="shared" si="12"/>
        <v>437503</v>
      </c>
      <c r="I69" s="220">
        <f t="shared" si="12"/>
        <v>1502234</v>
      </c>
      <c r="J69" s="220">
        <f t="shared" si="12"/>
        <v>2871266</v>
      </c>
      <c r="K69" s="220">
        <f t="shared" si="12"/>
        <v>77132</v>
      </c>
      <c r="L69" s="220">
        <f t="shared" si="12"/>
        <v>995497</v>
      </c>
      <c r="M69" s="220">
        <f t="shared" si="12"/>
        <v>3686111</v>
      </c>
      <c r="N69" s="220">
        <f t="shared" si="12"/>
        <v>4758740</v>
      </c>
      <c r="O69" s="220">
        <f t="shared" si="12"/>
        <v>322833</v>
      </c>
      <c r="P69" s="220">
        <f t="shared" si="12"/>
        <v>414641</v>
      </c>
      <c r="Q69" s="220">
        <f t="shared" si="12"/>
        <v>414944</v>
      </c>
      <c r="R69" s="220">
        <f t="shared" si="12"/>
        <v>1152418</v>
      </c>
      <c r="S69" s="220">
        <f t="shared" si="12"/>
        <v>2111777</v>
      </c>
      <c r="T69" s="220">
        <f t="shared" si="12"/>
        <v>629324</v>
      </c>
      <c r="U69" s="220">
        <f t="shared" si="12"/>
        <v>212261</v>
      </c>
      <c r="V69" s="220">
        <f t="shared" si="12"/>
        <v>2953362</v>
      </c>
      <c r="W69" s="220">
        <f t="shared" si="12"/>
        <v>11735786</v>
      </c>
      <c r="X69" s="220">
        <f t="shared" si="12"/>
        <v>27846028</v>
      </c>
      <c r="Y69" s="220">
        <f t="shared" si="12"/>
        <v>-16110242</v>
      </c>
      <c r="Z69" s="221">
        <f>+IF(X69&lt;&gt;0,+(Y69/X69)*100,0)</f>
        <v>-57.85472168597977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4708608</v>
      </c>
      <c r="D5" s="357">
        <f t="shared" si="0"/>
        <v>0</v>
      </c>
      <c r="E5" s="356">
        <f t="shared" si="0"/>
        <v>60872266</v>
      </c>
      <c r="F5" s="358">
        <f t="shared" si="0"/>
        <v>57408453</v>
      </c>
      <c r="G5" s="358">
        <f t="shared" si="0"/>
        <v>0</v>
      </c>
      <c r="H5" s="356">
        <f t="shared" si="0"/>
        <v>933343</v>
      </c>
      <c r="I5" s="356">
        <f t="shared" si="0"/>
        <v>9554859</v>
      </c>
      <c r="J5" s="358">
        <f t="shared" si="0"/>
        <v>10488202</v>
      </c>
      <c r="K5" s="358">
        <f t="shared" si="0"/>
        <v>2228858</v>
      </c>
      <c r="L5" s="356">
        <f t="shared" si="0"/>
        <v>2652149</v>
      </c>
      <c r="M5" s="356">
        <f t="shared" si="0"/>
        <v>11680740</v>
      </c>
      <c r="N5" s="358">
        <f t="shared" si="0"/>
        <v>16561747</v>
      </c>
      <c r="O5" s="358">
        <f t="shared" si="0"/>
        <v>0</v>
      </c>
      <c r="P5" s="356">
        <f t="shared" si="0"/>
        <v>1129001</v>
      </c>
      <c r="Q5" s="356">
        <f t="shared" si="0"/>
        <v>202625</v>
      </c>
      <c r="R5" s="358">
        <f t="shared" si="0"/>
        <v>1331626</v>
      </c>
      <c r="S5" s="358">
        <f t="shared" si="0"/>
        <v>3548214</v>
      </c>
      <c r="T5" s="356">
        <f t="shared" si="0"/>
        <v>3137131</v>
      </c>
      <c r="U5" s="356">
        <f t="shared" si="0"/>
        <v>145800</v>
      </c>
      <c r="V5" s="358">
        <f t="shared" si="0"/>
        <v>6831145</v>
      </c>
      <c r="W5" s="358">
        <f t="shared" si="0"/>
        <v>35212720</v>
      </c>
      <c r="X5" s="356">
        <f t="shared" si="0"/>
        <v>57408453</v>
      </c>
      <c r="Y5" s="358">
        <f t="shared" si="0"/>
        <v>-22195733</v>
      </c>
      <c r="Z5" s="359">
        <f>+IF(X5&lt;&gt;0,+(Y5/X5)*100,0)</f>
        <v>-38.66283071588778</v>
      </c>
      <c r="AA5" s="360">
        <f>+AA6+AA8+AA11+AA13+AA15</f>
        <v>57408453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4346352</v>
      </c>
      <c r="F6" s="59">
        <f t="shared" si="1"/>
        <v>12273541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2185058</v>
      </c>
      <c r="M6" s="60">
        <f t="shared" si="1"/>
        <v>5675467</v>
      </c>
      <c r="N6" s="59">
        <f t="shared" si="1"/>
        <v>7860525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438070</v>
      </c>
      <c r="T6" s="60">
        <f t="shared" si="1"/>
        <v>2225513</v>
      </c>
      <c r="U6" s="60">
        <f t="shared" si="1"/>
        <v>0</v>
      </c>
      <c r="V6" s="59">
        <f t="shared" si="1"/>
        <v>2663583</v>
      </c>
      <c r="W6" s="59">
        <f t="shared" si="1"/>
        <v>10524108</v>
      </c>
      <c r="X6" s="60">
        <f t="shared" si="1"/>
        <v>12273541</v>
      </c>
      <c r="Y6" s="59">
        <f t="shared" si="1"/>
        <v>-1749433</v>
      </c>
      <c r="Z6" s="61">
        <f>+IF(X6&lt;&gt;0,+(Y6/X6)*100,0)</f>
        <v>-14.253694186543232</v>
      </c>
      <c r="AA6" s="62">
        <f t="shared" si="1"/>
        <v>12273541</v>
      </c>
    </row>
    <row r="7" spans="1:27" ht="12.75">
      <c r="A7" s="291" t="s">
        <v>229</v>
      </c>
      <c r="B7" s="142"/>
      <c r="C7" s="60"/>
      <c r="D7" s="340"/>
      <c r="E7" s="60">
        <v>4346352</v>
      </c>
      <c r="F7" s="59">
        <v>12273541</v>
      </c>
      <c r="G7" s="59"/>
      <c r="H7" s="60"/>
      <c r="I7" s="60"/>
      <c r="J7" s="59"/>
      <c r="K7" s="59"/>
      <c r="L7" s="60">
        <v>2185058</v>
      </c>
      <c r="M7" s="60">
        <v>5675467</v>
      </c>
      <c r="N7" s="59">
        <v>7860525</v>
      </c>
      <c r="O7" s="59"/>
      <c r="P7" s="60"/>
      <c r="Q7" s="60"/>
      <c r="R7" s="59"/>
      <c r="S7" s="59">
        <v>438070</v>
      </c>
      <c r="T7" s="60">
        <v>2225513</v>
      </c>
      <c r="U7" s="60"/>
      <c r="V7" s="59">
        <v>2663583</v>
      </c>
      <c r="W7" s="59">
        <v>10524108</v>
      </c>
      <c r="X7" s="60">
        <v>12273541</v>
      </c>
      <c r="Y7" s="59">
        <v>-1749433</v>
      </c>
      <c r="Z7" s="61">
        <v>-14.25</v>
      </c>
      <c r="AA7" s="62">
        <v>12273541</v>
      </c>
    </row>
    <row r="8" spans="1:27" ht="12.75">
      <c r="A8" s="361" t="s">
        <v>206</v>
      </c>
      <c r="B8" s="142"/>
      <c r="C8" s="60">
        <f aca="true" t="shared" si="2" ref="C8:Y8">SUM(C9:C10)</f>
        <v>3607550</v>
      </c>
      <c r="D8" s="340">
        <f t="shared" si="2"/>
        <v>0</v>
      </c>
      <c r="E8" s="60">
        <f t="shared" si="2"/>
        <v>15282399</v>
      </c>
      <c r="F8" s="59">
        <f t="shared" si="2"/>
        <v>17233055</v>
      </c>
      <c r="G8" s="59">
        <f t="shared" si="2"/>
        <v>0</v>
      </c>
      <c r="H8" s="60">
        <f t="shared" si="2"/>
        <v>585000</v>
      </c>
      <c r="I8" s="60">
        <f t="shared" si="2"/>
        <v>6238159</v>
      </c>
      <c r="J8" s="59">
        <f t="shared" si="2"/>
        <v>6823159</v>
      </c>
      <c r="K8" s="59">
        <f t="shared" si="2"/>
        <v>2228858</v>
      </c>
      <c r="L8" s="60">
        <f t="shared" si="2"/>
        <v>467091</v>
      </c>
      <c r="M8" s="60">
        <f t="shared" si="2"/>
        <v>350877</v>
      </c>
      <c r="N8" s="59">
        <f t="shared" si="2"/>
        <v>3046826</v>
      </c>
      <c r="O8" s="59">
        <f t="shared" si="2"/>
        <v>0</v>
      </c>
      <c r="P8" s="60">
        <f t="shared" si="2"/>
        <v>243121</v>
      </c>
      <c r="Q8" s="60">
        <f t="shared" si="2"/>
        <v>126000</v>
      </c>
      <c r="R8" s="59">
        <f t="shared" si="2"/>
        <v>369121</v>
      </c>
      <c r="S8" s="59">
        <f t="shared" si="2"/>
        <v>832562</v>
      </c>
      <c r="T8" s="60">
        <f t="shared" si="2"/>
        <v>724368</v>
      </c>
      <c r="U8" s="60">
        <f t="shared" si="2"/>
        <v>145800</v>
      </c>
      <c r="V8" s="59">
        <f t="shared" si="2"/>
        <v>1702730</v>
      </c>
      <c r="W8" s="59">
        <f t="shared" si="2"/>
        <v>11941836</v>
      </c>
      <c r="X8" s="60">
        <f t="shared" si="2"/>
        <v>17233055</v>
      </c>
      <c r="Y8" s="59">
        <f t="shared" si="2"/>
        <v>-5291219</v>
      </c>
      <c r="Z8" s="61">
        <f>+IF(X8&lt;&gt;0,+(Y8/X8)*100,0)</f>
        <v>-30.703894347229788</v>
      </c>
      <c r="AA8" s="62">
        <f>SUM(AA9:AA10)</f>
        <v>17233055</v>
      </c>
    </row>
    <row r="9" spans="1:27" ht="12.75">
      <c r="A9" s="291" t="s">
        <v>230</v>
      </c>
      <c r="B9" s="142"/>
      <c r="C9" s="60"/>
      <c r="D9" s="340"/>
      <c r="E9" s="60">
        <v>15282399</v>
      </c>
      <c r="F9" s="59">
        <v>17233055</v>
      </c>
      <c r="G9" s="59"/>
      <c r="H9" s="60"/>
      <c r="I9" s="60">
        <v>6238159</v>
      </c>
      <c r="J9" s="59">
        <v>6238159</v>
      </c>
      <c r="K9" s="59">
        <v>2228858</v>
      </c>
      <c r="L9" s="60">
        <v>467091</v>
      </c>
      <c r="M9" s="60"/>
      <c r="N9" s="59">
        <v>2695949</v>
      </c>
      <c r="O9" s="59"/>
      <c r="P9" s="60"/>
      <c r="Q9" s="60">
        <v>126000</v>
      </c>
      <c r="R9" s="59">
        <v>126000</v>
      </c>
      <c r="S9" s="59">
        <v>315860</v>
      </c>
      <c r="T9" s="60">
        <v>724368</v>
      </c>
      <c r="U9" s="60">
        <v>145800</v>
      </c>
      <c r="V9" s="59">
        <v>1186028</v>
      </c>
      <c r="W9" s="59">
        <v>10246136</v>
      </c>
      <c r="X9" s="60">
        <v>17233055</v>
      </c>
      <c r="Y9" s="59">
        <v>-6986919</v>
      </c>
      <c r="Z9" s="61">
        <v>-40.54</v>
      </c>
      <c r="AA9" s="62">
        <v>17233055</v>
      </c>
    </row>
    <row r="10" spans="1:27" ht="12.75">
      <c r="A10" s="291" t="s">
        <v>231</v>
      </c>
      <c r="B10" s="142"/>
      <c r="C10" s="60">
        <v>3607550</v>
      </c>
      <c r="D10" s="340"/>
      <c r="E10" s="60"/>
      <c r="F10" s="59"/>
      <c r="G10" s="59"/>
      <c r="H10" s="60">
        <v>585000</v>
      </c>
      <c r="I10" s="60"/>
      <c r="J10" s="59">
        <v>585000</v>
      </c>
      <c r="K10" s="59"/>
      <c r="L10" s="60"/>
      <c r="M10" s="60">
        <v>350877</v>
      </c>
      <c r="N10" s="59">
        <v>350877</v>
      </c>
      <c r="O10" s="59"/>
      <c r="P10" s="60">
        <v>243121</v>
      </c>
      <c r="Q10" s="60"/>
      <c r="R10" s="59">
        <v>243121</v>
      </c>
      <c r="S10" s="59">
        <v>516702</v>
      </c>
      <c r="T10" s="60"/>
      <c r="U10" s="60"/>
      <c r="V10" s="59">
        <v>516702</v>
      </c>
      <c r="W10" s="59">
        <v>1695700</v>
      </c>
      <c r="X10" s="60"/>
      <c r="Y10" s="59">
        <v>1695700</v>
      </c>
      <c r="Z10" s="61"/>
      <c r="AA10" s="62"/>
    </row>
    <row r="11" spans="1:27" ht="12.75">
      <c r="A11" s="361" t="s">
        <v>207</v>
      </c>
      <c r="B11" s="142"/>
      <c r="C11" s="362">
        <f>+C12</f>
        <v>458796</v>
      </c>
      <c r="D11" s="363">
        <f aca="true" t="shared" si="3" ref="D11:AA11">+D12</f>
        <v>0</v>
      </c>
      <c r="E11" s="362">
        <f t="shared" si="3"/>
        <v>39139644</v>
      </c>
      <c r="F11" s="364">
        <f t="shared" si="3"/>
        <v>25373962</v>
      </c>
      <c r="G11" s="364">
        <f t="shared" si="3"/>
        <v>0</v>
      </c>
      <c r="H11" s="362">
        <f t="shared" si="3"/>
        <v>0</v>
      </c>
      <c r="I11" s="362">
        <f t="shared" si="3"/>
        <v>3316700</v>
      </c>
      <c r="J11" s="364">
        <f t="shared" si="3"/>
        <v>3316700</v>
      </c>
      <c r="K11" s="364">
        <f t="shared" si="3"/>
        <v>0</v>
      </c>
      <c r="L11" s="362">
        <f t="shared" si="3"/>
        <v>0</v>
      </c>
      <c r="M11" s="362">
        <f t="shared" si="3"/>
        <v>4869006</v>
      </c>
      <c r="N11" s="364">
        <f t="shared" si="3"/>
        <v>4869006</v>
      </c>
      <c r="O11" s="364">
        <f t="shared" si="3"/>
        <v>0</v>
      </c>
      <c r="P11" s="362">
        <f t="shared" si="3"/>
        <v>712725</v>
      </c>
      <c r="Q11" s="362">
        <f t="shared" si="3"/>
        <v>76625</v>
      </c>
      <c r="R11" s="364">
        <f t="shared" si="3"/>
        <v>789350</v>
      </c>
      <c r="S11" s="364">
        <f t="shared" si="3"/>
        <v>1128180</v>
      </c>
      <c r="T11" s="362">
        <f t="shared" si="3"/>
        <v>0</v>
      </c>
      <c r="U11" s="362">
        <f t="shared" si="3"/>
        <v>0</v>
      </c>
      <c r="V11" s="364">
        <f t="shared" si="3"/>
        <v>1128180</v>
      </c>
      <c r="W11" s="364">
        <f t="shared" si="3"/>
        <v>10103236</v>
      </c>
      <c r="X11" s="362">
        <f t="shared" si="3"/>
        <v>25373962</v>
      </c>
      <c r="Y11" s="364">
        <f t="shared" si="3"/>
        <v>-15270726</v>
      </c>
      <c r="Z11" s="365">
        <f>+IF(X11&lt;&gt;0,+(Y11/X11)*100,0)</f>
        <v>-60.182662841538104</v>
      </c>
      <c r="AA11" s="366">
        <f t="shared" si="3"/>
        <v>25373962</v>
      </c>
    </row>
    <row r="12" spans="1:27" ht="12.75">
      <c r="A12" s="291" t="s">
        <v>232</v>
      </c>
      <c r="B12" s="136"/>
      <c r="C12" s="60">
        <v>458796</v>
      </c>
      <c r="D12" s="340"/>
      <c r="E12" s="60">
        <v>39139644</v>
      </c>
      <c r="F12" s="59">
        <v>25373962</v>
      </c>
      <c r="G12" s="59"/>
      <c r="H12" s="60"/>
      <c r="I12" s="60">
        <v>3316700</v>
      </c>
      <c r="J12" s="59">
        <v>3316700</v>
      </c>
      <c r="K12" s="59"/>
      <c r="L12" s="60"/>
      <c r="M12" s="60">
        <v>4869006</v>
      </c>
      <c r="N12" s="59">
        <v>4869006</v>
      </c>
      <c r="O12" s="59"/>
      <c r="P12" s="60">
        <v>712725</v>
      </c>
      <c r="Q12" s="60">
        <v>76625</v>
      </c>
      <c r="R12" s="59">
        <v>789350</v>
      </c>
      <c r="S12" s="59">
        <v>1128180</v>
      </c>
      <c r="T12" s="60"/>
      <c r="U12" s="60"/>
      <c r="V12" s="59">
        <v>1128180</v>
      </c>
      <c r="W12" s="59">
        <v>10103236</v>
      </c>
      <c r="X12" s="60">
        <v>25373962</v>
      </c>
      <c r="Y12" s="59">
        <v>-15270726</v>
      </c>
      <c r="Z12" s="61">
        <v>-60.18</v>
      </c>
      <c r="AA12" s="62">
        <v>25373962</v>
      </c>
    </row>
    <row r="13" spans="1:27" ht="12.75">
      <c r="A13" s="361" t="s">
        <v>208</v>
      </c>
      <c r="B13" s="136"/>
      <c r="C13" s="275">
        <f>+C14</f>
        <v>642262</v>
      </c>
      <c r="D13" s="341">
        <f aca="true" t="shared" si="4" ref="D13:AA13">+D14</f>
        <v>0</v>
      </c>
      <c r="E13" s="275">
        <f t="shared" si="4"/>
        <v>815582</v>
      </c>
      <c r="F13" s="342">
        <f t="shared" si="4"/>
        <v>1742137</v>
      </c>
      <c r="G13" s="342">
        <f t="shared" si="4"/>
        <v>0</v>
      </c>
      <c r="H13" s="275">
        <f t="shared" si="4"/>
        <v>348343</v>
      </c>
      <c r="I13" s="275">
        <f t="shared" si="4"/>
        <v>0</v>
      </c>
      <c r="J13" s="342">
        <f t="shared" si="4"/>
        <v>348343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1149402</v>
      </c>
      <c r="T13" s="275">
        <f t="shared" si="4"/>
        <v>187250</v>
      </c>
      <c r="U13" s="275">
        <f t="shared" si="4"/>
        <v>0</v>
      </c>
      <c r="V13" s="342">
        <f t="shared" si="4"/>
        <v>1336652</v>
      </c>
      <c r="W13" s="342">
        <f t="shared" si="4"/>
        <v>1684995</v>
      </c>
      <c r="X13" s="275">
        <f t="shared" si="4"/>
        <v>1742137</v>
      </c>
      <c r="Y13" s="342">
        <f t="shared" si="4"/>
        <v>-57142</v>
      </c>
      <c r="Z13" s="335">
        <f>+IF(X13&lt;&gt;0,+(Y13/X13)*100,0)</f>
        <v>-3.2799946272882097</v>
      </c>
      <c r="AA13" s="273">
        <f t="shared" si="4"/>
        <v>1742137</v>
      </c>
    </row>
    <row r="14" spans="1:27" ht="12.75">
      <c r="A14" s="291" t="s">
        <v>233</v>
      </c>
      <c r="B14" s="136"/>
      <c r="C14" s="60">
        <v>642262</v>
      </c>
      <c r="D14" s="340"/>
      <c r="E14" s="60">
        <v>815582</v>
      </c>
      <c r="F14" s="59">
        <v>1742137</v>
      </c>
      <c r="G14" s="59"/>
      <c r="H14" s="60">
        <v>348343</v>
      </c>
      <c r="I14" s="60"/>
      <c r="J14" s="59">
        <v>348343</v>
      </c>
      <c r="K14" s="59"/>
      <c r="L14" s="60"/>
      <c r="M14" s="60"/>
      <c r="N14" s="59"/>
      <c r="O14" s="59"/>
      <c r="P14" s="60"/>
      <c r="Q14" s="60"/>
      <c r="R14" s="59"/>
      <c r="S14" s="59">
        <v>1149402</v>
      </c>
      <c r="T14" s="60">
        <v>187250</v>
      </c>
      <c r="U14" s="60"/>
      <c r="V14" s="59">
        <v>1336652</v>
      </c>
      <c r="W14" s="59">
        <v>1684995</v>
      </c>
      <c r="X14" s="60">
        <v>1742137</v>
      </c>
      <c r="Y14" s="59">
        <v>-57142</v>
      </c>
      <c r="Z14" s="61">
        <v>-3.28</v>
      </c>
      <c r="AA14" s="62">
        <v>1742137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1288289</v>
      </c>
      <c r="F15" s="59">
        <f t="shared" si="5"/>
        <v>785758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785390</v>
      </c>
      <c r="N15" s="59">
        <f t="shared" si="5"/>
        <v>785390</v>
      </c>
      <c r="O15" s="59">
        <f t="shared" si="5"/>
        <v>0</v>
      </c>
      <c r="P15" s="60">
        <f t="shared" si="5"/>
        <v>173155</v>
      </c>
      <c r="Q15" s="60">
        <f t="shared" si="5"/>
        <v>0</v>
      </c>
      <c r="R15" s="59">
        <f t="shared" si="5"/>
        <v>173155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958545</v>
      </c>
      <c r="X15" s="60">
        <f t="shared" si="5"/>
        <v>785758</v>
      </c>
      <c r="Y15" s="59">
        <f t="shared" si="5"/>
        <v>172787</v>
      </c>
      <c r="Z15" s="61">
        <f>+IF(X15&lt;&gt;0,+(Y15/X15)*100,0)</f>
        <v>21.98984929202121</v>
      </c>
      <c r="AA15" s="62">
        <f>SUM(AA16:AA20)</f>
        <v>785758</v>
      </c>
    </row>
    <row r="16" spans="1:27" ht="12.75">
      <c r="A16" s="291" t="s">
        <v>234</v>
      </c>
      <c r="B16" s="300"/>
      <c r="C16" s="60"/>
      <c r="D16" s="340"/>
      <c r="E16" s="60">
        <v>1288289</v>
      </c>
      <c r="F16" s="59">
        <v>785758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785758</v>
      </c>
      <c r="Y16" s="59">
        <v>-785758</v>
      </c>
      <c r="Z16" s="61">
        <v>-100</v>
      </c>
      <c r="AA16" s="62">
        <v>785758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785390</v>
      </c>
      <c r="N20" s="59">
        <v>785390</v>
      </c>
      <c r="O20" s="59"/>
      <c r="P20" s="60">
        <v>173155</v>
      </c>
      <c r="Q20" s="60"/>
      <c r="R20" s="59">
        <v>173155</v>
      </c>
      <c r="S20" s="59"/>
      <c r="T20" s="60"/>
      <c r="U20" s="60"/>
      <c r="V20" s="59"/>
      <c r="W20" s="59">
        <v>958545</v>
      </c>
      <c r="X20" s="60"/>
      <c r="Y20" s="59">
        <v>958545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1938985</v>
      </c>
      <c r="F22" s="345">
        <f t="shared" si="6"/>
        <v>10508043</v>
      </c>
      <c r="G22" s="345">
        <f t="shared" si="6"/>
        <v>0</v>
      </c>
      <c r="H22" s="343">
        <f t="shared" si="6"/>
        <v>0</v>
      </c>
      <c r="I22" s="343">
        <f t="shared" si="6"/>
        <v>327392</v>
      </c>
      <c r="J22" s="345">
        <f t="shared" si="6"/>
        <v>327392</v>
      </c>
      <c r="K22" s="345">
        <f t="shared" si="6"/>
        <v>0</v>
      </c>
      <c r="L22" s="343">
        <f t="shared" si="6"/>
        <v>820158</v>
      </c>
      <c r="M22" s="343">
        <f t="shared" si="6"/>
        <v>0</v>
      </c>
      <c r="N22" s="345">
        <f t="shared" si="6"/>
        <v>820158</v>
      </c>
      <c r="O22" s="345">
        <f t="shared" si="6"/>
        <v>0</v>
      </c>
      <c r="P22" s="343">
        <f t="shared" si="6"/>
        <v>0</v>
      </c>
      <c r="Q22" s="343">
        <f t="shared" si="6"/>
        <v>171450</v>
      </c>
      <c r="R22" s="345">
        <f t="shared" si="6"/>
        <v>171450</v>
      </c>
      <c r="S22" s="345">
        <f t="shared" si="6"/>
        <v>417402</v>
      </c>
      <c r="T22" s="343">
        <f t="shared" si="6"/>
        <v>193440</v>
      </c>
      <c r="U22" s="343">
        <f t="shared" si="6"/>
        <v>-1079994</v>
      </c>
      <c r="V22" s="345">
        <f t="shared" si="6"/>
        <v>-469152</v>
      </c>
      <c r="W22" s="345">
        <f t="shared" si="6"/>
        <v>849848</v>
      </c>
      <c r="X22" s="343">
        <f t="shared" si="6"/>
        <v>10508043</v>
      </c>
      <c r="Y22" s="345">
        <f t="shared" si="6"/>
        <v>-9658195</v>
      </c>
      <c r="Z22" s="336">
        <f>+IF(X22&lt;&gt;0,+(Y22/X22)*100,0)</f>
        <v>-91.91240462186917</v>
      </c>
      <c r="AA22" s="350">
        <f>SUM(AA23:AA32)</f>
        <v>10508043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1885832</v>
      </c>
      <c r="F24" s="59">
        <v>4128289</v>
      </c>
      <c r="G24" s="59"/>
      <c r="H24" s="60"/>
      <c r="I24" s="60">
        <v>327392</v>
      </c>
      <c r="J24" s="59">
        <v>327392</v>
      </c>
      <c r="K24" s="59"/>
      <c r="L24" s="60">
        <v>820158</v>
      </c>
      <c r="M24" s="60"/>
      <c r="N24" s="59">
        <v>820158</v>
      </c>
      <c r="O24" s="59"/>
      <c r="P24" s="60"/>
      <c r="Q24" s="60">
        <v>171450</v>
      </c>
      <c r="R24" s="59">
        <v>171450</v>
      </c>
      <c r="S24" s="59">
        <v>417402</v>
      </c>
      <c r="T24" s="60">
        <v>193440</v>
      </c>
      <c r="U24" s="60">
        <v>-499762</v>
      </c>
      <c r="V24" s="59">
        <v>111080</v>
      </c>
      <c r="W24" s="59">
        <v>1430080</v>
      </c>
      <c r="X24" s="60">
        <v>4128289</v>
      </c>
      <c r="Y24" s="59">
        <v>-2698209</v>
      </c>
      <c r="Z24" s="61">
        <v>-65.36</v>
      </c>
      <c r="AA24" s="62">
        <v>4128289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53153</v>
      </c>
      <c r="F32" s="59">
        <v>6379754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>
        <v>-580232</v>
      </c>
      <c r="V32" s="59">
        <v>-580232</v>
      </c>
      <c r="W32" s="59">
        <v>-580232</v>
      </c>
      <c r="X32" s="60">
        <v>6379754</v>
      </c>
      <c r="Y32" s="59">
        <v>-6959986</v>
      </c>
      <c r="Z32" s="61">
        <v>-109.09</v>
      </c>
      <c r="AA32" s="62">
        <v>6379754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765766</v>
      </c>
      <c r="D40" s="344">
        <f t="shared" si="9"/>
        <v>0</v>
      </c>
      <c r="E40" s="343">
        <f t="shared" si="9"/>
        <v>2108750</v>
      </c>
      <c r="F40" s="345">
        <f t="shared" si="9"/>
        <v>2003505</v>
      </c>
      <c r="G40" s="345">
        <f t="shared" si="9"/>
        <v>0</v>
      </c>
      <c r="H40" s="343">
        <f t="shared" si="9"/>
        <v>412270</v>
      </c>
      <c r="I40" s="343">
        <f t="shared" si="9"/>
        <v>704187</v>
      </c>
      <c r="J40" s="345">
        <f t="shared" si="9"/>
        <v>1116457</v>
      </c>
      <c r="K40" s="345">
        <f t="shared" si="9"/>
        <v>161526</v>
      </c>
      <c r="L40" s="343">
        <f t="shared" si="9"/>
        <v>5095230</v>
      </c>
      <c r="M40" s="343">
        <f t="shared" si="9"/>
        <v>4388588</v>
      </c>
      <c r="N40" s="345">
        <f t="shared" si="9"/>
        <v>9645344</v>
      </c>
      <c r="O40" s="345">
        <f t="shared" si="9"/>
        <v>1094028</v>
      </c>
      <c r="P40" s="343">
        <f t="shared" si="9"/>
        <v>1062736</v>
      </c>
      <c r="Q40" s="343">
        <f t="shared" si="9"/>
        <v>1479682</v>
      </c>
      <c r="R40" s="345">
        <f t="shared" si="9"/>
        <v>3636446</v>
      </c>
      <c r="S40" s="345">
        <f t="shared" si="9"/>
        <v>2941594</v>
      </c>
      <c r="T40" s="343">
        <f t="shared" si="9"/>
        <v>2754085</v>
      </c>
      <c r="U40" s="343">
        <f t="shared" si="9"/>
        <v>4771888</v>
      </c>
      <c r="V40" s="345">
        <f t="shared" si="9"/>
        <v>10467567</v>
      </c>
      <c r="W40" s="345">
        <f t="shared" si="9"/>
        <v>24865814</v>
      </c>
      <c r="X40" s="343">
        <f t="shared" si="9"/>
        <v>2003505</v>
      </c>
      <c r="Y40" s="345">
        <f t="shared" si="9"/>
        <v>22862309</v>
      </c>
      <c r="Z40" s="336">
        <f>+IF(X40&lt;&gt;0,+(Y40/X40)*100,0)</f>
        <v>1141.1156448324311</v>
      </c>
      <c r="AA40" s="350">
        <f>SUM(AA41:AA49)</f>
        <v>2003505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201929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563837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2108750</v>
      </c>
      <c r="F49" s="53">
        <v>2003505</v>
      </c>
      <c r="G49" s="53"/>
      <c r="H49" s="54">
        <v>412270</v>
      </c>
      <c r="I49" s="54">
        <v>704187</v>
      </c>
      <c r="J49" s="53">
        <v>1116457</v>
      </c>
      <c r="K49" s="53">
        <v>161526</v>
      </c>
      <c r="L49" s="54">
        <v>5095230</v>
      </c>
      <c r="M49" s="54">
        <v>4388588</v>
      </c>
      <c r="N49" s="53">
        <v>9645344</v>
      </c>
      <c r="O49" s="53">
        <v>1094028</v>
      </c>
      <c r="P49" s="54">
        <v>1062736</v>
      </c>
      <c r="Q49" s="54">
        <v>1479682</v>
      </c>
      <c r="R49" s="53">
        <v>3636446</v>
      </c>
      <c r="S49" s="53">
        <v>2941594</v>
      </c>
      <c r="T49" s="54">
        <v>2754085</v>
      </c>
      <c r="U49" s="54">
        <v>4771888</v>
      </c>
      <c r="V49" s="53">
        <v>10467567</v>
      </c>
      <c r="W49" s="53">
        <v>24865814</v>
      </c>
      <c r="X49" s="54">
        <v>2003505</v>
      </c>
      <c r="Y49" s="53">
        <v>22862309</v>
      </c>
      <c r="Z49" s="94">
        <v>1141.12</v>
      </c>
      <c r="AA49" s="95">
        <v>2003505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5474374</v>
      </c>
      <c r="D60" s="346">
        <f t="shared" si="14"/>
        <v>0</v>
      </c>
      <c r="E60" s="219">
        <f t="shared" si="14"/>
        <v>64920001</v>
      </c>
      <c r="F60" s="264">
        <f t="shared" si="14"/>
        <v>69920001</v>
      </c>
      <c r="G60" s="264">
        <f t="shared" si="14"/>
        <v>0</v>
      </c>
      <c r="H60" s="219">
        <f t="shared" si="14"/>
        <v>1345613</v>
      </c>
      <c r="I60" s="219">
        <f t="shared" si="14"/>
        <v>10586438</v>
      </c>
      <c r="J60" s="264">
        <f t="shared" si="14"/>
        <v>11932051</v>
      </c>
      <c r="K60" s="264">
        <f t="shared" si="14"/>
        <v>2390384</v>
      </c>
      <c r="L60" s="219">
        <f t="shared" si="14"/>
        <v>8567537</v>
      </c>
      <c r="M60" s="219">
        <f t="shared" si="14"/>
        <v>16069328</v>
      </c>
      <c r="N60" s="264">
        <f t="shared" si="14"/>
        <v>27027249</v>
      </c>
      <c r="O60" s="264">
        <f t="shared" si="14"/>
        <v>1094028</v>
      </c>
      <c r="P60" s="219">
        <f t="shared" si="14"/>
        <v>2191737</v>
      </c>
      <c r="Q60" s="219">
        <f t="shared" si="14"/>
        <v>1853757</v>
      </c>
      <c r="R60" s="264">
        <f t="shared" si="14"/>
        <v>5139522</v>
      </c>
      <c r="S60" s="264">
        <f t="shared" si="14"/>
        <v>6907210</v>
      </c>
      <c r="T60" s="219">
        <f t="shared" si="14"/>
        <v>6084656</v>
      </c>
      <c r="U60" s="219">
        <f t="shared" si="14"/>
        <v>3837694</v>
      </c>
      <c r="V60" s="264">
        <f t="shared" si="14"/>
        <v>16829560</v>
      </c>
      <c r="W60" s="264">
        <f t="shared" si="14"/>
        <v>60928382</v>
      </c>
      <c r="X60" s="219">
        <f t="shared" si="14"/>
        <v>69920001</v>
      </c>
      <c r="Y60" s="264">
        <f t="shared" si="14"/>
        <v>-8991619</v>
      </c>
      <c r="Z60" s="337">
        <f>+IF(X60&lt;&gt;0,+(Y60/X60)*100,0)</f>
        <v>-12.859866806924103</v>
      </c>
      <c r="AA60" s="232">
        <f>+AA57+AA54+AA51+AA40+AA37+AA34+AA22+AA5</f>
        <v>69920001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2017-08-01T09:11:09Z</dcterms:created>
  <dcterms:modified xsi:type="dcterms:W3CDTF">2017-08-01T09:11:12Z</dcterms:modified>
  <cp:category/>
  <cp:version/>
  <cp:contentType/>
  <cp:contentStatus/>
</cp:coreProperties>
</file>