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<sst xmlns="http://schemas.openxmlformats.org/spreadsheetml/2006/main" count="857" uniqueCount="303">
  <si>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Midvaal(GT422)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</si>
  <si>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</si>
  <si>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</si>
  <si>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</si>
  <si>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</si>
  <si>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</si>
  <si>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</si>
  <si>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</si>
  <si>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</si>
  <si>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</si>
  <si>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</si>
  <si>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</si>
  <si>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</si>
  <si>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</si>
  <si>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</si>
  <si>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</si>
  <si>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</si>
  <si>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</si>
  <si>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</si>
  <si>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</si>
  <si>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</si>
  <si>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</si>
  <si>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</si>
  <si>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</si>
  <si>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</si>
  <si>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</si>
  <si>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</si>
  <si>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</si>
  <si>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</si>
  <si>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</si>
  <si>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</si>
  <si>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</si>
  <si>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</si>
  <si>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</si>
  <si>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</si>
  <si>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</si>
  <si>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</si>
  <si>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</si>
  <si>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</si>
  <si>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</si>
  <si>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</si>
  <si>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</si>
  <si>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</si>
  <si>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</si>
  <si>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</si>
  <si>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</si>
  <si>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</si>
  <si>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</si>
  <si>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</si>
  <si>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</si>
  <si>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</si>
  <si>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</si>
  <si>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</si>
  <si>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</si>
  <si>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</si>
  <si>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</si>
  <si>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</si>
  <si>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</si>
  <si>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</si>
  <si>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</si>
  <si>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</si>
  <si>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</si>
  <si>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</si>
  <si>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</si>
  <si>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</si>
  <si>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</si>
  <si>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</si>
  <si>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</si>
  <si>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</si>
  <si>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</si>
  <si>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Midvaal(GT422)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</si>
  <si>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</si>
  <si>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</si>
  <si>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</si>
  <si>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</si>
  <si>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</si>
  <si>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</si>
  <si>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</si>
  <si>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</si>
  <si>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</si>
  <si>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</si>
  <si>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</si>
  <si>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</si>
  <si>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</si>
  <si>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</si>
  <si>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</si>
  <si>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</si>
  <si>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</si>
  <si>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</si>
  <si>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</si>
  <si>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</si>
  <si>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</si>
  <si>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</si>
  <si>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</si>
  <si>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</si>
  <si>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</si>
  <si>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</si>
  <si>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</si>
  <si>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</si>
  <si>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</si>
  <si>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Midvaal(GT422)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</si>
  <si>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</si>
  <si>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</si>
  <si>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</si>
  <si>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</si>
  <si>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</si>
  <si>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</si>
  <si>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</si>
  <si>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</si>
  <si>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</si>
  <si>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</si>
  <si>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</si>
  <si>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</si>
  <si>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</si>
  <si>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</si>
  <si>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</si>
  <si>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</si>
  <si>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</si>
  <si>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</si>
  <si>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</si>
  <si>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</si>
  <si>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</si>
  <si>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</si>
  <si>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</si>
  <si>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</si>
  <si>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</si>
  <si>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</si>
  <si>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</si>
  <si>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</si>
  <si>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Midvaal(GT422)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</si>
  <si>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</si>
  <si>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</si>
  <si>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</si>
  <si>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</si>
  <si>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</si>
  <si>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</si>
  <si>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</si>
  <si>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</si>
  <si>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</si>
  <si>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</si>
  <si>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Midvaal(GT422)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</si>
  <si>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</si>
  <si>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</si>
  <si>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</si>
  <si>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</si>
  <si>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</si>
  <si>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</si>
  <si>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</si>
  <si>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</si>
  <si>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</si>
  <si>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</si>
  <si>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</si>
  <si>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</si>
  <si>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</si>
  <si>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</si>
  <si>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</si>
  <si>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</si>
  <si>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</si>
  <si>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</si>
  <si>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</si>
  <si>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</si>
  <si>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</si>
  <si>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</si>
  <si>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</si>
  <si>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</si>
  <si>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</si>
  <si>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</si>
  <si>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</si>
  <si>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</si>
  <si>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</si>
  <si>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</si>
  <si>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</si>
  <si>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</si>
  <si>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</si>
  <si>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Midvaal(GT422)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</si>
  <si>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</si>
  <si>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</si>
  <si>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</si>
  <si>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</si>
  <si>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</si>
  <si>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</si>
  <si>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</si>
  <si>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</si>
  <si>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</si>
  <si>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</si>
  <si>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</si>
  <si>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</si>
  <si>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</si>
  <si>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</si>
  <si>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</si>
  <si>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</si>
  <si>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</si>
  <si>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</si>
  <si>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</si>
  <si>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</si>
  <si>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</si>
  <si>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</si>
  <si>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</si>
  <si>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</si>
  <si>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</si>
  <si>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</si>
  <si>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</si>
  <si>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Midvaal(GT422)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</si>
  <si>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</si>
  <si>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</si>
  <si>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</si>
  <si>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</si>
  <si>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</si>
  <si>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</si>
  <si>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</si>
  <si>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</si>
  <si>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</si>
  <si>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</si>
  <si>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</si>
  <si>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</si>
  <si>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</si>
  <si>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</si>
  <si>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</si>
  <si>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</si>
  <si>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</si>
  <si>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</si>
  <si>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</si>
  <si>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</si>
  <si>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</si>
  <si>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</si>
  <si>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</si>
  <si>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</si>
  <si>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Midvaal(GT422)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</si>
  <si>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</si>
  <si>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</si>
  <si>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</si>
  <si>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</si>
  <si>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</si>
  <si>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</si>
  <si>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</si>
  <si>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</si>
  <si>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</si>
  <si>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</si>
  <si>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</si>
  <si>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</si>
  <si>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</si>
  <si>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</si>
  <si>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</si>
  <si>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</si>
  <si>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</si>
  <si>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</si>
  <si>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</si>
  <si>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</si>
  <si>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</si>
  <si>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</si>
  <si>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</si>
  <si>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</si>
  <si>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</si>
  <si>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</si>
  <si>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</si>
  <si>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</si>
  <si>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</si>
  <si>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</si>
  <si>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</si>
  <si>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</si>
  <si>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</si>
  <si>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</si>
  <si>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</si>
  <si>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Midvaal(GT422)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</si>
  <si>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</si>
  <si>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</si>
  <si>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Gauteng: Midvaal(GT422)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</si>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</sst>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146376223</v>
      </c>
      <c r="C5" s="19">
        <v>0</v>
      </c>
      <c r="D5" s="59">
        <v>154255330</v>
      </c>
      <c r="E5" s="60">
        <v>162308164</v>
      </c>
      <c r="F5" s="60">
        <v>13711729</v>
      </c>
      <c r="G5" s="60">
        <v>13660642</v>
      </c>
      <c r="H5" s="60">
        <v>12503168</v>
      </c>
      <c r="I5" s="60">
        <v>39875539</v>
      </c>
      <c r="J5" s="60">
        <v>13715710</v>
      </c>
      <c r="K5" s="60">
        <v>13777271</v>
      </c>
      <c r="L5" s="60">
        <v>13812971</v>
      </c>
      <c r="M5" s="60">
        <v>41305952</v>
      </c>
      <c r="N5" s="60">
        <v>13844859</v>
      </c>
      <c r="O5" s="60">
        <v>13900328</v>
      </c>
      <c r="P5" s="60">
        <v>13853652</v>
      </c>
      <c r="Q5" s="60">
        <v>41598839</v>
      </c>
      <c r="R5" s="60">
        <v>13894599</v>
      </c>
      <c r="S5" s="60">
        <v>14227331</v>
      </c>
      <c r="T5" s="60">
        <v>13855554</v>
      </c>
      <c r="U5" s="60">
        <v>41977484</v>
      </c>
      <c r="V5" s="60">
        <v>164757814</v>
      </c>
      <c r="W5" s="60">
        <v>154255331</v>
      </c>
      <c r="X5" s="60">
        <v>10502483</v>
      </c>
      <c r="Y5" s="61">
        <v>6.81</v>
      </c>
      <c r="Z5" s="62">
        <v>162308164</v>
      </c>
    </row>
    <row r="6" spans="1:26" ht="12.75">
      <c r="A6" s="58" t="s">
        <v>32</v>
      </c>
      <c r="B6" s="19">
        <v>480662947</v>
      </c>
      <c r="C6" s="19">
        <v>0</v>
      </c>
      <c r="D6" s="59">
        <v>563738439</v>
      </c>
      <c r="E6" s="60">
        <v>538561444</v>
      </c>
      <c r="F6" s="60">
        <v>47600573</v>
      </c>
      <c r="G6" s="60">
        <v>46013185</v>
      </c>
      <c r="H6" s="60">
        <v>48210345</v>
      </c>
      <c r="I6" s="60">
        <v>141824103</v>
      </c>
      <c r="J6" s="60">
        <v>46287829</v>
      </c>
      <c r="K6" s="60">
        <v>44217805</v>
      </c>
      <c r="L6" s="60">
        <v>42153924</v>
      </c>
      <c r="M6" s="60">
        <v>132659558</v>
      </c>
      <c r="N6" s="60">
        <v>41420382</v>
      </c>
      <c r="O6" s="60">
        <v>41039662</v>
      </c>
      <c r="P6" s="60">
        <v>40958154</v>
      </c>
      <c r="Q6" s="60">
        <v>123418198</v>
      </c>
      <c r="R6" s="60">
        <v>41568931</v>
      </c>
      <c r="S6" s="60">
        <v>45575661</v>
      </c>
      <c r="T6" s="60">
        <v>48325231</v>
      </c>
      <c r="U6" s="60">
        <v>135469823</v>
      </c>
      <c r="V6" s="60">
        <v>533371682</v>
      </c>
      <c r="W6" s="60">
        <v>563738438</v>
      </c>
      <c r="X6" s="60">
        <v>-30366756</v>
      </c>
      <c r="Y6" s="61">
        <v>-5.39</v>
      </c>
      <c r="Z6" s="62">
        <v>538561444</v>
      </c>
    </row>
    <row r="7" spans="1:26" ht="12.75">
      <c r="A7" s="58" t="s">
        <v>33</v>
      </c>
      <c r="B7" s="19">
        <v>7611156</v>
      </c>
      <c r="C7" s="19">
        <v>0</v>
      </c>
      <c r="D7" s="59">
        <v>3800000</v>
      </c>
      <c r="E7" s="60">
        <v>5300000</v>
      </c>
      <c r="F7" s="60">
        <v>192548</v>
      </c>
      <c r="G7" s="60">
        <v>1317936</v>
      </c>
      <c r="H7" s="60">
        <v>1148472</v>
      </c>
      <c r="I7" s="60">
        <v>2658956</v>
      </c>
      <c r="J7" s="60">
        <v>1225552</v>
      </c>
      <c r="K7" s="60">
        <v>422787</v>
      </c>
      <c r="L7" s="60">
        <v>428475</v>
      </c>
      <c r="M7" s="60">
        <v>2076814</v>
      </c>
      <c r="N7" s="60">
        <v>635922</v>
      </c>
      <c r="O7" s="60">
        <v>229758</v>
      </c>
      <c r="P7" s="60">
        <v>786283</v>
      </c>
      <c r="Q7" s="60">
        <v>1651963</v>
      </c>
      <c r="R7" s="60">
        <v>850889</v>
      </c>
      <c r="S7" s="60">
        <v>761138</v>
      </c>
      <c r="T7" s="60">
        <v>7724136</v>
      </c>
      <c r="U7" s="60">
        <v>9336163</v>
      </c>
      <c r="V7" s="60">
        <v>15723896</v>
      </c>
      <c r="W7" s="60">
        <v>3800000</v>
      </c>
      <c r="X7" s="60">
        <v>11923896</v>
      </c>
      <c r="Y7" s="61">
        <v>313.79</v>
      </c>
      <c r="Z7" s="62">
        <v>5300000</v>
      </c>
    </row>
    <row r="8" spans="1:26" ht="12.75">
      <c r="A8" s="58" t="s">
        <v>34</v>
      </c>
      <c r="B8" s="19">
        <v>84176846</v>
      </c>
      <c r="C8" s="19">
        <v>0</v>
      </c>
      <c r="D8" s="59">
        <v>96252947</v>
      </c>
      <c r="E8" s="60">
        <v>95446947</v>
      </c>
      <c r="F8" s="60">
        <v>37731999</v>
      </c>
      <c r="G8" s="60">
        <v>1795000</v>
      </c>
      <c r="H8" s="60">
        <v>153557</v>
      </c>
      <c r="I8" s="60">
        <v>39680556</v>
      </c>
      <c r="J8" s="60">
        <v>839663</v>
      </c>
      <c r="K8" s="60">
        <v>577693</v>
      </c>
      <c r="L8" s="60">
        <v>25469001</v>
      </c>
      <c r="M8" s="60">
        <v>26886357</v>
      </c>
      <c r="N8" s="60">
        <v>714545</v>
      </c>
      <c r="O8" s="60">
        <v>384000</v>
      </c>
      <c r="P8" s="60">
        <v>19733623</v>
      </c>
      <c r="Q8" s="60">
        <v>20832168</v>
      </c>
      <c r="R8" s="60">
        <v>1269062</v>
      </c>
      <c r="S8" s="60">
        <v>349391</v>
      </c>
      <c r="T8" s="60">
        <v>1095894</v>
      </c>
      <c r="U8" s="60">
        <v>2714347</v>
      </c>
      <c r="V8" s="60">
        <v>90113428</v>
      </c>
      <c r="W8" s="60">
        <v>96252948</v>
      </c>
      <c r="X8" s="60">
        <v>-6139520</v>
      </c>
      <c r="Y8" s="61">
        <v>-6.38</v>
      </c>
      <c r="Z8" s="62">
        <v>95446947</v>
      </c>
    </row>
    <row r="9" spans="1:26" ht="12.75">
      <c r="A9" s="58" t="s">
        <v>35</v>
      </c>
      <c r="B9" s="19">
        <v>101840439</v>
      </c>
      <c r="C9" s="19">
        <v>0</v>
      </c>
      <c r="D9" s="59">
        <v>104918192</v>
      </c>
      <c r="E9" s="60">
        <v>105424307</v>
      </c>
      <c r="F9" s="60">
        <v>1397141</v>
      </c>
      <c r="G9" s="60">
        <v>3572380</v>
      </c>
      <c r="H9" s="60">
        <v>2966218</v>
      </c>
      <c r="I9" s="60">
        <v>7935739</v>
      </c>
      <c r="J9" s="60">
        <v>5694523</v>
      </c>
      <c r="K9" s="60">
        <v>6019212</v>
      </c>
      <c r="L9" s="60">
        <v>6332552</v>
      </c>
      <c r="M9" s="60">
        <v>18046287</v>
      </c>
      <c r="N9" s="60">
        <v>3150494</v>
      </c>
      <c r="O9" s="60">
        <v>3445325</v>
      </c>
      <c r="P9" s="60">
        <v>1703770</v>
      </c>
      <c r="Q9" s="60">
        <v>8299589</v>
      </c>
      <c r="R9" s="60">
        <v>3093862</v>
      </c>
      <c r="S9" s="60">
        <v>3783578</v>
      </c>
      <c r="T9" s="60">
        <v>18185130</v>
      </c>
      <c r="U9" s="60">
        <v>25062570</v>
      </c>
      <c r="V9" s="60">
        <v>59344185</v>
      </c>
      <c r="W9" s="60">
        <v>99807360</v>
      </c>
      <c r="X9" s="60">
        <v>-40463175</v>
      </c>
      <c r="Y9" s="61">
        <v>-40.54</v>
      </c>
      <c r="Z9" s="62">
        <v>105424307</v>
      </c>
    </row>
    <row r="10" spans="1:26" ht="22.5">
      <c r="A10" s="63" t="s">
        <v>278</v>
      </c>
      <c r="B10" s="64">
        <f>SUM(B5:B9)</f>
        <v>820667611</v>
      </c>
      <c r="C10" s="64">
        <f>SUM(C5:C9)</f>
        <v>0</v>
      </c>
      <c r="D10" s="65">
        <f aca="true" t="shared" si="0" ref="D10:Z10">SUM(D5:D9)</f>
        <v>922964908</v>
      </c>
      <c r="E10" s="66">
        <f t="shared" si="0"/>
        <v>907040862</v>
      </c>
      <c r="F10" s="66">
        <f t="shared" si="0"/>
        <v>100633990</v>
      </c>
      <c r="G10" s="66">
        <f t="shared" si="0"/>
        <v>66359143</v>
      </c>
      <c r="H10" s="66">
        <f t="shared" si="0"/>
        <v>64981760</v>
      </c>
      <c r="I10" s="66">
        <f t="shared" si="0"/>
        <v>231974893</v>
      </c>
      <c r="J10" s="66">
        <f t="shared" si="0"/>
        <v>67763277</v>
      </c>
      <c r="K10" s="66">
        <f t="shared" si="0"/>
        <v>65014768</v>
      </c>
      <c r="L10" s="66">
        <f t="shared" si="0"/>
        <v>88196923</v>
      </c>
      <c r="M10" s="66">
        <f t="shared" si="0"/>
        <v>220974968</v>
      </c>
      <c r="N10" s="66">
        <f t="shared" si="0"/>
        <v>59766202</v>
      </c>
      <c r="O10" s="66">
        <f t="shared" si="0"/>
        <v>58999073</v>
      </c>
      <c r="P10" s="66">
        <f t="shared" si="0"/>
        <v>77035482</v>
      </c>
      <c r="Q10" s="66">
        <f t="shared" si="0"/>
        <v>195800757</v>
      </c>
      <c r="R10" s="66">
        <f t="shared" si="0"/>
        <v>60677343</v>
      </c>
      <c r="S10" s="66">
        <f t="shared" si="0"/>
        <v>64697099</v>
      </c>
      <c r="T10" s="66">
        <f t="shared" si="0"/>
        <v>89185945</v>
      </c>
      <c r="U10" s="66">
        <f t="shared" si="0"/>
        <v>214560387</v>
      </c>
      <c r="V10" s="66">
        <f t="shared" si="0"/>
        <v>863311005</v>
      </c>
      <c r="W10" s="66">
        <f t="shared" si="0"/>
        <v>917854077</v>
      </c>
      <c r="X10" s="66">
        <f t="shared" si="0"/>
        <v>-54543072</v>
      </c>
      <c r="Y10" s="67">
        <f>+IF(W10&lt;&gt;0,(X10/W10)*100,0)</f>
        <v>-5.942455709111591</v>
      </c>
      <c r="Z10" s="68">
        <f t="shared" si="0"/>
        <v>907040862</v>
      </c>
    </row>
    <row r="11" spans="1:26" ht="12.75">
      <c r="A11" s="58" t="s">
        <v>37</v>
      </c>
      <c r="B11" s="19">
        <v>203225007</v>
      </c>
      <c r="C11" s="19">
        <v>0</v>
      </c>
      <c r="D11" s="59">
        <v>225741635</v>
      </c>
      <c r="E11" s="60">
        <v>225282985</v>
      </c>
      <c r="F11" s="60">
        <v>16595204</v>
      </c>
      <c r="G11" s="60">
        <v>16922668</v>
      </c>
      <c r="H11" s="60">
        <v>17484886</v>
      </c>
      <c r="I11" s="60">
        <v>51002758</v>
      </c>
      <c r="J11" s="60">
        <v>17662959</v>
      </c>
      <c r="K11" s="60">
        <v>17778680</v>
      </c>
      <c r="L11" s="60">
        <v>17732187</v>
      </c>
      <c r="M11" s="60">
        <v>53173826</v>
      </c>
      <c r="N11" s="60">
        <v>17524835</v>
      </c>
      <c r="O11" s="60">
        <v>18100875</v>
      </c>
      <c r="P11" s="60">
        <v>17697191</v>
      </c>
      <c r="Q11" s="60">
        <v>53322901</v>
      </c>
      <c r="R11" s="60">
        <v>17035221</v>
      </c>
      <c r="S11" s="60">
        <v>17440971</v>
      </c>
      <c r="T11" s="60">
        <v>17723466</v>
      </c>
      <c r="U11" s="60">
        <v>52199658</v>
      </c>
      <c r="V11" s="60">
        <v>209699143</v>
      </c>
      <c r="W11" s="60">
        <v>225741632</v>
      </c>
      <c r="X11" s="60">
        <v>-16042489</v>
      </c>
      <c r="Y11" s="61">
        <v>-7.11</v>
      </c>
      <c r="Z11" s="62">
        <v>225282985</v>
      </c>
    </row>
    <row r="12" spans="1:26" ht="12.75">
      <c r="A12" s="58" t="s">
        <v>38</v>
      </c>
      <c r="B12" s="19">
        <v>9548510</v>
      </c>
      <c r="C12" s="19">
        <v>0</v>
      </c>
      <c r="D12" s="59">
        <v>10741406</v>
      </c>
      <c r="E12" s="60">
        <v>10741406</v>
      </c>
      <c r="F12" s="60">
        <v>810955</v>
      </c>
      <c r="G12" s="60">
        <v>1497181</v>
      </c>
      <c r="H12" s="60">
        <v>77591</v>
      </c>
      <c r="I12" s="60">
        <v>2385727</v>
      </c>
      <c r="J12" s="60">
        <v>835702</v>
      </c>
      <c r="K12" s="60">
        <v>841176</v>
      </c>
      <c r="L12" s="60">
        <v>848519</v>
      </c>
      <c r="M12" s="60">
        <v>2525397</v>
      </c>
      <c r="N12" s="60">
        <v>841186</v>
      </c>
      <c r="O12" s="60">
        <v>841183</v>
      </c>
      <c r="P12" s="60">
        <v>1325246</v>
      </c>
      <c r="Q12" s="60">
        <v>3007615</v>
      </c>
      <c r="R12" s="60">
        <v>899881</v>
      </c>
      <c r="S12" s="60">
        <v>908474</v>
      </c>
      <c r="T12" s="60">
        <v>900579</v>
      </c>
      <c r="U12" s="60">
        <v>2708934</v>
      </c>
      <c r="V12" s="60">
        <v>10627673</v>
      </c>
      <c r="W12" s="60">
        <v>10741408</v>
      </c>
      <c r="X12" s="60">
        <v>-113735</v>
      </c>
      <c r="Y12" s="61">
        <v>-1.06</v>
      </c>
      <c r="Z12" s="62">
        <v>10741406</v>
      </c>
    </row>
    <row r="13" spans="1:26" ht="12.75">
      <c r="A13" s="58" t="s">
        <v>279</v>
      </c>
      <c r="B13" s="19">
        <v>112758461</v>
      </c>
      <c r="C13" s="19">
        <v>0</v>
      </c>
      <c r="D13" s="59">
        <v>144869000</v>
      </c>
      <c r="E13" s="60">
        <v>144869000</v>
      </c>
      <c r="F13" s="60">
        <v>0</v>
      </c>
      <c r="G13" s="60">
        <v>24144832</v>
      </c>
      <c r="H13" s="60">
        <v>4325236</v>
      </c>
      <c r="I13" s="60">
        <v>28470068</v>
      </c>
      <c r="J13" s="60">
        <v>9562916</v>
      </c>
      <c r="K13" s="60">
        <v>9545158</v>
      </c>
      <c r="L13" s="60">
        <v>0</v>
      </c>
      <c r="M13" s="60">
        <v>19108074</v>
      </c>
      <c r="N13" s="60">
        <v>19101600</v>
      </c>
      <c r="O13" s="60">
        <v>9550549</v>
      </c>
      <c r="P13" s="60">
        <v>386451</v>
      </c>
      <c r="Q13" s="60">
        <v>29038600</v>
      </c>
      <c r="R13" s="60">
        <v>18815010</v>
      </c>
      <c r="S13" s="60">
        <v>9622519</v>
      </c>
      <c r="T13" s="60">
        <v>1038459</v>
      </c>
      <c r="U13" s="60">
        <v>29475988</v>
      </c>
      <c r="V13" s="60">
        <v>106092730</v>
      </c>
      <c r="W13" s="60">
        <v>144869004</v>
      </c>
      <c r="X13" s="60">
        <v>-38776274</v>
      </c>
      <c r="Y13" s="61">
        <v>-26.77</v>
      </c>
      <c r="Z13" s="62">
        <v>144869000</v>
      </c>
    </row>
    <row r="14" spans="1:26" ht="12.75">
      <c r="A14" s="58" t="s">
        <v>40</v>
      </c>
      <c r="B14" s="19">
        <v>18887516</v>
      </c>
      <c r="C14" s="19">
        <v>0</v>
      </c>
      <c r="D14" s="59">
        <v>17920843</v>
      </c>
      <c r="E14" s="60">
        <v>17920843</v>
      </c>
      <c r="F14" s="60">
        <v>167904</v>
      </c>
      <c r="G14" s="60">
        <v>0</v>
      </c>
      <c r="H14" s="60">
        <v>336230</v>
      </c>
      <c r="I14" s="60">
        <v>504134</v>
      </c>
      <c r="J14" s="60">
        <v>157664</v>
      </c>
      <c r="K14" s="60">
        <v>159379</v>
      </c>
      <c r="L14" s="60">
        <v>7488743</v>
      </c>
      <c r="M14" s="60">
        <v>7805786</v>
      </c>
      <c r="N14" s="60">
        <v>152143</v>
      </c>
      <c r="O14" s="60">
        <v>148596</v>
      </c>
      <c r="P14" s="60">
        <v>130932</v>
      </c>
      <c r="Q14" s="60">
        <v>431671</v>
      </c>
      <c r="R14" s="60">
        <v>141114</v>
      </c>
      <c r="S14" s="60">
        <v>132979</v>
      </c>
      <c r="T14" s="60">
        <v>9780146</v>
      </c>
      <c r="U14" s="60">
        <v>10054239</v>
      </c>
      <c r="V14" s="60">
        <v>18795830</v>
      </c>
      <c r="W14" s="60">
        <v>17920844</v>
      </c>
      <c r="X14" s="60">
        <v>874986</v>
      </c>
      <c r="Y14" s="61">
        <v>4.88</v>
      </c>
      <c r="Z14" s="62">
        <v>17920843</v>
      </c>
    </row>
    <row r="15" spans="1:26" ht="12.75">
      <c r="A15" s="58" t="s">
        <v>41</v>
      </c>
      <c r="B15" s="19">
        <v>348621899</v>
      </c>
      <c r="C15" s="19">
        <v>0</v>
      </c>
      <c r="D15" s="59">
        <v>350835695</v>
      </c>
      <c r="E15" s="60">
        <v>395492250</v>
      </c>
      <c r="F15" s="60">
        <v>78247</v>
      </c>
      <c r="G15" s="60">
        <v>34502610</v>
      </c>
      <c r="H15" s="60">
        <v>59054226</v>
      </c>
      <c r="I15" s="60">
        <v>93635083</v>
      </c>
      <c r="J15" s="60">
        <v>22209180</v>
      </c>
      <c r="K15" s="60">
        <v>26829263</v>
      </c>
      <c r="L15" s="60">
        <v>30167361</v>
      </c>
      <c r="M15" s="60">
        <v>79205804</v>
      </c>
      <c r="N15" s="60">
        <v>27931261</v>
      </c>
      <c r="O15" s="60">
        <v>27021105</v>
      </c>
      <c r="P15" s="60">
        <v>15519456</v>
      </c>
      <c r="Q15" s="60">
        <v>70471822</v>
      </c>
      <c r="R15" s="60">
        <v>15676681</v>
      </c>
      <c r="S15" s="60">
        <v>17029613</v>
      </c>
      <c r="T15" s="60">
        <v>10360782</v>
      </c>
      <c r="U15" s="60">
        <v>43067076</v>
      </c>
      <c r="V15" s="60">
        <v>286379785</v>
      </c>
      <c r="W15" s="60">
        <v>405744775</v>
      </c>
      <c r="X15" s="60">
        <v>-119364990</v>
      </c>
      <c r="Y15" s="61">
        <v>-29.42</v>
      </c>
      <c r="Z15" s="62">
        <v>395492250</v>
      </c>
    </row>
    <row r="16" spans="1:26" ht="12.75">
      <c r="A16" s="69" t="s">
        <v>42</v>
      </c>
      <c r="B16" s="19">
        <v>220620</v>
      </c>
      <c r="C16" s="19">
        <v>0</v>
      </c>
      <c r="D16" s="59">
        <v>0</v>
      </c>
      <c r="E16" s="60">
        <v>363975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58145</v>
      </c>
      <c r="L16" s="60">
        <v>0</v>
      </c>
      <c r="M16" s="60">
        <v>58145</v>
      </c>
      <c r="N16" s="60">
        <v>0</v>
      </c>
      <c r="O16" s="60">
        <v>0</v>
      </c>
      <c r="P16" s="60">
        <v>7540446</v>
      </c>
      <c r="Q16" s="60">
        <v>7540446</v>
      </c>
      <c r="R16" s="60">
        <v>7205313</v>
      </c>
      <c r="S16" s="60">
        <v>4263627</v>
      </c>
      <c r="T16" s="60">
        <v>947739</v>
      </c>
      <c r="U16" s="60">
        <v>12416679</v>
      </c>
      <c r="V16" s="60">
        <v>20015270</v>
      </c>
      <c r="W16" s="60">
        <v>220000</v>
      </c>
      <c r="X16" s="60">
        <v>19795270</v>
      </c>
      <c r="Y16" s="61">
        <v>8997.85</v>
      </c>
      <c r="Z16" s="62">
        <v>363975</v>
      </c>
    </row>
    <row r="17" spans="1:26" ht="12.75">
      <c r="A17" s="58" t="s">
        <v>43</v>
      </c>
      <c r="B17" s="19">
        <v>182739075</v>
      </c>
      <c r="C17" s="19">
        <v>0</v>
      </c>
      <c r="D17" s="59">
        <v>266388356</v>
      </c>
      <c r="E17" s="60">
        <v>205465091</v>
      </c>
      <c r="F17" s="60">
        <v>3721109</v>
      </c>
      <c r="G17" s="60">
        <v>25622134</v>
      </c>
      <c r="H17" s="60">
        <v>21035601</v>
      </c>
      <c r="I17" s="60">
        <v>50378844</v>
      </c>
      <c r="J17" s="60">
        <v>19848522</v>
      </c>
      <c r="K17" s="60">
        <v>21723424</v>
      </c>
      <c r="L17" s="60">
        <v>15957366</v>
      </c>
      <c r="M17" s="60">
        <v>57529312</v>
      </c>
      <c r="N17" s="60">
        <v>15013670</v>
      </c>
      <c r="O17" s="60">
        <v>13326866</v>
      </c>
      <c r="P17" s="60">
        <v>22314633</v>
      </c>
      <c r="Q17" s="60">
        <v>50655169</v>
      </c>
      <c r="R17" s="60">
        <v>20365509</v>
      </c>
      <c r="S17" s="60">
        <v>23879306</v>
      </c>
      <c r="T17" s="60">
        <v>54240179</v>
      </c>
      <c r="U17" s="60">
        <v>98484994</v>
      </c>
      <c r="V17" s="60">
        <v>257048319</v>
      </c>
      <c r="W17" s="60">
        <v>211259271</v>
      </c>
      <c r="X17" s="60">
        <v>45789048</v>
      </c>
      <c r="Y17" s="61">
        <v>21.67</v>
      </c>
      <c r="Z17" s="62">
        <v>205465091</v>
      </c>
    </row>
    <row r="18" spans="1:26" ht="12.75">
      <c r="A18" s="70" t="s">
        <v>44</v>
      </c>
      <c r="B18" s="71">
        <f>SUM(B11:B17)</f>
        <v>876001088</v>
      </c>
      <c r="C18" s="71">
        <f>SUM(C11:C17)</f>
        <v>0</v>
      </c>
      <c r="D18" s="72">
        <f aca="true" t="shared" si="1" ref="D18:Z18">SUM(D11:D17)</f>
        <v>1016496935</v>
      </c>
      <c r="E18" s="73">
        <f t="shared" si="1"/>
        <v>1000135550</v>
      </c>
      <c r="F18" s="73">
        <f t="shared" si="1"/>
        <v>21373419</v>
      </c>
      <c r="G18" s="73">
        <f t="shared" si="1"/>
        <v>102689425</v>
      </c>
      <c r="H18" s="73">
        <f t="shared" si="1"/>
        <v>102313770</v>
      </c>
      <c r="I18" s="73">
        <f t="shared" si="1"/>
        <v>226376614</v>
      </c>
      <c r="J18" s="73">
        <f t="shared" si="1"/>
        <v>70276943</v>
      </c>
      <c r="K18" s="73">
        <f t="shared" si="1"/>
        <v>76935225</v>
      </c>
      <c r="L18" s="73">
        <f t="shared" si="1"/>
        <v>72194176</v>
      </c>
      <c r="M18" s="73">
        <f t="shared" si="1"/>
        <v>219406344</v>
      </c>
      <c r="N18" s="73">
        <f t="shared" si="1"/>
        <v>80564695</v>
      </c>
      <c r="O18" s="73">
        <f t="shared" si="1"/>
        <v>68989174</v>
      </c>
      <c r="P18" s="73">
        <f t="shared" si="1"/>
        <v>64914355</v>
      </c>
      <c r="Q18" s="73">
        <f t="shared" si="1"/>
        <v>214468224</v>
      </c>
      <c r="R18" s="73">
        <f t="shared" si="1"/>
        <v>80138729</v>
      </c>
      <c r="S18" s="73">
        <f t="shared" si="1"/>
        <v>73277489</v>
      </c>
      <c r="T18" s="73">
        <f t="shared" si="1"/>
        <v>94991350</v>
      </c>
      <c r="U18" s="73">
        <f t="shared" si="1"/>
        <v>248407568</v>
      </c>
      <c r="V18" s="73">
        <f t="shared" si="1"/>
        <v>908658750</v>
      </c>
      <c r="W18" s="73">
        <f t="shared" si="1"/>
        <v>1016496934</v>
      </c>
      <c r="X18" s="73">
        <f t="shared" si="1"/>
        <v>-107838184</v>
      </c>
      <c r="Y18" s="67">
        <f>+IF(W18&lt;&gt;0,(X18/W18)*100,0)</f>
        <v>-10.608805633642964</v>
      </c>
      <c r="Z18" s="74">
        <f t="shared" si="1"/>
        <v>1000135550</v>
      </c>
    </row>
    <row r="19" spans="1:26" ht="12.75">
      <c r="A19" s="70" t="s">
        <v>45</v>
      </c>
      <c r="B19" s="75">
        <f>+B10-B18</f>
        <v>-55333477</v>
      </c>
      <c r="C19" s="75">
        <f>+C10-C18</f>
        <v>0</v>
      </c>
      <c r="D19" s="76">
        <f aca="true" t="shared" si="2" ref="D19:Z19">+D10-D18</f>
        <v>-93532027</v>
      </c>
      <c r="E19" s="77">
        <f t="shared" si="2"/>
        <v>-93094688</v>
      </c>
      <c r="F19" s="77">
        <f t="shared" si="2"/>
        <v>79260571</v>
      </c>
      <c r="G19" s="77">
        <f t="shared" si="2"/>
        <v>-36330282</v>
      </c>
      <c r="H19" s="77">
        <f t="shared" si="2"/>
        <v>-37332010</v>
      </c>
      <c r="I19" s="77">
        <f t="shared" si="2"/>
        <v>5598279</v>
      </c>
      <c r="J19" s="77">
        <f t="shared" si="2"/>
        <v>-2513666</v>
      </c>
      <c r="K19" s="77">
        <f t="shared" si="2"/>
        <v>-11920457</v>
      </c>
      <c r="L19" s="77">
        <f t="shared" si="2"/>
        <v>16002747</v>
      </c>
      <c r="M19" s="77">
        <f t="shared" si="2"/>
        <v>1568624</v>
      </c>
      <c r="N19" s="77">
        <f t="shared" si="2"/>
        <v>-20798493</v>
      </c>
      <c r="O19" s="77">
        <f t="shared" si="2"/>
        <v>-9990101</v>
      </c>
      <c r="P19" s="77">
        <f t="shared" si="2"/>
        <v>12121127</v>
      </c>
      <c r="Q19" s="77">
        <f t="shared" si="2"/>
        <v>-18667467</v>
      </c>
      <c r="R19" s="77">
        <f t="shared" si="2"/>
        <v>-19461386</v>
      </c>
      <c r="S19" s="77">
        <f t="shared" si="2"/>
        <v>-8580390</v>
      </c>
      <c r="T19" s="77">
        <f t="shared" si="2"/>
        <v>-5805405</v>
      </c>
      <c r="U19" s="77">
        <f t="shared" si="2"/>
        <v>-33847181</v>
      </c>
      <c r="V19" s="77">
        <f t="shared" si="2"/>
        <v>-45347745</v>
      </c>
      <c r="W19" s="77">
        <f>IF(E10=E18,0,W10-W18)</f>
        <v>-98642857</v>
      </c>
      <c r="X19" s="77">
        <f t="shared" si="2"/>
        <v>53295112</v>
      </c>
      <c r="Y19" s="78">
        <f>+IF(W19&lt;&gt;0,(X19/W19)*100,0)</f>
        <v>-54.028354024660906</v>
      </c>
      <c r="Z19" s="79">
        <f t="shared" si="2"/>
        <v>-93094688</v>
      </c>
    </row>
    <row r="20" spans="1:26" ht="12.75">
      <c r="A20" s="58" t="s">
        <v>46</v>
      </c>
      <c r="B20" s="19">
        <v>38703861</v>
      </c>
      <c r="C20" s="19">
        <v>0</v>
      </c>
      <c r="D20" s="59">
        <v>40369000</v>
      </c>
      <c r="E20" s="60">
        <v>41675000</v>
      </c>
      <c r="F20" s="60">
        <v>13225002</v>
      </c>
      <c r="G20" s="60">
        <v>-13225002</v>
      </c>
      <c r="H20" s="60">
        <v>3424144</v>
      </c>
      <c r="I20" s="60">
        <v>3424144</v>
      </c>
      <c r="J20" s="60">
        <v>2116929</v>
      </c>
      <c r="K20" s="60">
        <v>5206696</v>
      </c>
      <c r="L20" s="60">
        <v>0</v>
      </c>
      <c r="M20" s="60">
        <v>7323625</v>
      </c>
      <c r="N20" s="60">
        <v>3094882</v>
      </c>
      <c r="O20" s="60">
        <v>510859</v>
      </c>
      <c r="P20" s="60">
        <v>15617598</v>
      </c>
      <c r="Q20" s="60">
        <v>19223339</v>
      </c>
      <c r="R20" s="60">
        <v>251801</v>
      </c>
      <c r="S20" s="60">
        <v>983680</v>
      </c>
      <c r="T20" s="60">
        <v>-2456080</v>
      </c>
      <c r="U20" s="60">
        <v>-1220599</v>
      </c>
      <c r="V20" s="60">
        <v>28750509</v>
      </c>
      <c r="W20" s="60">
        <v>40369001</v>
      </c>
      <c r="X20" s="60">
        <v>-11618492</v>
      </c>
      <c r="Y20" s="61">
        <v>-28.78</v>
      </c>
      <c r="Z20" s="62">
        <v>41675000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-143953</v>
      </c>
      <c r="I21" s="82">
        <v>-143953</v>
      </c>
      <c r="J21" s="82">
        <v>-3262758</v>
      </c>
      <c r="K21" s="82">
        <v>0</v>
      </c>
      <c r="L21" s="82">
        <v>0</v>
      </c>
      <c r="M21" s="82">
        <v>-3262758</v>
      </c>
      <c r="N21" s="82">
        <v>0</v>
      </c>
      <c r="O21" s="82">
        <v>-4091225</v>
      </c>
      <c r="P21" s="82">
        <v>-1095000</v>
      </c>
      <c r="Q21" s="82">
        <v>-5186225</v>
      </c>
      <c r="R21" s="82">
        <v>-6150000</v>
      </c>
      <c r="S21" s="82">
        <v>9930000</v>
      </c>
      <c r="T21" s="82">
        <v>-277046</v>
      </c>
      <c r="U21" s="82">
        <v>3502954</v>
      </c>
      <c r="V21" s="82">
        <v>-5089982</v>
      </c>
      <c r="W21" s="82">
        <v>5110828</v>
      </c>
      <c r="X21" s="82">
        <v>-10200810</v>
      </c>
      <c r="Y21" s="83">
        <v>-199.59</v>
      </c>
      <c r="Z21" s="84">
        <v>0</v>
      </c>
    </row>
    <row r="22" spans="1:26" ht="22.5">
      <c r="A22" s="85" t="s">
        <v>281</v>
      </c>
      <c r="B22" s="86">
        <f>SUM(B19:B21)</f>
        <v>-16629616</v>
      </c>
      <c r="C22" s="86">
        <f>SUM(C19:C21)</f>
        <v>0</v>
      </c>
      <c r="D22" s="87">
        <f aca="true" t="shared" si="3" ref="D22:Z22">SUM(D19:D21)</f>
        <v>-53163027</v>
      </c>
      <c r="E22" s="88">
        <f t="shared" si="3"/>
        <v>-51419688</v>
      </c>
      <c r="F22" s="88">
        <f t="shared" si="3"/>
        <v>92485573</v>
      </c>
      <c r="G22" s="88">
        <f t="shared" si="3"/>
        <v>-49555284</v>
      </c>
      <c r="H22" s="88">
        <f t="shared" si="3"/>
        <v>-34051819</v>
      </c>
      <c r="I22" s="88">
        <f t="shared" si="3"/>
        <v>8878470</v>
      </c>
      <c r="J22" s="88">
        <f t="shared" si="3"/>
        <v>-3659495</v>
      </c>
      <c r="K22" s="88">
        <f t="shared" si="3"/>
        <v>-6713761</v>
      </c>
      <c r="L22" s="88">
        <f t="shared" si="3"/>
        <v>16002747</v>
      </c>
      <c r="M22" s="88">
        <f t="shared" si="3"/>
        <v>5629491</v>
      </c>
      <c r="N22" s="88">
        <f t="shared" si="3"/>
        <v>-17703611</v>
      </c>
      <c r="O22" s="88">
        <f t="shared" si="3"/>
        <v>-13570467</v>
      </c>
      <c r="P22" s="88">
        <f t="shared" si="3"/>
        <v>26643725</v>
      </c>
      <c r="Q22" s="88">
        <f t="shared" si="3"/>
        <v>-4630353</v>
      </c>
      <c r="R22" s="88">
        <f t="shared" si="3"/>
        <v>-25359585</v>
      </c>
      <c r="S22" s="88">
        <f t="shared" si="3"/>
        <v>2333290</v>
      </c>
      <c r="T22" s="88">
        <f t="shared" si="3"/>
        <v>-8538531</v>
      </c>
      <c r="U22" s="88">
        <f t="shared" si="3"/>
        <v>-31564826</v>
      </c>
      <c r="V22" s="88">
        <f t="shared" si="3"/>
        <v>-21687218</v>
      </c>
      <c r="W22" s="88">
        <f t="shared" si="3"/>
        <v>-53163028</v>
      </c>
      <c r="X22" s="88">
        <f t="shared" si="3"/>
        <v>31475810</v>
      </c>
      <c r="Y22" s="89">
        <f>+IF(W22&lt;&gt;0,(X22/W22)*100,0)</f>
        <v>-59.2062024759011</v>
      </c>
      <c r="Z22" s="90">
        <f t="shared" si="3"/>
        <v>-51419688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-16629616</v>
      </c>
      <c r="C24" s="75">
        <f>SUM(C22:C23)</f>
        <v>0</v>
      </c>
      <c r="D24" s="76">
        <f aca="true" t="shared" si="4" ref="D24:Z24">SUM(D22:D23)</f>
        <v>-53163027</v>
      </c>
      <c r="E24" s="77">
        <f t="shared" si="4"/>
        <v>-51419688</v>
      </c>
      <c r="F24" s="77">
        <f t="shared" si="4"/>
        <v>92485573</v>
      </c>
      <c r="G24" s="77">
        <f t="shared" si="4"/>
        <v>-49555284</v>
      </c>
      <c r="H24" s="77">
        <f t="shared" si="4"/>
        <v>-34051819</v>
      </c>
      <c r="I24" s="77">
        <f t="shared" si="4"/>
        <v>8878470</v>
      </c>
      <c r="J24" s="77">
        <f t="shared" si="4"/>
        <v>-3659495</v>
      </c>
      <c r="K24" s="77">
        <f t="shared" si="4"/>
        <v>-6713761</v>
      </c>
      <c r="L24" s="77">
        <f t="shared" si="4"/>
        <v>16002747</v>
      </c>
      <c r="M24" s="77">
        <f t="shared" si="4"/>
        <v>5629491</v>
      </c>
      <c r="N24" s="77">
        <f t="shared" si="4"/>
        <v>-17703611</v>
      </c>
      <c r="O24" s="77">
        <f t="shared" si="4"/>
        <v>-13570467</v>
      </c>
      <c r="P24" s="77">
        <f t="shared" si="4"/>
        <v>26643725</v>
      </c>
      <c r="Q24" s="77">
        <f t="shared" si="4"/>
        <v>-4630353</v>
      </c>
      <c r="R24" s="77">
        <f t="shared" si="4"/>
        <v>-25359585</v>
      </c>
      <c r="S24" s="77">
        <f t="shared" si="4"/>
        <v>2333290</v>
      </c>
      <c r="T24" s="77">
        <f t="shared" si="4"/>
        <v>-8538531</v>
      </c>
      <c r="U24" s="77">
        <f t="shared" si="4"/>
        <v>-31564826</v>
      </c>
      <c r="V24" s="77">
        <f t="shared" si="4"/>
        <v>-21687218</v>
      </c>
      <c r="W24" s="77">
        <f t="shared" si="4"/>
        <v>-53163028</v>
      </c>
      <c r="X24" s="77">
        <f t="shared" si="4"/>
        <v>31475810</v>
      </c>
      <c r="Y24" s="78">
        <f>+IF(W24&lt;&gt;0,(X24/W24)*100,0)</f>
        <v>-59.2062024759011</v>
      </c>
      <c r="Z24" s="79">
        <f t="shared" si="4"/>
        <v>-51419688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82915841</v>
      </c>
      <c r="C27" s="22">
        <v>0</v>
      </c>
      <c r="D27" s="99">
        <v>81968732</v>
      </c>
      <c r="E27" s="100">
        <v>92692917</v>
      </c>
      <c r="F27" s="100">
        <v>3239196</v>
      </c>
      <c r="G27" s="100">
        <v>1814704</v>
      </c>
      <c r="H27" s="100">
        <v>4784320</v>
      </c>
      <c r="I27" s="100">
        <v>9838220</v>
      </c>
      <c r="J27" s="100">
        <v>3423075</v>
      </c>
      <c r="K27" s="100">
        <v>7613214</v>
      </c>
      <c r="L27" s="100">
        <v>4924497</v>
      </c>
      <c r="M27" s="100">
        <v>15960786</v>
      </c>
      <c r="N27" s="100">
        <v>746557</v>
      </c>
      <c r="O27" s="100">
        <v>4306979</v>
      </c>
      <c r="P27" s="100">
        <v>8018641</v>
      </c>
      <c r="Q27" s="100">
        <v>13072177</v>
      </c>
      <c r="R27" s="100">
        <v>10077915</v>
      </c>
      <c r="S27" s="100">
        <v>2734022</v>
      </c>
      <c r="T27" s="100">
        <v>32634989</v>
      </c>
      <c r="U27" s="100">
        <v>45446926</v>
      </c>
      <c r="V27" s="100">
        <v>84318109</v>
      </c>
      <c r="W27" s="100">
        <v>92692917</v>
      </c>
      <c r="X27" s="100">
        <v>-8374808</v>
      </c>
      <c r="Y27" s="101">
        <v>-9.04</v>
      </c>
      <c r="Z27" s="102">
        <v>92692917</v>
      </c>
    </row>
    <row r="28" spans="1:26" ht="12.75">
      <c r="A28" s="103" t="s">
        <v>46</v>
      </c>
      <c r="B28" s="19">
        <v>37236724</v>
      </c>
      <c r="C28" s="19">
        <v>0</v>
      </c>
      <c r="D28" s="59">
        <v>40369000</v>
      </c>
      <c r="E28" s="60">
        <v>44725794</v>
      </c>
      <c r="F28" s="60">
        <v>3239196</v>
      </c>
      <c r="G28" s="60">
        <v>184949</v>
      </c>
      <c r="H28" s="60">
        <v>912351</v>
      </c>
      <c r="I28" s="60">
        <v>4336496</v>
      </c>
      <c r="J28" s="60">
        <v>1208419</v>
      </c>
      <c r="K28" s="60">
        <v>5119142</v>
      </c>
      <c r="L28" s="60">
        <v>2953231</v>
      </c>
      <c r="M28" s="60">
        <v>9280792</v>
      </c>
      <c r="N28" s="60">
        <v>125258</v>
      </c>
      <c r="O28" s="60">
        <v>527252</v>
      </c>
      <c r="P28" s="60">
        <v>1542598</v>
      </c>
      <c r="Q28" s="60">
        <v>2195108</v>
      </c>
      <c r="R28" s="60">
        <v>1940488</v>
      </c>
      <c r="S28" s="60">
        <v>5486527</v>
      </c>
      <c r="T28" s="60">
        <v>17373019</v>
      </c>
      <c r="U28" s="60">
        <v>24800034</v>
      </c>
      <c r="V28" s="60">
        <v>40612430</v>
      </c>
      <c r="W28" s="60">
        <v>44725794</v>
      </c>
      <c r="X28" s="60">
        <v>-4113364</v>
      </c>
      <c r="Y28" s="61">
        <v>-9.2</v>
      </c>
      <c r="Z28" s="62">
        <v>44725794</v>
      </c>
    </row>
    <row r="29" spans="1:26" ht="12.75">
      <c r="A29" s="58" t="s">
        <v>283</v>
      </c>
      <c r="B29" s="19">
        <v>10995949</v>
      </c>
      <c r="C29" s="19">
        <v>0</v>
      </c>
      <c r="D29" s="59">
        <v>12520000</v>
      </c>
      <c r="E29" s="60">
        <v>10851119</v>
      </c>
      <c r="F29" s="60">
        <v>0</v>
      </c>
      <c r="G29" s="60">
        <v>0</v>
      </c>
      <c r="H29" s="60">
        <v>143953</v>
      </c>
      <c r="I29" s="60">
        <v>143953</v>
      </c>
      <c r="J29" s="60">
        <v>56265</v>
      </c>
      <c r="K29" s="60">
        <v>99303</v>
      </c>
      <c r="L29" s="60">
        <v>80957</v>
      </c>
      <c r="M29" s="60">
        <v>236525</v>
      </c>
      <c r="N29" s="60">
        <v>264896</v>
      </c>
      <c r="O29" s="60">
        <v>2685000</v>
      </c>
      <c r="P29" s="60">
        <v>1095000</v>
      </c>
      <c r="Q29" s="60">
        <v>4044896</v>
      </c>
      <c r="R29" s="60">
        <v>6579572</v>
      </c>
      <c r="S29" s="60">
        <v>-6094360</v>
      </c>
      <c r="T29" s="60">
        <v>4126879</v>
      </c>
      <c r="U29" s="60">
        <v>4612091</v>
      </c>
      <c r="V29" s="60">
        <v>9037465</v>
      </c>
      <c r="W29" s="60">
        <v>10851119</v>
      </c>
      <c r="X29" s="60">
        <v>-1813654</v>
      </c>
      <c r="Y29" s="61">
        <v>-16.71</v>
      </c>
      <c r="Z29" s="62">
        <v>10851119</v>
      </c>
    </row>
    <row r="30" spans="1:26" ht="12.75">
      <c r="A30" s="58" t="s">
        <v>52</v>
      </c>
      <c r="B30" s="19">
        <v>27831763</v>
      </c>
      <c r="C30" s="19">
        <v>0</v>
      </c>
      <c r="D30" s="59">
        <v>20100000</v>
      </c>
      <c r="E30" s="60">
        <v>17704629</v>
      </c>
      <c r="F30" s="60">
        <v>0</v>
      </c>
      <c r="G30" s="60">
        <v>1488681</v>
      </c>
      <c r="H30" s="60">
        <v>1183090</v>
      </c>
      <c r="I30" s="60">
        <v>2671771</v>
      </c>
      <c r="J30" s="60">
        <v>2005597</v>
      </c>
      <c r="K30" s="60">
        <v>1373239</v>
      </c>
      <c r="L30" s="60">
        <v>1267037</v>
      </c>
      <c r="M30" s="60">
        <v>4645873</v>
      </c>
      <c r="N30" s="60">
        <v>0</v>
      </c>
      <c r="O30" s="60">
        <v>534935</v>
      </c>
      <c r="P30" s="60">
        <v>218307</v>
      </c>
      <c r="Q30" s="60">
        <v>753242</v>
      </c>
      <c r="R30" s="60">
        <v>866839</v>
      </c>
      <c r="S30" s="60">
        <v>2203214</v>
      </c>
      <c r="T30" s="60">
        <v>2788144</v>
      </c>
      <c r="U30" s="60">
        <v>5858197</v>
      </c>
      <c r="V30" s="60">
        <v>13929083</v>
      </c>
      <c r="W30" s="60">
        <v>17704629</v>
      </c>
      <c r="X30" s="60">
        <v>-3775546</v>
      </c>
      <c r="Y30" s="61">
        <v>-21.33</v>
      </c>
      <c r="Z30" s="62">
        <v>17704629</v>
      </c>
    </row>
    <row r="31" spans="1:26" ht="12.75">
      <c r="A31" s="58" t="s">
        <v>53</v>
      </c>
      <c r="B31" s="19">
        <v>6851405</v>
      </c>
      <c r="C31" s="19">
        <v>0</v>
      </c>
      <c r="D31" s="59">
        <v>8979732</v>
      </c>
      <c r="E31" s="60">
        <v>19411375</v>
      </c>
      <c r="F31" s="60">
        <v>0</v>
      </c>
      <c r="G31" s="60">
        <v>141074</v>
      </c>
      <c r="H31" s="60">
        <v>2544926</v>
      </c>
      <c r="I31" s="60">
        <v>2686000</v>
      </c>
      <c r="J31" s="60">
        <v>152794</v>
      </c>
      <c r="K31" s="60">
        <v>1021530</v>
      </c>
      <c r="L31" s="60">
        <v>623272</v>
      </c>
      <c r="M31" s="60">
        <v>1797596</v>
      </c>
      <c r="N31" s="60">
        <v>356403</v>
      </c>
      <c r="O31" s="60">
        <v>559792</v>
      </c>
      <c r="P31" s="60">
        <v>5162736</v>
      </c>
      <c r="Q31" s="60">
        <v>6078931</v>
      </c>
      <c r="R31" s="60">
        <v>691016</v>
      </c>
      <c r="S31" s="60">
        <v>1138641</v>
      </c>
      <c r="T31" s="60">
        <v>8346947</v>
      </c>
      <c r="U31" s="60">
        <v>10176604</v>
      </c>
      <c r="V31" s="60">
        <v>20739131</v>
      </c>
      <c r="W31" s="60">
        <v>19411375</v>
      </c>
      <c r="X31" s="60">
        <v>1327756</v>
      </c>
      <c r="Y31" s="61">
        <v>6.84</v>
      </c>
      <c r="Z31" s="62">
        <v>19411375</v>
      </c>
    </row>
    <row r="32" spans="1:26" ht="12.75">
      <c r="A32" s="70" t="s">
        <v>54</v>
      </c>
      <c r="B32" s="22">
        <f>SUM(B28:B31)</f>
        <v>82915841</v>
      </c>
      <c r="C32" s="22">
        <f>SUM(C28:C31)</f>
        <v>0</v>
      </c>
      <c r="D32" s="99">
        <f aca="true" t="shared" si="5" ref="D32:Z32">SUM(D28:D31)</f>
        <v>81968732</v>
      </c>
      <c r="E32" s="100">
        <f t="shared" si="5"/>
        <v>92692917</v>
      </c>
      <c r="F32" s="100">
        <f t="shared" si="5"/>
        <v>3239196</v>
      </c>
      <c r="G32" s="100">
        <f t="shared" si="5"/>
        <v>1814704</v>
      </c>
      <c r="H32" s="100">
        <f t="shared" si="5"/>
        <v>4784320</v>
      </c>
      <c r="I32" s="100">
        <f t="shared" si="5"/>
        <v>9838220</v>
      </c>
      <c r="J32" s="100">
        <f t="shared" si="5"/>
        <v>3423075</v>
      </c>
      <c r="K32" s="100">
        <f t="shared" si="5"/>
        <v>7613214</v>
      </c>
      <c r="L32" s="100">
        <f t="shared" si="5"/>
        <v>4924497</v>
      </c>
      <c r="M32" s="100">
        <f t="shared" si="5"/>
        <v>15960786</v>
      </c>
      <c r="N32" s="100">
        <f t="shared" si="5"/>
        <v>746557</v>
      </c>
      <c r="O32" s="100">
        <f t="shared" si="5"/>
        <v>4306979</v>
      </c>
      <c r="P32" s="100">
        <f t="shared" si="5"/>
        <v>8018641</v>
      </c>
      <c r="Q32" s="100">
        <f t="shared" si="5"/>
        <v>13072177</v>
      </c>
      <c r="R32" s="100">
        <f t="shared" si="5"/>
        <v>10077915</v>
      </c>
      <c r="S32" s="100">
        <f t="shared" si="5"/>
        <v>2734022</v>
      </c>
      <c r="T32" s="100">
        <f t="shared" si="5"/>
        <v>32634989</v>
      </c>
      <c r="U32" s="100">
        <f t="shared" si="5"/>
        <v>45446926</v>
      </c>
      <c r="V32" s="100">
        <f t="shared" si="5"/>
        <v>84318109</v>
      </c>
      <c r="W32" s="100">
        <f t="shared" si="5"/>
        <v>92692917</v>
      </c>
      <c r="X32" s="100">
        <f t="shared" si="5"/>
        <v>-8374808</v>
      </c>
      <c r="Y32" s="101">
        <f>+IF(W32&lt;&gt;0,(X32/W32)*100,0)</f>
        <v>-9.035003181526804</v>
      </c>
      <c r="Z32" s="102">
        <f t="shared" si="5"/>
        <v>92692917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240638668</v>
      </c>
      <c r="C35" s="19">
        <v>0</v>
      </c>
      <c r="D35" s="59">
        <v>236622482</v>
      </c>
      <c r="E35" s="60">
        <v>233837718</v>
      </c>
      <c r="F35" s="60">
        <v>242093986</v>
      </c>
      <c r="G35" s="60">
        <v>254692588</v>
      </c>
      <c r="H35" s="60">
        <v>239568416</v>
      </c>
      <c r="I35" s="60">
        <v>239568416</v>
      </c>
      <c r="J35" s="60">
        <v>246229034</v>
      </c>
      <c r="K35" s="60">
        <v>243637903</v>
      </c>
      <c r="L35" s="60">
        <v>259680655</v>
      </c>
      <c r="M35" s="60">
        <v>259680655</v>
      </c>
      <c r="N35" s="60">
        <v>247227712</v>
      </c>
      <c r="O35" s="60">
        <v>243945440</v>
      </c>
      <c r="P35" s="60">
        <v>282726602</v>
      </c>
      <c r="Q35" s="60">
        <v>282726602</v>
      </c>
      <c r="R35" s="60">
        <v>277334474</v>
      </c>
      <c r="S35" s="60">
        <v>270068579</v>
      </c>
      <c r="T35" s="60">
        <v>251543545</v>
      </c>
      <c r="U35" s="60">
        <v>251543545</v>
      </c>
      <c r="V35" s="60">
        <v>251543545</v>
      </c>
      <c r="W35" s="60">
        <v>233837718</v>
      </c>
      <c r="X35" s="60">
        <v>17705827</v>
      </c>
      <c r="Y35" s="61">
        <v>7.57</v>
      </c>
      <c r="Z35" s="62">
        <v>233837718</v>
      </c>
    </row>
    <row r="36" spans="1:26" ht="12.75">
      <c r="A36" s="58" t="s">
        <v>57</v>
      </c>
      <c r="B36" s="19">
        <v>2060416407</v>
      </c>
      <c r="C36" s="19">
        <v>0</v>
      </c>
      <c r="D36" s="59">
        <v>1972667735</v>
      </c>
      <c r="E36" s="60">
        <v>1983391920</v>
      </c>
      <c r="F36" s="60">
        <v>2062213732</v>
      </c>
      <c r="G36" s="60">
        <v>2041325467</v>
      </c>
      <c r="H36" s="60">
        <v>2041767903</v>
      </c>
      <c r="I36" s="60">
        <v>2041767903</v>
      </c>
      <c r="J36" s="60">
        <v>2035617509</v>
      </c>
      <c r="K36" s="60">
        <v>2033567539</v>
      </c>
      <c r="L36" s="60">
        <v>2038458320</v>
      </c>
      <c r="M36" s="60">
        <v>2038458320</v>
      </c>
      <c r="N36" s="60">
        <v>2020103282</v>
      </c>
      <c r="O36" s="60">
        <v>2014859712</v>
      </c>
      <c r="P36" s="60">
        <v>2018712013</v>
      </c>
      <c r="Q36" s="60">
        <v>2018712013</v>
      </c>
      <c r="R36" s="60">
        <v>2009974922</v>
      </c>
      <c r="S36" s="60">
        <v>2003086426</v>
      </c>
      <c r="T36" s="60">
        <v>2034668962</v>
      </c>
      <c r="U36" s="60">
        <v>2034668962</v>
      </c>
      <c r="V36" s="60">
        <v>2034668962</v>
      </c>
      <c r="W36" s="60">
        <v>1983391920</v>
      </c>
      <c r="X36" s="60">
        <v>51277042</v>
      </c>
      <c r="Y36" s="61">
        <v>2.59</v>
      </c>
      <c r="Z36" s="62">
        <v>1983391920</v>
      </c>
    </row>
    <row r="37" spans="1:26" ht="12.75">
      <c r="A37" s="58" t="s">
        <v>58</v>
      </c>
      <c r="B37" s="19">
        <v>141418273</v>
      </c>
      <c r="C37" s="19">
        <v>0</v>
      </c>
      <c r="D37" s="59">
        <v>154290612</v>
      </c>
      <c r="E37" s="60">
        <v>153779244</v>
      </c>
      <c r="F37" s="60">
        <v>84499252</v>
      </c>
      <c r="G37" s="60">
        <v>93707940</v>
      </c>
      <c r="H37" s="60">
        <v>114324489</v>
      </c>
      <c r="I37" s="60">
        <v>114324489</v>
      </c>
      <c r="J37" s="60">
        <v>112407196</v>
      </c>
      <c r="K37" s="60">
        <v>114916650</v>
      </c>
      <c r="L37" s="60">
        <v>128543578</v>
      </c>
      <c r="M37" s="60">
        <v>128543578</v>
      </c>
      <c r="N37" s="60">
        <v>115883231</v>
      </c>
      <c r="O37" s="60">
        <v>113194612</v>
      </c>
      <c r="P37" s="60">
        <v>115457944</v>
      </c>
      <c r="Q37" s="60">
        <v>115457944</v>
      </c>
      <c r="R37" s="60">
        <v>114843298</v>
      </c>
      <c r="S37" s="60">
        <v>115488651</v>
      </c>
      <c r="T37" s="60">
        <v>139052929</v>
      </c>
      <c r="U37" s="60">
        <v>139052929</v>
      </c>
      <c r="V37" s="60">
        <v>139052929</v>
      </c>
      <c r="W37" s="60">
        <v>153779244</v>
      </c>
      <c r="X37" s="60">
        <v>-14726315</v>
      </c>
      <c r="Y37" s="61">
        <v>-9.58</v>
      </c>
      <c r="Z37" s="62">
        <v>153779244</v>
      </c>
    </row>
    <row r="38" spans="1:26" ht="12.75">
      <c r="A38" s="58" t="s">
        <v>59</v>
      </c>
      <c r="B38" s="19">
        <v>190960937</v>
      </c>
      <c r="C38" s="19">
        <v>0</v>
      </c>
      <c r="D38" s="59">
        <v>184929119</v>
      </c>
      <c r="E38" s="60">
        <v>195285865</v>
      </c>
      <c r="F38" s="60">
        <v>182768020</v>
      </c>
      <c r="G38" s="60">
        <v>190703962</v>
      </c>
      <c r="H38" s="60">
        <v>189169586</v>
      </c>
      <c r="I38" s="60">
        <v>189169586</v>
      </c>
      <c r="J38" s="60">
        <v>188731078</v>
      </c>
      <c r="K38" s="60">
        <v>188294283</v>
      </c>
      <c r="L38" s="60">
        <v>179598141</v>
      </c>
      <c r="M38" s="60">
        <v>179598141</v>
      </c>
      <c r="N38" s="60">
        <v>179154112</v>
      </c>
      <c r="O38" s="60">
        <v>178704902</v>
      </c>
      <c r="P38" s="60">
        <v>190241294</v>
      </c>
      <c r="Q38" s="60">
        <v>190241294</v>
      </c>
      <c r="R38" s="60">
        <v>189786291</v>
      </c>
      <c r="S38" s="60">
        <v>192513248</v>
      </c>
      <c r="T38" s="60">
        <v>189990909</v>
      </c>
      <c r="U38" s="60">
        <v>189990909</v>
      </c>
      <c r="V38" s="60">
        <v>189990909</v>
      </c>
      <c r="W38" s="60">
        <v>195285865</v>
      </c>
      <c r="X38" s="60">
        <v>-5294956</v>
      </c>
      <c r="Y38" s="61">
        <v>-2.71</v>
      </c>
      <c r="Z38" s="62">
        <v>195285865</v>
      </c>
    </row>
    <row r="39" spans="1:26" ht="12.75">
      <c r="A39" s="58" t="s">
        <v>60</v>
      </c>
      <c r="B39" s="19">
        <v>1968675865</v>
      </c>
      <c r="C39" s="19">
        <v>0</v>
      </c>
      <c r="D39" s="59">
        <v>1870070486</v>
      </c>
      <c r="E39" s="60">
        <v>1868164529</v>
      </c>
      <c r="F39" s="60">
        <v>2037040446</v>
      </c>
      <c r="G39" s="60">
        <v>2011606153</v>
      </c>
      <c r="H39" s="60">
        <v>1977842244</v>
      </c>
      <c r="I39" s="60">
        <v>1977842244</v>
      </c>
      <c r="J39" s="60">
        <v>1980708269</v>
      </c>
      <c r="K39" s="60">
        <v>1973994509</v>
      </c>
      <c r="L39" s="60">
        <v>1989997256</v>
      </c>
      <c r="M39" s="60">
        <v>1989997256</v>
      </c>
      <c r="N39" s="60">
        <v>1972293651</v>
      </c>
      <c r="O39" s="60">
        <v>1966905638</v>
      </c>
      <c r="P39" s="60">
        <v>1995739377</v>
      </c>
      <c r="Q39" s="60">
        <v>1995739377</v>
      </c>
      <c r="R39" s="60">
        <v>1982679807</v>
      </c>
      <c r="S39" s="60">
        <v>1965153106</v>
      </c>
      <c r="T39" s="60">
        <v>1957168669</v>
      </c>
      <c r="U39" s="60">
        <v>1957168669</v>
      </c>
      <c r="V39" s="60">
        <v>1957168669</v>
      </c>
      <c r="W39" s="60">
        <v>1868164529</v>
      </c>
      <c r="X39" s="60">
        <v>89004140</v>
      </c>
      <c r="Y39" s="61">
        <v>4.76</v>
      </c>
      <c r="Z39" s="62">
        <v>1868164529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116022087</v>
      </c>
      <c r="C42" s="19">
        <v>0</v>
      </c>
      <c r="D42" s="59">
        <v>85184893</v>
      </c>
      <c r="E42" s="60">
        <v>83749365</v>
      </c>
      <c r="F42" s="60">
        <v>83545010</v>
      </c>
      <c r="G42" s="60">
        <v>4022179</v>
      </c>
      <c r="H42" s="60">
        <v>-2737704</v>
      </c>
      <c r="I42" s="60">
        <v>84829485</v>
      </c>
      <c r="J42" s="60">
        <v>11753089</v>
      </c>
      <c r="K42" s="60">
        <v>654236</v>
      </c>
      <c r="L42" s="60">
        <v>26638116</v>
      </c>
      <c r="M42" s="60">
        <v>39045441</v>
      </c>
      <c r="N42" s="60">
        <v>4815398</v>
      </c>
      <c r="O42" s="60">
        <v>-5786342</v>
      </c>
      <c r="P42" s="60">
        <v>41002233</v>
      </c>
      <c r="Q42" s="60">
        <v>40031289</v>
      </c>
      <c r="R42" s="60">
        <v>-225445</v>
      </c>
      <c r="S42" s="60">
        <v>6893394</v>
      </c>
      <c r="T42" s="60">
        <v>-2931967</v>
      </c>
      <c r="U42" s="60">
        <v>3735982</v>
      </c>
      <c r="V42" s="60">
        <v>167642197</v>
      </c>
      <c r="W42" s="60">
        <v>83749365</v>
      </c>
      <c r="X42" s="60">
        <v>83892832</v>
      </c>
      <c r="Y42" s="61">
        <v>100.17</v>
      </c>
      <c r="Z42" s="62">
        <v>83749365</v>
      </c>
    </row>
    <row r="43" spans="1:26" ht="12.75">
      <c r="A43" s="58" t="s">
        <v>63</v>
      </c>
      <c r="B43" s="19">
        <v>-80075370</v>
      </c>
      <c r="C43" s="19">
        <v>0</v>
      </c>
      <c r="D43" s="59">
        <v>-81868732</v>
      </c>
      <c r="E43" s="60">
        <v>-82892969</v>
      </c>
      <c r="F43" s="60">
        <v>-3239196</v>
      </c>
      <c r="G43" s="60">
        <v>-1814704</v>
      </c>
      <c r="H43" s="60">
        <v>-4640367</v>
      </c>
      <c r="I43" s="60">
        <v>-9694267</v>
      </c>
      <c r="J43" s="60">
        <v>-160317</v>
      </c>
      <c r="K43" s="60">
        <v>-7495193</v>
      </c>
      <c r="L43" s="60">
        <v>-4923297</v>
      </c>
      <c r="M43" s="60">
        <v>-12578807</v>
      </c>
      <c r="N43" s="60">
        <v>-746557</v>
      </c>
      <c r="O43" s="60">
        <v>-215754</v>
      </c>
      <c r="P43" s="60">
        <v>-6835214</v>
      </c>
      <c r="Q43" s="60">
        <v>-7797525</v>
      </c>
      <c r="R43" s="60">
        <v>-3927915</v>
      </c>
      <c r="S43" s="60">
        <v>-12840633</v>
      </c>
      <c r="T43" s="60">
        <v>-32621100</v>
      </c>
      <c r="U43" s="60">
        <v>-49389648</v>
      </c>
      <c r="V43" s="60">
        <v>-79460247</v>
      </c>
      <c r="W43" s="60">
        <v>-82892969</v>
      </c>
      <c r="X43" s="60">
        <v>3432722</v>
      </c>
      <c r="Y43" s="61">
        <v>-4.14</v>
      </c>
      <c r="Z43" s="62">
        <v>-82892969</v>
      </c>
    </row>
    <row r="44" spans="1:26" ht="12.75">
      <c r="A44" s="58" t="s">
        <v>64</v>
      </c>
      <c r="B44" s="19">
        <v>-11467421</v>
      </c>
      <c r="C44" s="19">
        <v>0</v>
      </c>
      <c r="D44" s="59">
        <v>-9140020</v>
      </c>
      <c r="E44" s="60">
        <v>-9465025</v>
      </c>
      <c r="F44" s="60">
        <v>-240289</v>
      </c>
      <c r="G44" s="60">
        <v>0</v>
      </c>
      <c r="H44" s="60">
        <v>-1040459</v>
      </c>
      <c r="I44" s="60">
        <v>-1280748</v>
      </c>
      <c r="J44" s="60">
        <v>-438509</v>
      </c>
      <c r="K44" s="60">
        <v>-436794</v>
      </c>
      <c r="L44" s="60">
        <v>-8516849</v>
      </c>
      <c r="M44" s="60">
        <v>-9392152</v>
      </c>
      <c r="N44" s="60">
        <v>-444029</v>
      </c>
      <c r="O44" s="60">
        <v>-447578</v>
      </c>
      <c r="P44" s="60">
        <v>12465240</v>
      </c>
      <c r="Q44" s="60">
        <v>11573633</v>
      </c>
      <c r="R44" s="60">
        <v>-178603</v>
      </c>
      <c r="S44" s="60">
        <v>2790359</v>
      </c>
      <c r="T44" s="60">
        <v>-9247386</v>
      </c>
      <c r="U44" s="60">
        <v>-6635630</v>
      </c>
      <c r="V44" s="60">
        <v>-5734897</v>
      </c>
      <c r="W44" s="60">
        <v>-9465025</v>
      </c>
      <c r="X44" s="60">
        <v>3730128</v>
      </c>
      <c r="Y44" s="61">
        <v>-39.41</v>
      </c>
      <c r="Z44" s="62">
        <v>-9465025</v>
      </c>
    </row>
    <row r="45" spans="1:26" ht="12.75">
      <c r="A45" s="70" t="s">
        <v>65</v>
      </c>
      <c r="B45" s="22">
        <v>99999502</v>
      </c>
      <c r="C45" s="22">
        <v>0</v>
      </c>
      <c r="D45" s="99">
        <v>44717949</v>
      </c>
      <c r="E45" s="100">
        <v>41933182</v>
      </c>
      <c r="F45" s="100">
        <v>180065027</v>
      </c>
      <c r="G45" s="100">
        <v>182272502</v>
      </c>
      <c r="H45" s="100">
        <v>173853972</v>
      </c>
      <c r="I45" s="100">
        <v>173853972</v>
      </c>
      <c r="J45" s="100">
        <v>185008235</v>
      </c>
      <c r="K45" s="100">
        <v>177730484</v>
      </c>
      <c r="L45" s="100">
        <v>190928454</v>
      </c>
      <c r="M45" s="100">
        <v>190928454</v>
      </c>
      <c r="N45" s="100">
        <v>194553266</v>
      </c>
      <c r="O45" s="100">
        <v>188103592</v>
      </c>
      <c r="P45" s="100">
        <v>234735851</v>
      </c>
      <c r="Q45" s="100">
        <v>194553266</v>
      </c>
      <c r="R45" s="100">
        <v>230403888</v>
      </c>
      <c r="S45" s="100">
        <v>227247008</v>
      </c>
      <c r="T45" s="100">
        <v>182446555</v>
      </c>
      <c r="U45" s="100">
        <v>182446555</v>
      </c>
      <c r="V45" s="100">
        <v>182446555</v>
      </c>
      <c r="W45" s="100">
        <v>41933182</v>
      </c>
      <c r="X45" s="100">
        <v>140513373</v>
      </c>
      <c r="Y45" s="101">
        <v>335.09</v>
      </c>
      <c r="Z45" s="102">
        <v>41933182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30143130</v>
      </c>
      <c r="C49" s="52">
        <v>0</v>
      </c>
      <c r="D49" s="129">
        <v>13464772</v>
      </c>
      <c r="E49" s="54">
        <v>10865829</v>
      </c>
      <c r="F49" s="54">
        <v>0</v>
      </c>
      <c r="G49" s="54">
        <v>0</v>
      </c>
      <c r="H49" s="54">
        <v>0</v>
      </c>
      <c r="I49" s="54">
        <v>8059854</v>
      </c>
      <c r="J49" s="54">
        <v>0</v>
      </c>
      <c r="K49" s="54">
        <v>0</v>
      </c>
      <c r="L49" s="54">
        <v>0</v>
      </c>
      <c r="M49" s="54">
        <v>8820662</v>
      </c>
      <c r="N49" s="54">
        <v>0</v>
      </c>
      <c r="O49" s="54">
        <v>0</v>
      </c>
      <c r="P49" s="54">
        <v>0</v>
      </c>
      <c r="Q49" s="54">
        <v>6800491</v>
      </c>
      <c r="R49" s="54">
        <v>0</v>
      </c>
      <c r="S49" s="54">
        <v>0</v>
      </c>
      <c r="T49" s="54">
        <v>0</v>
      </c>
      <c r="U49" s="54">
        <v>43018383</v>
      </c>
      <c r="V49" s="54">
        <v>79936427</v>
      </c>
      <c r="W49" s="54">
        <v>201109548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-16939999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-16939999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86.36540636200438</v>
      </c>
      <c r="C58" s="5">
        <f>IF(C67=0,0,+(C76/C67)*100)</f>
        <v>0</v>
      </c>
      <c r="D58" s="6">
        <f aca="true" t="shared" si="6" ref="D58:Z58">IF(D67=0,0,+(D76/D67)*100)</f>
        <v>86.94507166126311</v>
      </c>
      <c r="E58" s="7">
        <f t="shared" si="6"/>
        <v>90.04444324769594</v>
      </c>
      <c r="F58" s="7">
        <f t="shared" si="6"/>
        <v>174.6911753533573</v>
      </c>
      <c r="G58" s="7">
        <f t="shared" si="6"/>
        <v>79.08018032763341</v>
      </c>
      <c r="H58" s="7">
        <f t="shared" si="6"/>
        <v>91.19199213525991</v>
      </c>
      <c r="I58" s="7">
        <f t="shared" si="6"/>
        <v>115.38999785150925</v>
      </c>
      <c r="J58" s="7">
        <f t="shared" si="6"/>
        <v>81.31986348338553</v>
      </c>
      <c r="K58" s="7">
        <f t="shared" si="6"/>
        <v>69.15916448197179</v>
      </c>
      <c r="L58" s="7">
        <f t="shared" si="6"/>
        <v>83.75303597410856</v>
      </c>
      <c r="M58" s="7">
        <f t="shared" si="6"/>
        <v>78.03826836809054</v>
      </c>
      <c r="N58" s="7">
        <f t="shared" si="6"/>
        <v>104.4419114835999</v>
      </c>
      <c r="O58" s="7">
        <f t="shared" si="6"/>
        <v>69.05459912893105</v>
      </c>
      <c r="P58" s="7">
        <f t="shared" si="6"/>
        <v>104.44557491071156</v>
      </c>
      <c r="Q58" s="7">
        <f t="shared" si="6"/>
        <v>92.62513679213433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96.76944199433864</v>
      </c>
      <c r="W58" s="7">
        <f t="shared" si="6"/>
        <v>87.73577502975525</v>
      </c>
      <c r="X58" s="7">
        <f t="shared" si="6"/>
        <v>0</v>
      </c>
      <c r="Y58" s="7">
        <f t="shared" si="6"/>
        <v>0</v>
      </c>
      <c r="Z58" s="8">
        <f t="shared" si="6"/>
        <v>90.04444324769594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100.00000064827582</v>
      </c>
      <c r="E59" s="10">
        <f t="shared" si="7"/>
        <v>99.99999815166414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105.22045490926988</v>
      </c>
      <c r="X59" s="10">
        <f t="shared" si="7"/>
        <v>0</v>
      </c>
      <c r="Y59" s="10">
        <f t="shared" si="7"/>
        <v>0</v>
      </c>
      <c r="Z59" s="11">
        <f t="shared" si="7"/>
        <v>99.99999815166414</v>
      </c>
    </row>
    <row r="60" spans="1:26" ht="12.75">
      <c r="A60" s="38" t="s">
        <v>32</v>
      </c>
      <c r="B60" s="12">
        <f t="shared" si="7"/>
        <v>81.89404143939558</v>
      </c>
      <c r="C60" s="12">
        <f t="shared" si="7"/>
        <v>0</v>
      </c>
      <c r="D60" s="3">
        <f t="shared" si="7"/>
        <v>83.17833583102535</v>
      </c>
      <c r="E60" s="13">
        <f t="shared" si="7"/>
        <v>86.91655264501259</v>
      </c>
      <c r="F60" s="13">
        <f t="shared" si="7"/>
        <v>196.20657087468254</v>
      </c>
      <c r="G60" s="13">
        <f t="shared" si="7"/>
        <v>72.86939167545128</v>
      </c>
      <c r="H60" s="13">
        <f t="shared" si="7"/>
        <v>88.90766909052404</v>
      </c>
      <c r="I60" s="13">
        <f t="shared" si="7"/>
        <v>119.71707940222262</v>
      </c>
      <c r="J60" s="13">
        <f t="shared" si="7"/>
        <v>75.7846862941012</v>
      </c>
      <c r="K60" s="13">
        <f t="shared" si="7"/>
        <v>59.10365745201509</v>
      </c>
      <c r="L60" s="13">
        <f t="shared" si="7"/>
        <v>78.16760071968626</v>
      </c>
      <c r="M60" s="13">
        <f t="shared" si="7"/>
        <v>70.98179612508584</v>
      </c>
      <c r="N60" s="13">
        <f t="shared" si="7"/>
        <v>106.01327143723589</v>
      </c>
      <c r="O60" s="13">
        <f t="shared" si="7"/>
        <v>57.943332964097024</v>
      </c>
      <c r="P60" s="13">
        <f t="shared" si="7"/>
        <v>105.9873694502931</v>
      </c>
      <c r="Q60" s="13">
        <f t="shared" si="7"/>
        <v>90.02020917531141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95.71617152333182</v>
      </c>
      <c r="W60" s="13">
        <f t="shared" si="7"/>
        <v>83.03479228074208</v>
      </c>
      <c r="X60" s="13">
        <f t="shared" si="7"/>
        <v>0</v>
      </c>
      <c r="Y60" s="13">
        <f t="shared" si="7"/>
        <v>0</v>
      </c>
      <c r="Z60" s="14">
        <f t="shared" si="7"/>
        <v>86.91655264501259</v>
      </c>
    </row>
    <row r="61" spans="1:26" ht="12.75">
      <c r="A61" s="39" t="s">
        <v>103</v>
      </c>
      <c r="B61" s="12">
        <f t="shared" si="7"/>
        <v>68.22510194935067</v>
      </c>
      <c r="C61" s="12">
        <f t="shared" si="7"/>
        <v>0</v>
      </c>
      <c r="D61" s="3">
        <f t="shared" si="7"/>
        <v>70.26427821252706</v>
      </c>
      <c r="E61" s="13">
        <f t="shared" si="7"/>
        <v>94.34867613970111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110.711654477469</v>
      </c>
      <c r="Q61" s="13">
        <f t="shared" si="7"/>
        <v>103.57539314524786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100.79014669432142</v>
      </c>
      <c r="W61" s="13">
        <f t="shared" si="7"/>
        <v>92.21784411810025</v>
      </c>
      <c r="X61" s="13">
        <f t="shared" si="7"/>
        <v>0</v>
      </c>
      <c r="Y61" s="13">
        <f t="shared" si="7"/>
        <v>0</v>
      </c>
      <c r="Z61" s="14">
        <f t="shared" si="7"/>
        <v>94.34867613970111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89.22108153085452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100</v>
      </c>
      <c r="W62" s="13">
        <f t="shared" si="7"/>
        <v>84.60447567044955</v>
      </c>
      <c r="X62" s="13">
        <f t="shared" si="7"/>
        <v>0</v>
      </c>
      <c r="Y62" s="13">
        <f t="shared" si="7"/>
        <v>0</v>
      </c>
      <c r="Z62" s="14">
        <f t="shared" si="7"/>
        <v>89.22108153085452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99.99999476754765</v>
      </c>
      <c r="E63" s="13">
        <f t="shared" si="7"/>
        <v>46.36975370873284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100</v>
      </c>
      <c r="W63" s="13">
        <f t="shared" si="7"/>
        <v>39.847198779017646</v>
      </c>
      <c r="X63" s="13">
        <f t="shared" si="7"/>
        <v>0</v>
      </c>
      <c r="Y63" s="13">
        <f t="shared" si="7"/>
        <v>0</v>
      </c>
      <c r="Z63" s="14">
        <f t="shared" si="7"/>
        <v>46.36975370873284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42.39713111824507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100</v>
      </c>
      <c r="W64" s="13">
        <f t="shared" si="7"/>
        <v>37.84296543269253</v>
      </c>
      <c r="X64" s="13">
        <f t="shared" si="7"/>
        <v>0</v>
      </c>
      <c r="Y64" s="13">
        <f t="shared" si="7"/>
        <v>0</v>
      </c>
      <c r="Z64" s="14">
        <f t="shared" si="7"/>
        <v>42.39713111824507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100.00001449275362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82.14286904761904</v>
      </c>
      <c r="X66" s="16">
        <f t="shared" si="7"/>
        <v>0</v>
      </c>
      <c r="Y66" s="16">
        <f t="shared" si="7"/>
        <v>0</v>
      </c>
      <c r="Z66" s="17">
        <f t="shared" si="7"/>
        <v>100.00001449275362</v>
      </c>
    </row>
    <row r="67" spans="1:26" ht="12.75" hidden="1">
      <c r="A67" s="41" t="s">
        <v>286</v>
      </c>
      <c r="B67" s="24">
        <v>638292833</v>
      </c>
      <c r="C67" s="24"/>
      <c r="D67" s="25">
        <v>726393769</v>
      </c>
      <c r="E67" s="26">
        <v>707769608</v>
      </c>
      <c r="F67" s="26">
        <v>61312302</v>
      </c>
      <c r="G67" s="26">
        <v>59673827</v>
      </c>
      <c r="H67" s="26">
        <v>60713513</v>
      </c>
      <c r="I67" s="26">
        <v>181699642</v>
      </c>
      <c r="J67" s="26">
        <v>60003539</v>
      </c>
      <c r="K67" s="26">
        <v>58634809</v>
      </c>
      <c r="L67" s="26">
        <v>56645740</v>
      </c>
      <c r="M67" s="26">
        <v>175284088</v>
      </c>
      <c r="N67" s="26">
        <v>56073157</v>
      </c>
      <c r="O67" s="26">
        <v>55775377</v>
      </c>
      <c r="P67" s="26">
        <v>55163079</v>
      </c>
      <c r="Q67" s="26">
        <v>167011613</v>
      </c>
      <c r="R67" s="26">
        <v>55654646</v>
      </c>
      <c r="S67" s="26">
        <v>60033985</v>
      </c>
      <c r="T67" s="26">
        <v>67584800</v>
      </c>
      <c r="U67" s="26">
        <v>183273431</v>
      </c>
      <c r="V67" s="26">
        <v>707268774</v>
      </c>
      <c r="W67" s="26">
        <v>726393769</v>
      </c>
      <c r="X67" s="26"/>
      <c r="Y67" s="25"/>
      <c r="Z67" s="27">
        <v>707769608</v>
      </c>
    </row>
    <row r="68" spans="1:26" ht="12.75" hidden="1">
      <c r="A68" s="37" t="s">
        <v>31</v>
      </c>
      <c r="B68" s="19">
        <v>146376223</v>
      </c>
      <c r="C68" s="19"/>
      <c r="D68" s="20">
        <v>154255330</v>
      </c>
      <c r="E68" s="21">
        <v>162308164</v>
      </c>
      <c r="F68" s="21">
        <v>13711729</v>
      </c>
      <c r="G68" s="21">
        <v>13660642</v>
      </c>
      <c r="H68" s="21">
        <v>12503168</v>
      </c>
      <c r="I68" s="21">
        <v>39875539</v>
      </c>
      <c r="J68" s="21">
        <v>13715710</v>
      </c>
      <c r="K68" s="21">
        <v>13777271</v>
      </c>
      <c r="L68" s="21">
        <v>13812971</v>
      </c>
      <c r="M68" s="21">
        <v>41305952</v>
      </c>
      <c r="N68" s="21">
        <v>13844859</v>
      </c>
      <c r="O68" s="21">
        <v>13900328</v>
      </c>
      <c r="P68" s="21">
        <v>13853652</v>
      </c>
      <c r="Q68" s="21">
        <v>41598839</v>
      </c>
      <c r="R68" s="21">
        <v>13894599</v>
      </c>
      <c r="S68" s="21">
        <v>14227331</v>
      </c>
      <c r="T68" s="21">
        <v>13855554</v>
      </c>
      <c r="U68" s="21">
        <v>41977484</v>
      </c>
      <c r="V68" s="21">
        <v>164757814</v>
      </c>
      <c r="W68" s="21">
        <v>154255331</v>
      </c>
      <c r="X68" s="21"/>
      <c r="Y68" s="20"/>
      <c r="Z68" s="23">
        <v>162308164</v>
      </c>
    </row>
    <row r="69" spans="1:26" ht="12.75" hidden="1">
      <c r="A69" s="38" t="s">
        <v>32</v>
      </c>
      <c r="B69" s="19">
        <v>480662947</v>
      </c>
      <c r="C69" s="19"/>
      <c r="D69" s="20">
        <v>563738439</v>
      </c>
      <c r="E69" s="21">
        <v>538561444</v>
      </c>
      <c r="F69" s="21">
        <v>47600573</v>
      </c>
      <c r="G69" s="21">
        <v>46013185</v>
      </c>
      <c r="H69" s="21">
        <v>48210345</v>
      </c>
      <c r="I69" s="21">
        <v>141824103</v>
      </c>
      <c r="J69" s="21">
        <v>46287829</v>
      </c>
      <c r="K69" s="21">
        <v>44217805</v>
      </c>
      <c r="L69" s="21">
        <v>42153924</v>
      </c>
      <c r="M69" s="21">
        <v>132659558</v>
      </c>
      <c r="N69" s="21">
        <v>41420382</v>
      </c>
      <c r="O69" s="21">
        <v>41039662</v>
      </c>
      <c r="P69" s="21">
        <v>40958154</v>
      </c>
      <c r="Q69" s="21">
        <v>123418198</v>
      </c>
      <c r="R69" s="21">
        <v>41568931</v>
      </c>
      <c r="S69" s="21">
        <v>45575661</v>
      </c>
      <c r="T69" s="21">
        <v>48325231</v>
      </c>
      <c r="U69" s="21">
        <v>135469823</v>
      </c>
      <c r="V69" s="21">
        <v>533371682</v>
      </c>
      <c r="W69" s="21">
        <v>563738438</v>
      </c>
      <c r="X69" s="21"/>
      <c r="Y69" s="20"/>
      <c r="Z69" s="23">
        <v>538561444</v>
      </c>
    </row>
    <row r="70" spans="1:26" ht="12.75" hidden="1">
      <c r="A70" s="39" t="s">
        <v>103</v>
      </c>
      <c r="B70" s="19">
        <v>273891151</v>
      </c>
      <c r="C70" s="19"/>
      <c r="D70" s="20">
        <v>318909982</v>
      </c>
      <c r="E70" s="21">
        <v>311707512</v>
      </c>
      <c r="F70" s="21">
        <v>26710472</v>
      </c>
      <c r="G70" s="21">
        <v>30291121</v>
      </c>
      <c r="H70" s="21">
        <v>29781633</v>
      </c>
      <c r="I70" s="21">
        <v>86783226</v>
      </c>
      <c r="J70" s="21">
        <v>26561267</v>
      </c>
      <c r="K70" s="21">
        <v>25656981</v>
      </c>
      <c r="L70" s="21">
        <v>24781348</v>
      </c>
      <c r="M70" s="21">
        <v>76999596</v>
      </c>
      <c r="N70" s="21">
        <v>22580088</v>
      </c>
      <c r="O70" s="21">
        <v>23114716</v>
      </c>
      <c r="P70" s="21">
        <v>22893905</v>
      </c>
      <c r="Q70" s="21">
        <v>68588709</v>
      </c>
      <c r="R70" s="21">
        <v>23259306</v>
      </c>
      <c r="S70" s="21">
        <v>27043188</v>
      </c>
      <c r="T70" s="21">
        <v>27688091</v>
      </c>
      <c r="U70" s="21">
        <v>77990585</v>
      </c>
      <c r="V70" s="21">
        <v>310362116</v>
      </c>
      <c r="W70" s="21">
        <v>318909983</v>
      </c>
      <c r="X70" s="21"/>
      <c r="Y70" s="20"/>
      <c r="Z70" s="23">
        <v>311707512</v>
      </c>
    </row>
    <row r="71" spans="1:26" ht="12.75" hidden="1">
      <c r="A71" s="39" t="s">
        <v>104</v>
      </c>
      <c r="B71" s="19">
        <v>142408109</v>
      </c>
      <c r="C71" s="19"/>
      <c r="D71" s="20">
        <v>172344101</v>
      </c>
      <c r="E71" s="21">
        <v>163426424</v>
      </c>
      <c r="F71" s="21">
        <v>15696312</v>
      </c>
      <c r="G71" s="21">
        <v>10462240</v>
      </c>
      <c r="H71" s="21">
        <v>13118830</v>
      </c>
      <c r="I71" s="21">
        <v>39277382</v>
      </c>
      <c r="J71" s="21">
        <v>13930473</v>
      </c>
      <c r="K71" s="21">
        <v>13216547</v>
      </c>
      <c r="L71" s="21">
        <v>12033946</v>
      </c>
      <c r="M71" s="21">
        <v>39180966</v>
      </c>
      <c r="N71" s="21">
        <v>13230809</v>
      </c>
      <c r="O71" s="21">
        <v>12214411</v>
      </c>
      <c r="P71" s="21">
        <v>12453372</v>
      </c>
      <c r="Q71" s="21">
        <v>37898592</v>
      </c>
      <c r="R71" s="21">
        <v>12722216</v>
      </c>
      <c r="S71" s="21">
        <v>12693497</v>
      </c>
      <c r="T71" s="21">
        <v>14960049</v>
      </c>
      <c r="U71" s="21">
        <v>40375762</v>
      </c>
      <c r="V71" s="21">
        <v>156732702</v>
      </c>
      <c r="W71" s="21">
        <v>172344101</v>
      </c>
      <c r="X71" s="21"/>
      <c r="Y71" s="20"/>
      <c r="Z71" s="23">
        <v>163426424</v>
      </c>
    </row>
    <row r="72" spans="1:26" ht="12.75" hidden="1">
      <c r="A72" s="39" t="s">
        <v>105</v>
      </c>
      <c r="B72" s="19">
        <v>34494321</v>
      </c>
      <c r="C72" s="19"/>
      <c r="D72" s="20">
        <v>38222995</v>
      </c>
      <c r="E72" s="21">
        <v>32846394</v>
      </c>
      <c r="F72" s="21">
        <v>2679947</v>
      </c>
      <c r="G72" s="21">
        <v>2778826</v>
      </c>
      <c r="H72" s="21">
        <v>2687450</v>
      </c>
      <c r="I72" s="21">
        <v>8146223</v>
      </c>
      <c r="J72" s="21">
        <v>3249858</v>
      </c>
      <c r="K72" s="21">
        <v>2768453</v>
      </c>
      <c r="L72" s="21">
        <v>2695370</v>
      </c>
      <c r="M72" s="21">
        <v>8713681</v>
      </c>
      <c r="N72" s="21">
        <v>2992822</v>
      </c>
      <c r="O72" s="21">
        <v>2779070</v>
      </c>
      <c r="P72" s="21">
        <v>2911305</v>
      </c>
      <c r="Q72" s="21">
        <v>8683197</v>
      </c>
      <c r="R72" s="21">
        <v>2777930</v>
      </c>
      <c r="S72" s="21">
        <v>3079457</v>
      </c>
      <c r="T72" s="21">
        <v>2891572</v>
      </c>
      <c r="U72" s="21">
        <v>8748959</v>
      </c>
      <c r="V72" s="21">
        <v>34292060</v>
      </c>
      <c r="W72" s="21">
        <v>38222993</v>
      </c>
      <c r="X72" s="21"/>
      <c r="Y72" s="20"/>
      <c r="Z72" s="23">
        <v>32846394</v>
      </c>
    </row>
    <row r="73" spans="1:26" ht="12.75" hidden="1">
      <c r="A73" s="39" t="s">
        <v>106</v>
      </c>
      <c r="B73" s="19">
        <v>29869366</v>
      </c>
      <c r="C73" s="19"/>
      <c r="D73" s="20">
        <v>34261361</v>
      </c>
      <c r="E73" s="21">
        <v>30581114</v>
      </c>
      <c r="F73" s="21">
        <v>2513842</v>
      </c>
      <c r="G73" s="21">
        <v>2480998</v>
      </c>
      <c r="H73" s="21">
        <v>2622432</v>
      </c>
      <c r="I73" s="21">
        <v>7617272</v>
      </c>
      <c r="J73" s="21">
        <v>2546231</v>
      </c>
      <c r="K73" s="21">
        <v>2575824</v>
      </c>
      <c r="L73" s="21">
        <v>2643260</v>
      </c>
      <c r="M73" s="21">
        <v>7765315</v>
      </c>
      <c r="N73" s="21">
        <v>2616663</v>
      </c>
      <c r="O73" s="21">
        <v>2931465</v>
      </c>
      <c r="P73" s="21">
        <v>2699572</v>
      </c>
      <c r="Q73" s="21">
        <v>8247700</v>
      </c>
      <c r="R73" s="21">
        <v>2809479</v>
      </c>
      <c r="S73" s="21">
        <v>2759519</v>
      </c>
      <c r="T73" s="21">
        <v>2785519</v>
      </c>
      <c r="U73" s="21">
        <v>8354517</v>
      </c>
      <c r="V73" s="21">
        <v>31984804</v>
      </c>
      <c r="W73" s="21">
        <v>34261361</v>
      </c>
      <c r="X73" s="21"/>
      <c r="Y73" s="20"/>
      <c r="Z73" s="23">
        <v>30581114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11253663</v>
      </c>
      <c r="C75" s="28"/>
      <c r="D75" s="29">
        <v>8400000</v>
      </c>
      <c r="E75" s="30">
        <v>6900000</v>
      </c>
      <c r="F75" s="30"/>
      <c r="G75" s="30"/>
      <c r="H75" s="30"/>
      <c r="I75" s="30"/>
      <c r="J75" s="30"/>
      <c r="K75" s="30">
        <v>639733</v>
      </c>
      <c r="L75" s="30">
        <v>678845</v>
      </c>
      <c r="M75" s="30">
        <v>1318578</v>
      </c>
      <c r="N75" s="30">
        <v>807916</v>
      </c>
      <c r="O75" s="30">
        <v>835387</v>
      </c>
      <c r="P75" s="30">
        <v>351273</v>
      </c>
      <c r="Q75" s="30">
        <v>1994576</v>
      </c>
      <c r="R75" s="30">
        <v>191116</v>
      </c>
      <c r="S75" s="30">
        <v>230993</v>
      </c>
      <c r="T75" s="30">
        <v>5404015</v>
      </c>
      <c r="U75" s="30">
        <v>5826124</v>
      </c>
      <c r="V75" s="30">
        <v>9139278</v>
      </c>
      <c r="W75" s="30">
        <v>8400000</v>
      </c>
      <c r="X75" s="30"/>
      <c r="Y75" s="29"/>
      <c r="Z75" s="31">
        <v>6900000</v>
      </c>
    </row>
    <row r="76" spans="1:26" ht="12.75" hidden="1">
      <c r="A76" s="42" t="s">
        <v>287</v>
      </c>
      <c r="B76" s="32">
        <v>551264199</v>
      </c>
      <c r="C76" s="32"/>
      <c r="D76" s="33">
        <v>631563583</v>
      </c>
      <c r="E76" s="34">
        <v>637307203</v>
      </c>
      <c r="F76" s="34">
        <v>107107181</v>
      </c>
      <c r="G76" s="34">
        <v>47190170</v>
      </c>
      <c r="H76" s="34">
        <v>55365862</v>
      </c>
      <c r="I76" s="34">
        <v>209663213</v>
      </c>
      <c r="J76" s="34">
        <v>48794796</v>
      </c>
      <c r="K76" s="34">
        <v>40551344</v>
      </c>
      <c r="L76" s="34">
        <v>47442527</v>
      </c>
      <c r="M76" s="34">
        <v>136788667</v>
      </c>
      <c r="N76" s="34">
        <v>58563877</v>
      </c>
      <c r="O76" s="34">
        <v>38515463</v>
      </c>
      <c r="P76" s="34">
        <v>57615395</v>
      </c>
      <c r="Q76" s="34">
        <v>154694735</v>
      </c>
      <c r="R76" s="34">
        <v>55654646</v>
      </c>
      <c r="S76" s="34">
        <v>60033985</v>
      </c>
      <c r="T76" s="34">
        <v>67584800</v>
      </c>
      <c r="U76" s="34">
        <v>183273431</v>
      </c>
      <c r="V76" s="34">
        <v>684420046</v>
      </c>
      <c r="W76" s="34">
        <v>637307203</v>
      </c>
      <c r="X76" s="34"/>
      <c r="Y76" s="33"/>
      <c r="Z76" s="35">
        <v>637307203</v>
      </c>
    </row>
    <row r="77" spans="1:26" ht="12.75" hidden="1">
      <c r="A77" s="37" t="s">
        <v>31</v>
      </c>
      <c r="B77" s="19">
        <v>146376223</v>
      </c>
      <c r="C77" s="19"/>
      <c r="D77" s="20">
        <v>154255331</v>
      </c>
      <c r="E77" s="21">
        <v>162308161</v>
      </c>
      <c r="F77" s="21">
        <v>13711729</v>
      </c>
      <c r="G77" s="21">
        <v>13660642</v>
      </c>
      <c r="H77" s="21">
        <v>12503168</v>
      </c>
      <c r="I77" s="21">
        <v>39875539</v>
      </c>
      <c r="J77" s="21">
        <v>13715710</v>
      </c>
      <c r="K77" s="21">
        <v>13777271</v>
      </c>
      <c r="L77" s="21">
        <v>13812971</v>
      </c>
      <c r="M77" s="21">
        <v>41305952</v>
      </c>
      <c r="N77" s="21">
        <v>13844859</v>
      </c>
      <c r="O77" s="21">
        <v>13900328</v>
      </c>
      <c r="P77" s="21">
        <v>13853652</v>
      </c>
      <c r="Q77" s="21">
        <v>41598839</v>
      </c>
      <c r="R77" s="21">
        <v>13894599</v>
      </c>
      <c r="S77" s="21">
        <v>14227331</v>
      </c>
      <c r="T77" s="21">
        <v>13855554</v>
      </c>
      <c r="U77" s="21">
        <v>41977484</v>
      </c>
      <c r="V77" s="21">
        <v>164757814</v>
      </c>
      <c r="W77" s="21">
        <v>162308161</v>
      </c>
      <c r="X77" s="21"/>
      <c r="Y77" s="20"/>
      <c r="Z77" s="23">
        <v>162308161</v>
      </c>
    </row>
    <row r="78" spans="1:26" ht="12.75" hidden="1">
      <c r="A78" s="38" t="s">
        <v>32</v>
      </c>
      <c r="B78" s="19">
        <v>393634313</v>
      </c>
      <c r="C78" s="19"/>
      <c r="D78" s="20">
        <v>468908252</v>
      </c>
      <c r="E78" s="21">
        <v>468099041</v>
      </c>
      <c r="F78" s="21">
        <v>93395452</v>
      </c>
      <c r="G78" s="21">
        <v>33529528</v>
      </c>
      <c r="H78" s="21">
        <v>42862694</v>
      </c>
      <c r="I78" s="21">
        <v>169787674</v>
      </c>
      <c r="J78" s="21">
        <v>35079086</v>
      </c>
      <c r="K78" s="21">
        <v>26134340</v>
      </c>
      <c r="L78" s="21">
        <v>32950711</v>
      </c>
      <c r="M78" s="21">
        <v>94164137</v>
      </c>
      <c r="N78" s="21">
        <v>43911102</v>
      </c>
      <c r="O78" s="21">
        <v>23779748</v>
      </c>
      <c r="P78" s="21">
        <v>43410470</v>
      </c>
      <c r="Q78" s="21">
        <v>111101320</v>
      </c>
      <c r="R78" s="21">
        <v>41568931</v>
      </c>
      <c r="S78" s="21">
        <v>45575661</v>
      </c>
      <c r="T78" s="21">
        <v>48325231</v>
      </c>
      <c r="U78" s="21">
        <v>135469823</v>
      </c>
      <c r="V78" s="21">
        <v>510522954</v>
      </c>
      <c r="W78" s="21">
        <v>468099041</v>
      </c>
      <c r="X78" s="21"/>
      <c r="Y78" s="20"/>
      <c r="Z78" s="23">
        <v>468099041</v>
      </c>
    </row>
    <row r="79" spans="1:26" ht="12.75" hidden="1">
      <c r="A79" s="39" t="s">
        <v>103</v>
      </c>
      <c r="B79" s="19">
        <v>186862517</v>
      </c>
      <c r="C79" s="19"/>
      <c r="D79" s="20">
        <v>224079797</v>
      </c>
      <c r="E79" s="21">
        <v>294091911</v>
      </c>
      <c r="F79" s="21">
        <v>26710472</v>
      </c>
      <c r="G79" s="21">
        <v>30291121</v>
      </c>
      <c r="H79" s="21">
        <v>29781633</v>
      </c>
      <c r="I79" s="21">
        <v>86783226</v>
      </c>
      <c r="J79" s="21">
        <v>26561267</v>
      </c>
      <c r="K79" s="21">
        <v>25656981</v>
      </c>
      <c r="L79" s="21">
        <v>24781348</v>
      </c>
      <c r="M79" s="21">
        <v>76999596</v>
      </c>
      <c r="N79" s="21">
        <v>22580088</v>
      </c>
      <c r="O79" s="21">
        <v>23114716</v>
      </c>
      <c r="P79" s="21">
        <v>25346221</v>
      </c>
      <c r="Q79" s="21">
        <v>71041025</v>
      </c>
      <c r="R79" s="21">
        <v>23259306</v>
      </c>
      <c r="S79" s="21">
        <v>27043188</v>
      </c>
      <c r="T79" s="21">
        <v>27688091</v>
      </c>
      <c r="U79" s="21">
        <v>77990585</v>
      </c>
      <c r="V79" s="21">
        <v>312814432</v>
      </c>
      <c r="W79" s="21">
        <v>294091911</v>
      </c>
      <c r="X79" s="21"/>
      <c r="Y79" s="20"/>
      <c r="Z79" s="23">
        <v>294091911</v>
      </c>
    </row>
    <row r="80" spans="1:26" ht="12.75" hidden="1">
      <c r="A80" s="39" t="s">
        <v>104</v>
      </c>
      <c r="B80" s="19">
        <v>142408109</v>
      </c>
      <c r="C80" s="19"/>
      <c r="D80" s="20">
        <v>172344101</v>
      </c>
      <c r="E80" s="21">
        <v>145810823</v>
      </c>
      <c r="F80" s="21">
        <v>15696312</v>
      </c>
      <c r="G80" s="21">
        <v>10462240</v>
      </c>
      <c r="H80" s="21">
        <v>13118830</v>
      </c>
      <c r="I80" s="21">
        <v>39277382</v>
      </c>
      <c r="J80" s="21">
        <v>13930473</v>
      </c>
      <c r="K80" s="21">
        <v>13216547</v>
      </c>
      <c r="L80" s="21">
        <v>12033946</v>
      </c>
      <c r="M80" s="21">
        <v>39180966</v>
      </c>
      <c r="N80" s="21">
        <v>13230809</v>
      </c>
      <c r="O80" s="21">
        <v>12214411</v>
      </c>
      <c r="P80" s="21">
        <v>12453372</v>
      </c>
      <c r="Q80" s="21">
        <v>37898592</v>
      </c>
      <c r="R80" s="21">
        <v>12722216</v>
      </c>
      <c r="S80" s="21">
        <v>12693497</v>
      </c>
      <c r="T80" s="21">
        <v>14960049</v>
      </c>
      <c r="U80" s="21">
        <v>40375762</v>
      </c>
      <c r="V80" s="21">
        <v>156732702</v>
      </c>
      <c r="W80" s="21">
        <v>145810823</v>
      </c>
      <c r="X80" s="21"/>
      <c r="Y80" s="20"/>
      <c r="Z80" s="23">
        <v>145810823</v>
      </c>
    </row>
    <row r="81" spans="1:26" ht="12.75" hidden="1">
      <c r="A81" s="39" t="s">
        <v>105</v>
      </c>
      <c r="B81" s="19">
        <v>34494321</v>
      </c>
      <c r="C81" s="19"/>
      <c r="D81" s="20">
        <v>38222993</v>
      </c>
      <c r="E81" s="21">
        <v>15230792</v>
      </c>
      <c r="F81" s="21">
        <v>2679947</v>
      </c>
      <c r="G81" s="21">
        <v>2778826</v>
      </c>
      <c r="H81" s="21">
        <v>2687450</v>
      </c>
      <c r="I81" s="21">
        <v>8146223</v>
      </c>
      <c r="J81" s="21">
        <v>3249858</v>
      </c>
      <c r="K81" s="21">
        <v>2768453</v>
      </c>
      <c r="L81" s="21">
        <v>2695370</v>
      </c>
      <c r="M81" s="21">
        <v>8713681</v>
      </c>
      <c r="N81" s="21">
        <v>2992822</v>
      </c>
      <c r="O81" s="21">
        <v>2779070</v>
      </c>
      <c r="P81" s="21">
        <v>2911305</v>
      </c>
      <c r="Q81" s="21">
        <v>8683197</v>
      </c>
      <c r="R81" s="21">
        <v>2777930</v>
      </c>
      <c r="S81" s="21">
        <v>3079457</v>
      </c>
      <c r="T81" s="21">
        <v>2891572</v>
      </c>
      <c r="U81" s="21">
        <v>8748959</v>
      </c>
      <c r="V81" s="21">
        <v>34292060</v>
      </c>
      <c r="W81" s="21">
        <v>15230792</v>
      </c>
      <c r="X81" s="21"/>
      <c r="Y81" s="20"/>
      <c r="Z81" s="23">
        <v>15230792</v>
      </c>
    </row>
    <row r="82" spans="1:26" ht="12.75" hidden="1">
      <c r="A82" s="39" t="s">
        <v>106</v>
      </c>
      <c r="B82" s="19">
        <v>29869366</v>
      </c>
      <c r="C82" s="19"/>
      <c r="D82" s="20">
        <v>34261361</v>
      </c>
      <c r="E82" s="21">
        <v>12965515</v>
      </c>
      <c r="F82" s="21">
        <v>2513842</v>
      </c>
      <c r="G82" s="21">
        <v>2480998</v>
      </c>
      <c r="H82" s="21">
        <v>2622432</v>
      </c>
      <c r="I82" s="21">
        <v>7617272</v>
      </c>
      <c r="J82" s="21">
        <v>2546231</v>
      </c>
      <c r="K82" s="21">
        <v>2575824</v>
      </c>
      <c r="L82" s="21">
        <v>2643260</v>
      </c>
      <c r="M82" s="21">
        <v>7765315</v>
      </c>
      <c r="N82" s="21">
        <v>2616663</v>
      </c>
      <c r="O82" s="21">
        <v>2931465</v>
      </c>
      <c r="P82" s="21">
        <v>2699572</v>
      </c>
      <c r="Q82" s="21">
        <v>8247700</v>
      </c>
      <c r="R82" s="21">
        <v>2809479</v>
      </c>
      <c r="S82" s="21">
        <v>2759519</v>
      </c>
      <c r="T82" s="21">
        <v>2785519</v>
      </c>
      <c r="U82" s="21">
        <v>8354517</v>
      </c>
      <c r="V82" s="21">
        <v>31984804</v>
      </c>
      <c r="W82" s="21">
        <v>12965515</v>
      </c>
      <c r="X82" s="21"/>
      <c r="Y82" s="20"/>
      <c r="Z82" s="23">
        <v>12965515</v>
      </c>
    </row>
    <row r="83" spans="1:26" ht="12.75" hidden="1">
      <c r="A83" s="39" t="s">
        <v>107</v>
      </c>
      <c r="B83" s="19"/>
      <c r="C83" s="19"/>
      <c r="D83" s="20"/>
      <c r="E83" s="21"/>
      <c r="F83" s="21">
        <v>45794879</v>
      </c>
      <c r="G83" s="21">
        <v>-12483657</v>
      </c>
      <c r="H83" s="21">
        <v>-5347651</v>
      </c>
      <c r="I83" s="21">
        <v>27963571</v>
      </c>
      <c r="J83" s="21">
        <v>-11208743</v>
      </c>
      <c r="K83" s="21">
        <v>-18083465</v>
      </c>
      <c r="L83" s="21">
        <v>-9203213</v>
      </c>
      <c r="M83" s="21">
        <v>-38495421</v>
      </c>
      <c r="N83" s="21">
        <v>2490720</v>
      </c>
      <c r="O83" s="21">
        <v>-17259914</v>
      </c>
      <c r="P83" s="21"/>
      <c r="Q83" s="21">
        <v>-14769194</v>
      </c>
      <c r="R83" s="21"/>
      <c r="S83" s="21"/>
      <c r="T83" s="21"/>
      <c r="U83" s="21"/>
      <c r="V83" s="21">
        <v>-25301044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11253663</v>
      </c>
      <c r="C84" s="28"/>
      <c r="D84" s="29">
        <v>8400000</v>
      </c>
      <c r="E84" s="30">
        <v>6900001</v>
      </c>
      <c r="F84" s="30"/>
      <c r="G84" s="30"/>
      <c r="H84" s="30"/>
      <c r="I84" s="30"/>
      <c r="J84" s="30"/>
      <c r="K84" s="30">
        <v>639733</v>
      </c>
      <c r="L84" s="30">
        <v>678845</v>
      </c>
      <c r="M84" s="30">
        <v>1318578</v>
      </c>
      <c r="N84" s="30">
        <v>807916</v>
      </c>
      <c r="O84" s="30">
        <v>835387</v>
      </c>
      <c r="P84" s="30">
        <v>351273</v>
      </c>
      <c r="Q84" s="30">
        <v>1994576</v>
      </c>
      <c r="R84" s="30">
        <v>191116</v>
      </c>
      <c r="S84" s="30">
        <v>230993</v>
      </c>
      <c r="T84" s="30">
        <v>5404015</v>
      </c>
      <c r="U84" s="30">
        <v>5826124</v>
      </c>
      <c r="V84" s="30">
        <v>9139278</v>
      </c>
      <c r="W84" s="30">
        <v>6900001</v>
      </c>
      <c r="X84" s="30"/>
      <c r="Y84" s="29"/>
      <c r="Z84" s="31">
        <v>6900001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30506283</v>
      </c>
      <c r="D5" s="357">
        <f t="shared" si="0"/>
        <v>0</v>
      </c>
      <c r="E5" s="356">
        <f t="shared" si="0"/>
        <v>31888188</v>
      </c>
      <c r="F5" s="358">
        <f t="shared" si="0"/>
        <v>31480748</v>
      </c>
      <c r="G5" s="358">
        <f t="shared" si="0"/>
        <v>148046</v>
      </c>
      <c r="H5" s="356">
        <f t="shared" si="0"/>
        <v>1981528</v>
      </c>
      <c r="I5" s="356">
        <f t="shared" si="0"/>
        <v>3908824</v>
      </c>
      <c r="J5" s="358">
        <f t="shared" si="0"/>
        <v>6038398</v>
      </c>
      <c r="K5" s="358">
        <f t="shared" si="0"/>
        <v>3717224</v>
      </c>
      <c r="L5" s="356">
        <f t="shared" si="0"/>
        <v>1872614</v>
      </c>
      <c r="M5" s="356">
        <f t="shared" si="0"/>
        <v>7030165</v>
      </c>
      <c r="N5" s="358">
        <f t="shared" si="0"/>
        <v>12620003</v>
      </c>
      <c r="O5" s="358">
        <f t="shared" si="0"/>
        <v>3460557</v>
      </c>
      <c r="P5" s="356">
        <f t="shared" si="0"/>
        <v>3186559</v>
      </c>
      <c r="Q5" s="356">
        <f t="shared" si="0"/>
        <v>6050927</v>
      </c>
      <c r="R5" s="358">
        <f t="shared" si="0"/>
        <v>12698043</v>
      </c>
      <c r="S5" s="358">
        <f t="shared" si="0"/>
        <v>3802820</v>
      </c>
      <c r="T5" s="356">
        <f t="shared" si="0"/>
        <v>2681534</v>
      </c>
      <c r="U5" s="356">
        <f t="shared" si="0"/>
        <v>7463928</v>
      </c>
      <c r="V5" s="358">
        <f t="shared" si="0"/>
        <v>13948282</v>
      </c>
      <c r="W5" s="358">
        <f t="shared" si="0"/>
        <v>45304726</v>
      </c>
      <c r="X5" s="356">
        <f t="shared" si="0"/>
        <v>31480748</v>
      </c>
      <c r="Y5" s="358">
        <f t="shared" si="0"/>
        <v>13823978</v>
      </c>
      <c r="Z5" s="359">
        <f>+IF(X5&lt;&gt;0,+(Y5/X5)*100,0)</f>
        <v>43.9124826385955</v>
      </c>
      <c r="AA5" s="360">
        <f>+AA6+AA8+AA11+AA13+AA15</f>
        <v>31480748</v>
      </c>
    </row>
    <row r="6" spans="1:27" ht="12.75">
      <c r="A6" s="361" t="s">
        <v>205</v>
      </c>
      <c r="B6" s="142"/>
      <c r="C6" s="60">
        <f>+C7</f>
        <v>16912354</v>
      </c>
      <c r="D6" s="340">
        <f aca="true" t="shared" si="1" ref="D6:AA6">+D7</f>
        <v>0</v>
      </c>
      <c r="E6" s="60">
        <f t="shared" si="1"/>
        <v>17329508</v>
      </c>
      <c r="F6" s="59">
        <f t="shared" si="1"/>
        <v>17336069</v>
      </c>
      <c r="G6" s="59">
        <f t="shared" si="1"/>
        <v>0</v>
      </c>
      <c r="H6" s="60">
        <f t="shared" si="1"/>
        <v>0</v>
      </c>
      <c r="I6" s="60">
        <f t="shared" si="1"/>
        <v>1876072</v>
      </c>
      <c r="J6" s="59">
        <f t="shared" si="1"/>
        <v>1876072</v>
      </c>
      <c r="K6" s="59">
        <f t="shared" si="1"/>
        <v>1244253</v>
      </c>
      <c r="L6" s="60">
        <f t="shared" si="1"/>
        <v>323742</v>
      </c>
      <c r="M6" s="60">
        <f t="shared" si="1"/>
        <v>0</v>
      </c>
      <c r="N6" s="59">
        <f t="shared" si="1"/>
        <v>1567995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3444067</v>
      </c>
      <c r="X6" s="60">
        <f t="shared" si="1"/>
        <v>17336069</v>
      </c>
      <c r="Y6" s="59">
        <f t="shared" si="1"/>
        <v>-13892002</v>
      </c>
      <c r="Z6" s="61">
        <f>+IF(X6&lt;&gt;0,+(Y6/X6)*100,0)</f>
        <v>-80.13351815800918</v>
      </c>
      <c r="AA6" s="62">
        <f t="shared" si="1"/>
        <v>17336069</v>
      </c>
    </row>
    <row r="7" spans="1:27" ht="12.75">
      <c r="A7" s="291" t="s">
        <v>229</v>
      </c>
      <c r="B7" s="142"/>
      <c r="C7" s="60">
        <v>16912354</v>
      </c>
      <c r="D7" s="340"/>
      <c r="E7" s="60">
        <v>17329508</v>
      </c>
      <c r="F7" s="59">
        <v>17336069</v>
      </c>
      <c r="G7" s="59"/>
      <c r="H7" s="60"/>
      <c r="I7" s="60">
        <v>1876072</v>
      </c>
      <c r="J7" s="59">
        <v>1876072</v>
      </c>
      <c r="K7" s="59">
        <v>1244253</v>
      </c>
      <c r="L7" s="60">
        <v>323742</v>
      </c>
      <c r="M7" s="60"/>
      <c r="N7" s="59">
        <v>1567995</v>
      </c>
      <c r="O7" s="59"/>
      <c r="P7" s="60"/>
      <c r="Q7" s="60"/>
      <c r="R7" s="59"/>
      <c r="S7" s="59"/>
      <c r="T7" s="60"/>
      <c r="U7" s="60"/>
      <c r="V7" s="59"/>
      <c r="W7" s="59">
        <v>3444067</v>
      </c>
      <c r="X7" s="60">
        <v>17336069</v>
      </c>
      <c r="Y7" s="59">
        <v>-13892002</v>
      </c>
      <c r="Z7" s="61">
        <v>-80.13</v>
      </c>
      <c r="AA7" s="62">
        <v>17336069</v>
      </c>
    </row>
    <row r="8" spans="1:27" ht="12.75">
      <c r="A8" s="361" t="s">
        <v>206</v>
      </c>
      <c r="B8" s="142"/>
      <c r="C8" s="60">
        <f aca="true" t="shared" si="2" ref="C8:Y8">SUM(C9:C10)</f>
        <v>4087337</v>
      </c>
      <c r="D8" s="340">
        <f t="shared" si="2"/>
        <v>0</v>
      </c>
      <c r="E8" s="60">
        <f t="shared" si="2"/>
        <v>4739604</v>
      </c>
      <c r="F8" s="59">
        <f t="shared" si="2"/>
        <v>4739604</v>
      </c>
      <c r="G8" s="59">
        <f t="shared" si="2"/>
        <v>0</v>
      </c>
      <c r="H8" s="60">
        <f t="shared" si="2"/>
        <v>0</v>
      </c>
      <c r="I8" s="60">
        <f t="shared" si="2"/>
        <v>364045</v>
      </c>
      <c r="J8" s="59">
        <f t="shared" si="2"/>
        <v>364045</v>
      </c>
      <c r="K8" s="59">
        <f t="shared" si="2"/>
        <v>266650</v>
      </c>
      <c r="L8" s="60">
        <f t="shared" si="2"/>
        <v>777679</v>
      </c>
      <c r="M8" s="60">
        <f t="shared" si="2"/>
        <v>0</v>
      </c>
      <c r="N8" s="59">
        <f t="shared" si="2"/>
        <v>1044329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1408374</v>
      </c>
      <c r="X8" s="60">
        <f t="shared" si="2"/>
        <v>4739604</v>
      </c>
      <c r="Y8" s="59">
        <f t="shared" si="2"/>
        <v>-3331230</v>
      </c>
      <c r="Z8" s="61">
        <f>+IF(X8&lt;&gt;0,+(Y8/X8)*100,0)</f>
        <v>-70.28498583425957</v>
      </c>
      <c r="AA8" s="62">
        <f>SUM(AA9:AA10)</f>
        <v>4739604</v>
      </c>
    </row>
    <row r="9" spans="1:27" ht="12.75">
      <c r="A9" s="291" t="s">
        <v>230</v>
      </c>
      <c r="B9" s="142"/>
      <c r="C9" s="60">
        <v>4087337</v>
      </c>
      <c r="D9" s="340"/>
      <c r="E9" s="60">
        <v>4739604</v>
      </c>
      <c r="F9" s="59">
        <v>4739604</v>
      </c>
      <c r="G9" s="59"/>
      <c r="H9" s="60"/>
      <c r="I9" s="60">
        <v>364045</v>
      </c>
      <c r="J9" s="59">
        <v>364045</v>
      </c>
      <c r="K9" s="59">
        <v>266650</v>
      </c>
      <c r="L9" s="60">
        <v>777679</v>
      </c>
      <c r="M9" s="60"/>
      <c r="N9" s="59">
        <v>1044329</v>
      </c>
      <c r="O9" s="59"/>
      <c r="P9" s="60"/>
      <c r="Q9" s="60"/>
      <c r="R9" s="59"/>
      <c r="S9" s="59"/>
      <c r="T9" s="60"/>
      <c r="U9" s="60"/>
      <c r="V9" s="59"/>
      <c r="W9" s="59">
        <v>1408374</v>
      </c>
      <c r="X9" s="60">
        <v>4739604</v>
      </c>
      <c r="Y9" s="59">
        <v>-3331230</v>
      </c>
      <c r="Z9" s="61">
        <v>-70.28</v>
      </c>
      <c r="AA9" s="62">
        <v>4739604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2656432</v>
      </c>
      <c r="D11" s="363">
        <f aca="true" t="shared" si="3" ref="D11:AA11">+D12</f>
        <v>0</v>
      </c>
      <c r="E11" s="362">
        <f t="shared" si="3"/>
        <v>3083000</v>
      </c>
      <c r="F11" s="364">
        <f t="shared" si="3"/>
        <v>2019000</v>
      </c>
      <c r="G11" s="364">
        <f t="shared" si="3"/>
        <v>0</v>
      </c>
      <c r="H11" s="362">
        <f t="shared" si="3"/>
        <v>0</v>
      </c>
      <c r="I11" s="362">
        <f t="shared" si="3"/>
        <v>275128</v>
      </c>
      <c r="J11" s="364">
        <f t="shared" si="3"/>
        <v>275128</v>
      </c>
      <c r="K11" s="364">
        <f t="shared" si="3"/>
        <v>831058</v>
      </c>
      <c r="L11" s="362">
        <f t="shared" si="3"/>
        <v>234321</v>
      </c>
      <c r="M11" s="362">
        <f t="shared" si="3"/>
        <v>0</v>
      </c>
      <c r="N11" s="364">
        <f t="shared" si="3"/>
        <v>1065379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1340507</v>
      </c>
      <c r="X11" s="362">
        <f t="shared" si="3"/>
        <v>2019000</v>
      </c>
      <c r="Y11" s="364">
        <f t="shared" si="3"/>
        <v>-678493</v>
      </c>
      <c r="Z11" s="365">
        <f>+IF(X11&lt;&gt;0,+(Y11/X11)*100,0)</f>
        <v>-33.60539871223378</v>
      </c>
      <c r="AA11" s="366">
        <f t="shared" si="3"/>
        <v>2019000</v>
      </c>
    </row>
    <row r="12" spans="1:27" ht="12.75">
      <c r="A12" s="291" t="s">
        <v>232</v>
      </c>
      <c r="B12" s="136"/>
      <c r="C12" s="60">
        <v>2656432</v>
      </c>
      <c r="D12" s="340"/>
      <c r="E12" s="60">
        <v>3083000</v>
      </c>
      <c r="F12" s="59">
        <v>2019000</v>
      </c>
      <c r="G12" s="59"/>
      <c r="H12" s="60"/>
      <c r="I12" s="60">
        <v>275128</v>
      </c>
      <c r="J12" s="59">
        <v>275128</v>
      </c>
      <c r="K12" s="59">
        <v>831058</v>
      </c>
      <c r="L12" s="60">
        <v>234321</v>
      </c>
      <c r="M12" s="60"/>
      <c r="N12" s="59">
        <v>1065379</v>
      </c>
      <c r="O12" s="59"/>
      <c r="P12" s="60"/>
      <c r="Q12" s="60"/>
      <c r="R12" s="59"/>
      <c r="S12" s="59"/>
      <c r="T12" s="60"/>
      <c r="U12" s="60"/>
      <c r="V12" s="59"/>
      <c r="W12" s="59">
        <v>1340507</v>
      </c>
      <c r="X12" s="60">
        <v>2019000</v>
      </c>
      <c r="Y12" s="59">
        <v>-678493</v>
      </c>
      <c r="Z12" s="61">
        <v>-33.61</v>
      </c>
      <c r="AA12" s="62">
        <v>2019000</v>
      </c>
    </row>
    <row r="13" spans="1:27" ht="12.75">
      <c r="A13" s="361" t="s">
        <v>208</v>
      </c>
      <c r="B13" s="136"/>
      <c r="C13" s="275">
        <f>+C14</f>
        <v>6850160</v>
      </c>
      <c r="D13" s="341">
        <f aca="true" t="shared" si="4" ref="D13:AA13">+D14</f>
        <v>0</v>
      </c>
      <c r="E13" s="275">
        <f t="shared" si="4"/>
        <v>6736076</v>
      </c>
      <c r="F13" s="342">
        <f t="shared" si="4"/>
        <v>7386075</v>
      </c>
      <c r="G13" s="342">
        <f t="shared" si="4"/>
        <v>0</v>
      </c>
      <c r="H13" s="275">
        <f t="shared" si="4"/>
        <v>0</v>
      </c>
      <c r="I13" s="275">
        <f t="shared" si="4"/>
        <v>1393579</v>
      </c>
      <c r="J13" s="342">
        <f t="shared" si="4"/>
        <v>1393579</v>
      </c>
      <c r="K13" s="342">
        <f t="shared" si="4"/>
        <v>1368723</v>
      </c>
      <c r="L13" s="275">
        <f t="shared" si="4"/>
        <v>536872</v>
      </c>
      <c r="M13" s="275">
        <f t="shared" si="4"/>
        <v>0</v>
      </c>
      <c r="N13" s="342">
        <f t="shared" si="4"/>
        <v>1905595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3299174</v>
      </c>
      <c r="X13" s="275">
        <f t="shared" si="4"/>
        <v>7386075</v>
      </c>
      <c r="Y13" s="342">
        <f t="shared" si="4"/>
        <v>-4086901</v>
      </c>
      <c r="Z13" s="335">
        <f>+IF(X13&lt;&gt;0,+(Y13/X13)*100,0)</f>
        <v>-55.332514224402</v>
      </c>
      <c r="AA13" s="273">
        <f t="shared" si="4"/>
        <v>7386075</v>
      </c>
    </row>
    <row r="14" spans="1:27" ht="12.75">
      <c r="A14" s="291" t="s">
        <v>233</v>
      </c>
      <c r="B14" s="136"/>
      <c r="C14" s="60">
        <v>6850160</v>
      </c>
      <c r="D14" s="340"/>
      <c r="E14" s="60">
        <v>6736076</v>
      </c>
      <c r="F14" s="59">
        <v>7386075</v>
      </c>
      <c r="G14" s="59"/>
      <c r="H14" s="60"/>
      <c r="I14" s="60">
        <v>1393579</v>
      </c>
      <c r="J14" s="59">
        <v>1393579</v>
      </c>
      <c r="K14" s="59">
        <v>1368723</v>
      </c>
      <c r="L14" s="60">
        <v>536872</v>
      </c>
      <c r="M14" s="60"/>
      <c r="N14" s="59">
        <v>1905595</v>
      </c>
      <c r="O14" s="59"/>
      <c r="P14" s="60"/>
      <c r="Q14" s="60"/>
      <c r="R14" s="59"/>
      <c r="S14" s="59"/>
      <c r="T14" s="60"/>
      <c r="U14" s="60"/>
      <c r="V14" s="59"/>
      <c r="W14" s="59">
        <v>3299174</v>
      </c>
      <c r="X14" s="60">
        <v>7386075</v>
      </c>
      <c r="Y14" s="59">
        <v>-4086901</v>
      </c>
      <c r="Z14" s="61">
        <v>-55.33</v>
      </c>
      <c r="AA14" s="62">
        <v>7386075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148046</v>
      </c>
      <c r="H15" s="60">
        <f t="shared" si="5"/>
        <v>1981528</v>
      </c>
      <c r="I15" s="60">
        <f t="shared" si="5"/>
        <v>0</v>
      </c>
      <c r="J15" s="59">
        <f t="shared" si="5"/>
        <v>2129574</v>
      </c>
      <c r="K15" s="59">
        <f t="shared" si="5"/>
        <v>6540</v>
      </c>
      <c r="L15" s="60">
        <f t="shared" si="5"/>
        <v>0</v>
      </c>
      <c r="M15" s="60">
        <f t="shared" si="5"/>
        <v>7030165</v>
      </c>
      <c r="N15" s="59">
        <f t="shared" si="5"/>
        <v>7036705</v>
      </c>
      <c r="O15" s="59">
        <f t="shared" si="5"/>
        <v>3460557</v>
      </c>
      <c r="P15" s="60">
        <f t="shared" si="5"/>
        <v>3186559</v>
      </c>
      <c r="Q15" s="60">
        <f t="shared" si="5"/>
        <v>6050927</v>
      </c>
      <c r="R15" s="59">
        <f t="shared" si="5"/>
        <v>12698043</v>
      </c>
      <c r="S15" s="59">
        <f t="shared" si="5"/>
        <v>3802820</v>
      </c>
      <c r="T15" s="60">
        <f t="shared" si="5"/>
        <v>2681534</v>
      </c>
      <c r="U15" s="60">
        <f t="shared" si="5"/>
        <v>7463928</v>
      </c>
      <c r="V15" s="59">
        <f t="shared" si="5"/>
        <v>13948282</v>
      </c>
      <c r="W15" s="59">
        <f t="shared" si="5"/>
        <v>35812604</v>
      </c>
      <c r="X15" s="60">
        <f t="shared" si="5"/>
        <v>0</v>
      </c>
      <c r="Y15" s="59">
        <f t="shared" si="5"/>
        <v>35812604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>
        <v>126985</v>
      </c>
      <c r="I19" s="60"/>
      <c r="J19" s="59">
        <v>126985</v>
      </c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>
        <v>651970</v>
      </c>
      <c r="V19" s="59">
        <v>651970</v>
      </c>
      <c r="W19" s="59">
        <v>778955</v>
      </c>
      <c r="X19" s="60"/>
      <c r="Y19" s="59">
        <v>778955</v>
      </c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>
        <v>148046</v>
      </c>
      <c r="H20" s="60">
        <v>1854543</v>
      </c>
      <c r="I20" s="60"/>
      <c r="J20" s="59">
        <v>2002589</v>
      </c>
      <c r="K20" s="59">
        <v>6540</v>
      </c>
      <c r="L20" s="60"/>
      <c r="M20" s="60">
        <v>7030165</v>
      </c>
      <c r="N20" s="59">
        <v>7036705</v>
      </c>
      <c r="O20" s="59">
        <v>3460557</v>
      </c>
      <c r="P20" s="60">
        <v>3186559</v>
      </c>
      <c r="Q20" s="60">
        <v>6050927</v>
      </c>
      <c r="R20" s="59">
        <v>12698043</v>
      </c>
      <c r="S20" s="59">
        <v>3802820</v>
      </c>
      <c r="T20" s="60">
        <v>2681534</v>
      </c>
      <c r="U20" s="60">
        <v>6811958</v>
      </c>
      <c r="V20" s="59">
        <v>13296312</v>
      </c>
      <c r="W20" s="59">
        <v>35033649</v>
      </c>
      <c r="X20" s="60"/>
      <c r="Y20" s="59">
        <v>35033649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5446208</v>
      </c>
      <c r="D22" s="344">
        <f t="shared" si="6"/>
        <v>0</v>
      </c>
      <c r="E22" s="343">
        <f t="shared" si="6"/>
        <v>7337259</v>
      </c>
      <c r="F22" s="345">
        <f t="shared" si="6"/>
        <v>7320333</v>
      </c>
      <c r="G22" s="345">
        <f t="shared" si="6"/>
        <v>0</v>
      </c>
      <c r="H22" s="343">
        <f t="shared" si="6"/>
        <v>0</v>
      </c>
      <c r="I22" s="343">
        <f t="shared" si="6"/>
        <v>156523</v>
      </c>
      <c r="J22" s="345">
        <f t="shared" si="6"/>
        <v>156523</v>
      </c>
      <c r="K22" s="345">
        <f t="shared" si="6"/>
        <v>307457</v>
      </c>
      <c r="L22" s="343">
        <f t="shared" si="6"/>
        <v>340351</v>
      </c>
      <c r="M22" s="343">
        <f t="shared" si="6"/>
        <v>34524</v>
      </c>
      <c r="N22" s="345">
        <f t="shared" si="6"/>
        <v>682332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571254</v>
      </c>
      <c r="V22" s="345">
        <f t="shared" si="6"/>
        <v>571254</v>
      </c>
      <c r="W22" s="345">
        <f t="shared" si="6"/>
        <v>1410109</v>
      </c>
      <c r="X22" s="343">
        <f t="shared" si="6"/>
        <v>7320333</v>
      </c>
      <c r="Y22" s="345">
        <f t="shared" si="6"/>
        <v>-5910224</v>
      </c>
      <c r="Z22" s="336">
        <f>+IF(X22&lt;&gt;0,+(Y22/X22)*100,0)</f>
        <v>-80.73709215140896</v>
      </c>
      <c r="AA22" s="350">
        <f>SUM(AA23:AA32)</f>
        <v>7320333</v>
      </c>
    </row>
    <row r="23" spans="1:27" ht="12.75">
      <c r="A23" s="361" t="s">
        <v>237</v>
      </c>
      <c r="B23" s="142"/>
      <c r="C23" s="60">
        <v>4653050</v>
      </c>
      <c r="D23" s="340"/>
      <c r="E23" s="60">
        <v>5691096</v>
      </c>
      <c r="F23" s="59">
        <v>5956170</v>
      </c>
      <c r="G23" s="59"/>
      <c r="H23" s="60"/>
      <c r="I23" s="60">
        <v>6055</v>
      </c>
      <c r="J23" s="59">
        <v>6055</v>
      </c>
      <c r="K23" s="59"/>
      <c r="L23" s="60">
        <v>212714</v>
      </c>
      <c r="M23" s="60"/>
      <c r="N23" s="59">
        <v>212714</v>
      </c>
      <c r="O23" s="59"/>
      <c r="P23" s="60"/>
      <c r="Q23" s="60"/>
      <c r="R23" s="59"/>
      <c r="S23" s="59"/>
      <c r="T23" s="60"/>
      <c r="U23" s="60"/>
      <c r="V23" s="59"/>
      <c r="W23" s="59">
        <v>218769</v>
      </c>
      <c r="X23" s="60">
        <v>5956170</v>
      </c>
      <c r="Y23" s="59">
        <v>-5737401</v>
      </c>
      <c r="Z23" s="61">
        <v>-96.33</v>
      </c>
      <c r="AA23" s="62">
        <v>5956170</v>
      </c>
    </row>
    <row r="24" spans="1:27" ht="12.75">
      <c r="A24" s="361" t="s">
        <v>238</v>
      </c>
      <c r="B24" s="142"/>
      <c r="C24" s="60">
        <v>124673</v>
      </c>
      <c r="D24" s="340"/>
      <c r="E24" s="60">
        <v>132600</v>
      </c>
      <c r="F24" s="59">
        <v>132600</v>
      </c>
      <c r="G24" s="59"/>
      <c r="H24" s="60"/>
      <c r="I24" s="60">
        <v>5523</v>
      </c>
      <c r="J24" s="59">
        <v>5523</v>
      </c>
      <c r="K24" s="59"/>
      <c r="L24" s="60">
        <v>541</v>
      </c>
      <c r="M24" s="60"/>
      <c r="N24" s="59">
        <v>541</v>
      </c>
      <c r="O24" s="59"/>
      <c r="P24" s="60"/>
      <c r="Q24" s="60"/>
      <c r="R24" s="59"/>
      <c r="S24" s="59"/>
      <c r="T24" s="60"/>
      <c r="U24" s="60"/>
      <c r="V24" s="59"/>
      <c r="W24" s="59">
        <v>6064</v>
      </c>
      <c r="X24" s="60">
        <v>132600</v>
      </c>
      <c r="Y24" s="59">
        <v>-126536</v>
      </c>
      <c r="Z24" s="61">
        <v>-95.43</v>
      </c>
      <c r="AA24" s="62">
        <v>132600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47459</v>
      </c>
      <c r="D26" s="363"/>
      <c r="E26" s="362">
        <v>207113</v>
      </c>
      <c r="F26" s="364">
        <v>130113</v>
      </c>
      <c r="G26" s="364"/>
      <c r="H26" s="362"/>
      <c r="I26" s="362">
        <v>3741</v>
      </c>
      <c r="J26" s="364">
        <v>3741</v>
      </c>
      <c r="K26" s="364">
        <v>3751</v>
      </c>
      <c r="L26" s="362">
        <v>4298</v>
      </c>
      <c r="M26" s="362"/>
      <c r="N26" s="364">
        <v>8049</v>
      </c>
      <c r="O26" s="364"/>
      <c r="P26" s="362"/>
      <c r="Q26" s="362"/>
      <c r="R26" s="364"/>
      <c r="S26" s="364"/>
      <c r="T26" s="362"/>
      <c r="U26" s="362"/>
      <c r="V26" s="364"/>
      <c r="W26" s="364">
        <v>11790</v>
      </c>
      <c r="X26" s="362">
        <v>130113</v>
      </c>
      <c r="Y26" s="364">
        <v>-118323</v>
      </c>
      <c r="Z26" s="365">
        <v>-90.94</v>
      </c>
      <c r="AA26" s="366">
        <v>130113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>
        <v>9857</v>
      </c>
      <c r="D30" s="340"/>
      <c r="E30" s="60">
        <v>442650</v>
      </c>
      <c r="F30" s="59">
        <v>442650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442650</v>
      </c>
      <c r="Y30" s="59">
        <v>-442650</v>
      </c>
      <c r="Z30" s="61">
        <v>-100</v>
      </c>
      <c r="AA30" s="62">
        <v>442650</v>
      </c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611169</v>
      </c>
      <c r="D32" s="340"/>
      <c r="E32" s="60">
        <v>863800</v>
      </c>
      <c r="F32" s="59">
        <v>658800</v>
      </c>
      <c r="G32" s="59"/>
      <c r="H32" s="60"/>
      <c r="I32" s="60">
        <v>141204</v>
      </c>
      <c r="J32" s="59">
        <v>141204</v>
      </c>
      <c r="K32" s="59">
        <v>303706</v>
      </c>
      <c r="L32" s="60">
        <v>122798</v>
      </c>
      <c r="M32" s="60">
        <v>34524</v>
      </c>
      <c r="N32" s="59">
        <v>461028</v>
      </c>
      <c r="O32" s="59"/>
      <c r="P32" s="60"/>
      <c r="Q32" s="60"/>
      <c r="R32" s="59"/>
      <c r="S32" s="59"/>
      <c r="T32" s="60"/>
      <c r="U32" s="60">
        <v>571254</v>
      </c>
      <c r="V32" s="59">
        <v>571254</v>
      </c>
      <c r="W32" s="59">
        <v>1173486</v>
      </c>
      <c r="X32" s="60">
        <v>658800</v>
      </c>
      <c r="Y32" s="59">
        <v>514686</v>
      </c>
      <c r="Z32" s="61">
        <v>78.12</v>
      </c>
      <c r="AA32" s="62">
        <v>658800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15407136</v>
      </c>
      <c r="D40" s="344">
        <f t="shared" si="9"/>
        <v>0</v>
      </c>
      <c r="E40" s="343">
        <f t="shared" si="9"/>
        <v>15683633</v>
      </c>
      <c r="F40" s="345">
        <f t="shared" si="9"/>
        <v>16200975</v>
      </c>
      <c r="G40" s="345">
        <f t="shared" si="9"/>
        <v>0</v>
      </c>
      <c r="H40" s="343">
        <f t="shared" si="9"/>
        <v>0</v>
      </c>
      <c r="I40" s="343">
        <f t="shared" si="9"/>
        <v>1136345</v>
      </c>
      <c r="J40" s="345">
        <f t="shared" si="9"/>
        <v>1136345</v>
      </c>
      <c r="K40" s="345">
        <f t="shared" si="9"/>
        <v>410671</v>
      </c>
      <c r="L40" s="343">
        <f t="shared" si="9"/>
        <v>1929362</v>
      </c>
      <c r="M40" s="343">
        <f t="shared" si="9"/>
        <v>0</v>
      </c>
      <c r="N40" s="345">
        <f t="shared" si="9"/>
        <v>2340033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3476378</v>
      </c>
      <c r="X40" s="343">
        <f t="shared" si="9"/>
        <v>16200975</v>
      </c>
      <c r="Y40" s="345">
        <f t="shared" si="9"/>
        <v>-12724597</v>
      </c>
      <c r="Z40" s="336">
        <f>+IF(X40&lt;&gt;0,+(Y40/X40)*100,0)</f>
        <v>-78.54216798680326</v>
      </c>
      <c r="AA40" s="350">
        <f>SUM(AA41:AA49)</f>
        <v>16200975</v>
      </c>
    </row>
    <row r="41" spans="1:27" ht="12.75">
      <c r="A41" s="361" t="s">
        <v>248</v>
      </c>
      <c r="B41" s="142"/>
      <c r="C41" s="362">
        <v>4283820</v>
      </c>
      <c r="D41" s="363"/>
      <c r="E41" s="362">
        <v>5453341</v>
      </c>
      <c r="F41" s="364">
        <v>6186341</v>
      </c>
      <c r="G41" s="364"/>
      <c r="H41" s="362"/>
      <c r="I41" s="362">
        <v>537828</v>
      </c>
      <c r="J41" s="364">
        <v>537828</v>
      </c>
      <c r="K41" s="364">
        <v>409160</v>
      </c>
      <c r="L41" s="362">
        <v>659995</v>
      </c>
      <c r="M41" s="362"/>
      <c r="N41" s="364">
        <v>1069155</v>
      </c>
      <c r="O41" s="364"/>
      <c r="P41" s="362"/>
      <c r="Q41" s="362"/>
      <c r="R41" s="364"/>
      <c r="S41" s="364"/>
      <c r="T41" s="362"/>
      <c r="U41" s="362"/>
      <c r="V41" s="364"/>
      <c r="W41" s="364">
        <v>1606983</v>
      </c>
      <c r="X41" s="362">
        <v>6186341</v>
      </c>
      <c r="Y41" s="364">
        <v>-4579358</v>
      </c>
      <c r="Z41" s="365">
        <v>-74.02</v>
      </c>
      <c r="AA41" s="366">
        <v>6186341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>
        <v>3193</v>
      </c>
      <c r="M43" s="305"/>
      <c r="N43" s="370">
        <v>3193</v>
      </c>
      <c r="O43" s="370"/>
      <c r="P43" s="305"/>
      <c r="Q43" s="305"/>
      <c r="R43" s="370"/>
      <c r="S43" s="370"/>
      <c r="T43" s="305"/>
      <c r="U43" s="305"/>
      <c r="V43" s="370"/>
      <c r="W43" s="370">
        <v>3193</v>
      </c>
      <c r="X43" s="305"/>
      <c r="Y43" s="370">
        <v>3193</v>
      </c>
      <c r="Z43" s="371"/>
      <c r="AA43" s="303"/>
    </row>
    <row r="44" spans="1:27" ht="12.75">
      <c r="A44" s="361" t="s">
        <v>251</v>
      </c>
      <c r="B44" s="136"/>
      <c r="C44" s="60">
        <v>109566</v>
      </c>
      <c r="D44" s="368"/>
      <c r="E44" s="54">
        <v>412018</v>
      </c>
      <c r="F44" s="53">
        <v>486018</v>
      </c>
      <c r="G44" s="53"/>
      <c r="H44" s="54"/>
      <c r="I44" s="54">
        <v>11901</v>
      </c>
      <c r="J44" s="53">
        <v>11901</v>
      </c>
      <c r="K44" s="53">
        <v>1511</v>
      </c>
      <c r="L44" s="54">
        <v>13812</v>
      </c>
      <c r="M44" s="54"/>
      <c r="N44" s="53">
        <v>15323</v>
      </c>
      <c r="O44" s="53"/>
      <c r="P44" s="54"/>
      <c r="Q44" s="54"/>
      <c r="R44" s="53"/>
      <c r="S44" s="53"/>
      <c r="T44" s="54"/>
      <c r="U44" s="54"/>
      <c r="V44" s="53"/>
      <c r="W44" s="53">
        <v>27224</v>
      </c>
      <c r="X44" s="54">
        <v>486018</v>
      </c>
      <c r="Y44" s="53">
        <v>-458794</v>
      </c>
      <c r="Z44" s="94">
        <v>-94.4</v>
      </c>
      <c r="AA44" s="95">
        <v>486018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11013750</v>
      </c>
      <c r="D48" s="368"/>
      <c r="E48" s="54">
        <v>9818274</v>
      </c>
      <c r="F48" s="53">
        <v>9528616</v>
      </c>
      <c r="G48" s="53"/>
      <c r="H48" s="54"/>
      <c r="I48" s="54">
        <v>586616</v>
      </c>
      <c r="J48" s="53">
        <v>586616</v>
      </c>
      <c r="K48" s="53"/>
      <c r="L48" s="54">
        <v>1252362</v>
      </c>
      <c r="M48" s="54"/>
      <c r="N48" s="53">
        <v>1252362</v>
      </c>
      <c r="O48" s="53"/>
      <c r="P48" s="54"/>
      <c r="Q48" s="54"/>
      <c r="R48" s="53"/>
      <c r="S48" s="53"/>
      <c r="T48" s="54"/>
      <c r="U48" s="54"/>
      <c r="V48" s="53"/>
      <c r="W48" s="53">
        <v>1838978</v>
      </c>
      <c r="X48" s="54">
        <v>9528616</v>
      </c>
      <c r="Y48" s="53">
        <v>-7689638</v>
      </c>
      <c r="Z48" s="94">
        <v>-80.7</v>
      </c>
      <c r="AA48" s="95">
        <v>9528616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51359627</v>
      </c>
      <c r="D60" s="346">
        <f t="shared" si="14"/>
        <v>0</v>
      </c>
      <c r="E60" s="219">
        <f t="shared" si="14"/>
        <v>54909080</v>
      </c>
      <c r="F60" s="264">
        <f t="shared" si="14"/>
        <v>55002056</v>
      </c>
      <c r="G60" s="264">
        <f t="shared" si="14"/>
        <v>148046</v>
      </c>
      <c r="H60" s="219">
        <f t="shared" si="14"/>
        <v>1981528</v>
      </c>
      <c r="I60" s="219">
        <f t="shared" si="14"/>
        <v>5201692</v>
      </c>
      <c r="J60" s="264">
        <f t="shared" si="14"/>
        <v>7331266</v>
      </c>
      <c r="K60" s="264">
        <f t="shared" si="14"/>
        <v>4435352</v>
      </c>
      <c r="L60" s="219">
        <f t="shared" si="14"/>
        <v>4142327</v>
      </c>
      <c r="M60" s="219">
        <f t="shared" si="14"/>
        <v>7064689</v>
      </c>
      <c r="N60" s="264">
        <f t="shared" si="14"/>
        <v>15642368</v>
      </c>
      <c r="O60" s="264">
        <f t="shared" si="14"/>
        <v>3460557</v>
      </c>
      <c r="P60" s="219">
        <f t="shared" si="14"/>
        <v>3186559</v>
      </c>
      <c r="Q60" s="219">
        <f t="shared" si="14"/>
        <v>6050927</v>
      </c>
      <c r="R60" s="264">
        <f t="shared" si="14"/>
        <v>12698043</v>
      </c>
      <c r="S60" s="264">
        <f t="shared" si="14"/>
        <v>3802820</v>
      </c>
      <c r="T60" s="219">
        <f t="shared" si="14"/>
        <v>2681534</v>
      </c>
      <c r="U60" s="219">
        <f t="shared" si="14"/>
        <v>8035182</v>
      </c>
      <c r="V60" s="264">
        <f t="shared" si="14"/>
        <v>14519536</v>
      </c>
      <c r="W60" s="264">
        <f t="shared" si="14"/>
        <v>50191213</v>
      </c>
      <c r="X60" s="219">
        <f t="shared" si="14"/>
        <v>55002056</v>
      </c>
      <c r="Y60" s="264">
        <f t="shared" si="14"/>
        <v>-4810843</v>
      </c>
      <c r="Z60" s="337">
        <f>+IF(X60&lt;&gt;0,+(Y60/X60)*100,0)</f>
        <v>-8.74666030666199</v>
      </c>
      <c r="AA60" s="232">
        <f>+AA57+AA54+AA51+AA40+AA37+AA34+AA22+AA5</f>
        <v>55002056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188055720</v>
      </c>
      <c r="D5" s="153">
        <f>SUM(D6:D8)</f>
        <v>0</v>
      </c>
      <c r="E5" s="154">
        <f t="shared" si="0"/>
        <v>186388269</v>
      </c>
      <c r="F5" s="100">
        <f t="shared" si="0"/>
        <v>193441102</v>
      </c>
      <c r="G5" s="100">
        <f t="shared" si="0"/>
        <v>17173584</v>
      </c>
      <c r="H5" s="100">
        <f t="shared" si="0"/>
        <v>17140884</v>
      </c>
      <c r="I5" s="100">
        <f t="shared" si="0"/>
        <v>13961766</v>
      </c>
      <c r="J5" s="100">
        <f t="shared" si="0"/>
        <v>48276234</v>
      </c>
      <c r="K5" s="100">
        <f t="shared" si="0"/>
        <v>15298488</v>
      </c>
      <c r="L5" s="100">
        <f t="shared" si="0"/>
        <v>15177908</v>
      </c>
      <c r="M5" s="100">
        <f t="shared" si="0"/>
        <v>18898625</v>
      </c>
      <c r="N5" s="100">
        <f t="shared" si="0"/>
        <v>49375021</v>
      </c>
      <c r="O5" s="100">
        <f t="shared" si="0"/>
        <v>15754950</v>
      </c>
      <c r="P5" s="100">
        <f t="shared" si="0"/>
        <v>15228733</v>
      </c>
      <c r="Q5" s="100">
        <f t="shared" si="0"/>
        <v>20900296</v>
      </c>
      <c r="R5" s="100">
        <f t="shared" si="0"/>
        <v>51883979</v>
      </c>
      <c r="S5" s="100">
        <f t="shared" si="0"/>
        <v>15161245</v>
      </c>
      <c r="T5" s="100">
        <f t="shared" si="0"/>
        <v>15649330</v>
      </c>
      <c r="U5" s="100">
        <f t="shared" si="0"/>
        <v>34695445</v>
      </c>
      <c r="V5" s="100">
        <f t="shared" si="0"/>
        <v>65506020</v>
      </c>
      <c r="W5" s="100">
        <f t="shared" si="0"/>
        <v>215041254</v>
      </c>
      <c r="X5" s="100">
        <f t="shared" si="0"/>
        <v>186388273</v>
      </c>
      <c r="Y5" s="100">
        <f t="shared" si="0"/>
        <v>28652981</v>
      </c>
      <c r="Z5" s="137">
        <f>+IF(X5&lt;&gt;0,+(Y5/X5)*100,0)</f>
        <v>15.372738069202455</v>
      </c>
      <c r="AA5" s="153">
        <f>SUM(AA6:AA8)</f>
        <v>193441102</v>
      </c>
    </row>
    <row r="6" spans="1:27" ht="12.75">
      <c r="A6" s="138" t="s">
        <v>75</v>
      </c>
      <c r="B6" s="136"/>
      <c r="C6" s="155">
        <v>5004815</v>
      </c>
      <c r="D6" s="155"/>
      <c r="E6" s="156">
        <v>5538000</v>
      </c>
      <c r="F6" s="60">
        <v>5538000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5538000</v>
      </c>
      <c r="R6" s="60">
        <v>5538000</v>
      </c>
      <c r="S6" s="60"/>
      <c r="T6" s="60"/>
      <c r="U6" s="60"/>
      <c r="V6" s="60"/>
      <c r="W6" s="60">
        <v>5538000</v>
      </c>
      <c r="X6" s="60">
        <v>5537999</v>
      </c>
      <c r="Y6" s="60">
        <v>1</v>
      </c>
      <c r="Z6" s="140">
        <v>0</v>
      </c>
      <c r="AA6" s="155">
        <v>5538000</v>
      </c>
    </row>
    <row r="7" spans="1:27" ht="12.75">
      <c r="A7" s="138" t="s">
        <v>76</v>
      </c>
      <c r="B7" s="136"/>
      <c r="C7" s="157">
        <v>180824709</v>
      </c>
      <c r="D7" s="157"/>
      <c r="E7" s="158">
        <v>178596421</v>
      </c>
      <c r="F7" s="159">
        <v>185649255</v>
      </c>
      <c r="G7" s="159">
        <v>17063451</v>
      </c>
      <c r="H7" s="159">
        <v>16941055</v>
      </c>
      <c r="I7" s="159">
        <v>13735182</v>
      </c>
      <c r="J7" s="159">
        <v>47739688</v>
      </c>
      <c r="K7" s="159">
        <v>15177167</v>
      </c>
      <c r="L7" s="159">
        <v>15061973</v>
      </c>
      <c r="M7" s="159">
        <v>18760593</v>
      </c>
      <c r="N7" s="159">
        <v>48999733</v>
      </c>
      <c r="O7" s="159">
        <v>15459219</v>
      </c>
      <c r="P7" s="159">
        <v>15108935</v>
      </c>
      <c r="Q7" s="159">
        <v>15244765</v>
      </c>
      <c r="R7" s="159">
        <v>45812919</v>
      </c>
      <c r="S7" s="159">
        <v>15041030</v>
      </c>
      <c r="T7" s="159">
        <v>15437281</v>
      </c>
      <c r="U7" s="159">
        <v>29224188</v>
      </c>
      <c r="V7" s="159">
        <v>59702499</v>
      </c>
      <c r="W7" s="159">
        <v>202254839</v>
      </c>
      <c r="X7" s="159">
        <v>178596422</v>
      </c>
      <c r="Y7" s="159">
        <v>23658417</v>
      </c>
      <c r="Z7" s="141">
        <v>13.25</v>
      </c>
      <c r="AA7" s="157">
        <v>185649255</v>
      </c>
    </row>
    <row r="8" spans="1:27" ht="12.75">
      <c r="A8" s="138" t="s">
        <v>77</v>
      </c>
      <c r="B8" s="136"/>
      <c r="C8" s="155">
        <v>2226196</v>
      </c>
      <c r="D8" s="155"/>
      <c r="E8" s="156">
        <v>2253848</v>
      </c>
      <c r="F8" s="60">
        <v>2253847</v>
      </c>
      <c r="G8" s="60">
        <v>110133</v>
      </c>
      <c r="H8" s="60">
        <v>199829</v>
      </c>
      <c r="I8" s="60">
        <v>226584</v>
      </c>
      <c r="J8" s="60">
        <v>536546</v>
      </c>
      <c r="K8" s="60">
        <v>121321</v>
      </c>
      <c r="L8" s="60">
        <v>115935</v>
      </c>
      <c r="M8" s="60">
        <v>138032</v>
      </c>
      <c r="N8" s="60">
        <v>375288</v>
      </c>
      <c r="O8" s="60">
        <v>295731</v>
      </c>
      <c r="P8" s="60">
        <v>119798</v>
      </c>
      <c r="Q8" s="60">
        <v>117531</v>
      </c>
      <c r="R8" s="60">
        <v>533060</v>
      </c>
      <c r="S8" s="60">
        <v>120215</v>
      </c>
      <c r="T8" s="60">
        <v>212049</v>
      </c>
      <c r="U8" s="60">
        <v>5471257</v>
      </c>
      <c r="V8" s="60">
        <v>5803521</v>
      </c>
      <c r="W8" s="60">
        <v>7248415</v>
      </c>
      <c r="X8" s="60">
        <v>2253852</v>
      </c>
      <c r="Y8" s="60">
        <v>4994563</v>
      </c>
      <c r="Z8" s="140">
        <v>221.6</v>
      </c>
      <c r="AA8" s="155">
        <v>2253847</v>
      </c>
    </row>
    <row r="9" spans="1:27" ht="12.75">
      <c r="A9" s="135" t="s">
        <v>78</v>
      </c>
      <c r="B9" s="136"/>
      <c r="C9" s="153">
        <f aca="true" t="shared" si="1" ref="C9:Y9">SUM(C10:C14)</f>
        <v>71543578</v>
      </c>
      <c r="D9" s="153">
        <f>SUM(D10:D14)</f>
        <v>0</v>
      </c>
      <c r="E9" s="154">
        <f t="shared" si="1"/>
        <v>100056466</v>
      </c>
      <c r="F9" s="100">
        <f t="shared" si="1"/>
        <v>88544019</v>
      </c>
      <c r="G9" s="100">
        <f t="shared" si="1"/>
        <v>7469756</v>
      </c>
      <c r="H9" s="100">
        <f t="shared" si="1"/>
        <v>-935014</v>
      </c>
      <c r="I9" s="100">
        <f t="shared" si="1"/>
        <v>813767</v>
      </c>
      <c r="J9" s="100">
        <f t="shared" si="1"/>
        <v>7348509</v>
      </c>
      <c r="K9" s="100">
        <f t="shared" si="1"/>
        <v>-1150315</v>
      </c>
      <c r="L9" s="100">
        <f t="shared" si="1"/>
        <v>1606113</v>
      </c>
      <c r="M9" s="100">
        <f t="shared" si="1"/>
        <v>1012891</v>
      </c>
      <c r="N9" s="100">
        <f t="shared" si="1"/>
        <v>1468689</v>
      </c>
      <c r="O9" s="100">
        <f t="shared" si="1"/>
        <v>1550723</v>
      </c>
      <c r="P9" s="100">
        <f t="shared" si="1"/>
        <v>-3381226</v>
      </c>
      <c r="Q9" s="100">
        <f t="shared" si="1"/>
        <v>6659659</v>
      </c>
      <c r="R9" s="100">
        <f t="shared" si="1"/>
        <v>4829156</v>
      </c>
      <c r="S9" s="100">
        <f t="shared" si="1"/>
        <v>-5491674</v>
      </c>
      <c r="T9" s="100">
        <f t="shared" si="1"/>
        <v>11521994</v>
      </c>
      <c r="U9" s="100">
        <f t="shared" si="1"/>
        <v>400088</v>
      </c>
      <c r="V9" s="100">
        <f t="shared" si="1"/>
        <v>6430408</v>
      </c>
      <c r="W9" s="100">
        <f t="shared" si="1"/>
        <v>20076762</v>
      </c>
      <c r="X9" s="100">
        <f t="shared" si="1"/>
        <v>83557911</v>
      </c>
      <c r="Y9" s="100">
        <f t="shared" si="1"/>
        <v>-63481149</v>
      </c>
      <c r="Z9" s="137">
        <f>+IF(X9&lt;&gt;0,+(Y9/X9)*100,0)</f>
        <v>-75.9726377075176</v>
      </c>
      <c r="AA9" s="153">
        <f>SUM(AA10:AA14)</f>
        <v>88544019</v>
      </c>
    </row>
    <row r="10" spans="1:27" ht="12.75">
      <c r="A10" s="138" t="s">
        <v>79</v>
      </c>
      <c r="B10" s="136"/>
      <c r="C10" s="155">
        <v>7080690</v>
      </c>
      <c r="D10" s="155"/>
      <c r="E10" s="156">
        <v>9172030</v>
      </c>
      <c r="F10" s="60">
        <v>9672030</v>
      </c>
      <c r="G10" s="60">
        <v>5059423</v>
      </c>
      <c r="H10" s="60">
        <v>-305180</v>
      </c>
      <c r="I10" s="60">
        <v>275683</v>
      </c>
      <c r="J10" s="60">
        <v>5029926</v>
      </c>
      <c r="K10" s="60">
        <v>103923</v>
      </c>
      <c r="L10" s="60">
        <v>84690</v>
      </c>
      <c r="M10" s="60">
        <v>53418</v>
      </c>
      <c r="N10" s="60">
        <v>242031</v>
      </c>
      <c r="O10" s="60">
        <v>180165</v>
      </c>
      <c r="P10" s="60">
        <v>149862</v>
      </c>
      <c r="Q10" s="60">
        <v>247119</v>
      </c>
      <c r="R10" s="60">
        <v>577146</v>
      </c>
      <c r="S10" s="60">
        <v>47968</v>
      </c>
      <c r="T10" s="60">
        <v>333380</v>
      </c>
      <c r="U10" s="60">
        <v>570808</v>
      </c>
      <c r="V10" s="60">
        <v>952156</v>
      </c>
      <c r="W10" s="60">
        <v>6801259</v>
      </c>
      <c r="X10" s="60">
        <v>9172028</v>
      </c>
      <c r="Y10" s="60">
        <v>-2370769</v>
      </c>
      <c r="Z10" s="140">
        <v>-25.85</v>
      </c>
      <c r="AA10" s="155">
        <v>9672030</v>
      </c>
    </row>
    <row r="11" spans="1:27" ht="12.75">
      <c r="A11" s="138" t="s">
        <v>80</v>
      </c>
      <c r="B11" s="136"/>
      <c r="C11" s="155">
        <v>4312446</v>
      </c>
      <c r="D11" s="155"/>
      <c r="E11" s="156">
        <v>4084000</v>
      </c>
      <c r="F11" s="60">
        <v>4084000</v>
      </c>
      <c r="G11" s="60">
        <v>780000</v>
      </c>
      <c r="H11" s="60">
        <v>-642643</v>
      </c>
      <c r="I11" s="60">
        <v>18279</v>
      </c>
      <c r="J11" s="60">
        <v>155636</v>
      </c>
      <c r="K11" s="60">
        <v>410913</v>
      </c>
      <c r="L11" s="60">
        <v>257808</v>
      </c>
      <c r="M11" s="60">
        <v>33713</v>
      </c>
      <c r="N11" s="60">
        <v>702434</v>
      </c>
      <c r="O11" s="60">
        <v>26869</v>
      </c>
      <c r="P11" s="60">
        <v>179238</v>
      </c>
      <c r="Q11" s="60">
        <v>2623035</v>
      </c>
      <c r="R11" s="60">
        <v>2829142</v>
      </c>
      <c r="S11" s="60">
        <v>3234</v>
      </c>
      <c r="T11" s="60"/>
      <c r="U11" s="60">
        <v>-2390143</v>
      </c>
      <c r="V11" s="60">
        <v>-2386909</v>
      </c>
      <c r="W11" s="60">
        <v>1300303</v>
      </c>
      <c r="X11" s="60">
        <v>4084003</v>
      </c>
      <c r="Y11" s="60">
        <v>-2783700</v>
      </c>
      <c r="Z11" s="140">
        <v>-68.16</v>
      </c>
      <c r="AA11" s="155">
        <v>4084000</v>
      </c>
    </row>
    <row r="12" spans="1:27" ht="12.75">
      <c r="A12" s="138" t="s">
        <v>81</v>
      </c>
      <c r="B12" s="136"/>
      <c r="C12" s="155">
        <v>49729445</v>
      </c>
      <c r="D12" s="155"/>
      <c r="E12" s="156">
        <v>57686898</v>
      </c>
      <c r="F12" s="60">
        <v>57686898</v>
      </c>
      <c r="G12" s="60">
        <v>1624796</v>
      </c>
      <c r="H12" s="60">
        <v>12721</v>
      </c>
      <c r="I12" s="60">
        <v>651211</v>
      </c>
      <c r="J12" s="60">
        <v>2288728</v>
      </c>
      <c r="K12" s="60">
        <v>988295</v>
      </c>
      <c r="L12" s="60">
        <v>1257641</v>
      </c>
      <c r="M12" s="60">
        <v>923606</v>
      </c>
      <c r="N12" s="60">
        <v>3169542</v>
      </c>
      <c r="O12" s="60">
        <v>626609</v>
      </c>
      <c r="P12" s="60">
        <v>369911</v>
      </c>
      <c r="Q12" s="60">
        <v>4246080</v>
      </c>
      <c r="R12" s="60">
        <v>5242600</v>
      </c>
      <c r="S12" s="60">
        <v>532732</v>
      </c>
      <c r="T12" s="60">
        <v>1252333</v>
      </c>
      <c r="U12" s="60">
        <v>1887532</v>
      </c>
      <c r="V12" s="60">
        <v>3672597</v>
      </c>
      <c r="W12" s="60">
        <v>14373467</v>
      </c>
      <c r="X12" s="60">
        <v>57686900</v>
      </c>
      <c r="Y12" s="60">
        <v>-43313433</v>
      </c>
      <c r="Z12" s="140">
        <v>-75.08</v>
      </c>
      <c r="AA12" s="155">
        <v>57686898</v>
      </c>
    </row>
    <row r="13" spans="1:27" ht="12.75">
      <c r="A13" s="138" t="s">
        <v>82</v>
      </c>
      <c r="B13" s="136"/>
      <c r="C13" s="155">
        <v>6224762</v>
      </c>
      <c r="D13" s="155"/>
      <c r="E13" s="156">
        <v>21964392</v>
      </c>
      <c r="F13" s="60">
        <v>9951945</v>
      </c>
      <c r="G13" s="60">
        <v>5537</v>
      </c>
      <c r="H13" s="60">
        <v>88</v>
      </c>
      <c r="I13" s="60">
        <v>-131406</v>
      </c>
      <c r="J13" s="60">
        <v>-125781</v>
      </c>
      <c r="K13" s="60">
        <v>-3258195</v>
      </c>
      <c r="L13" s="60">
        <v>3281</v>
      </c>
      <c r="M13" s="60">
        <v>2154</v>
      </c>
      <c r="N13" s="60">
        <v>-3252760</v>
      </c>
      <c r="O13" s="60">
        <v>2535</v>
      </c>
      <c r="P13" s="60">
        <v>-4080237</v>
      </c>
      <c r="Q13" s="60">
        <v>-1090198</v>
      </c>
      <c r="R13" s="60">
        <v>-5167900</v>
      </c>
      <c r="S13" s="60">
        <v>-6075608</v>
      </c>
      <c r="T13" s="60">
        <v>9936281</v>
      </c>
      <c r="U13" s="60">
        <v>-322304</v>
      </c>
      <c r="V13" s="60">
        <v>3538369</v>
      </c>
      <c r="W13" s="60">
        <v>-5008072</v>
      </c>
      <c r="X13" s="60">
        <v>5465832</v>
      </c>
      <c r="Y13" s="60">
        <v>-10473904</v>
      </c>
      <c r="Z13" s="140">
        <v>-191.63</v>
      </c>
      <c r="AA13" s="155">
        <v>9951945</v>
      </c>
    </row>
    <row r="14" spans="1:27" ht="12.75">
      <c r="A14" s="138" t="s">
        <v>83</v>
      </c>
      <c r="B14" s="136"/>
      <c r="C14" s="157">
        <v>4196235</v>
      </c>
      <c r="D14" s="157"/>
      <c r="E14" s="158">
        <v>7149146</v>
      </c>
      <c r="F14" s="159">
        <v>7149146</v>
      </c>
      <c r="G14" s="159"/>
      <c r="H14" s="159"/>
      <c r="I14" s="159"/>
      <c r="J14" s="159"/>
      <c r="K14" s="159">
        <v>604749</v>
      </c>
      <c r="L14" s="159">
        <v>2693</v>
      </c>
      <c r="M14" s="159"/>
      <c r="N14" s="159">
        <v>607442</v>
      </c>
      <c r="O14" s="159">
        <v>714545</v>
      </c>
      <c r="P14" s="159"/>
      <c r="Q14" s="159">
        <v>633623</v>
      </c>
      <c r="R14" s="159">
        <v>1348168</v>
      </c>
      <c r="S14" s="159"/>
      <c r="T14" s="159"/>
      <c r="U14" s="159">
        <v>654195</v>
      </c>
      <c r="V14" s="159">
        <v>654195</v>
      </c>
      <c r="W14" s="159">
        <v>2609805</v>
      </c>
      <c r="X14" s="159">
        <v>7149148</v>
      </c>
      <c r="Y14" s="159">
        <v>-4539343</v>
      </c>
      <c r="Z14" s="141">
        <v>-63.49</v>
      </c>
      <c r="AA14" s="157">
        <v>7149146</v>
      </c>
    </row>
    <row r="15" spans="1:27" ht="12.75">
      <c r="A15" s="135" t="s">
        <v>84</v>
      </c>
      <c r="B15" s="142"/>
      <c r="C15" s="153">
        <f aca="true" t="shared" si="2" ref="C15:Y15">SUM(C16:C18)</f>
        <v>17958108</v>
      </c>
      <c r="D15" s="153">
        <f>SUM(D16:D18)</f>
        <v>0</v>
      </c>
      <c r="E15" s="154">
        <f t="shared" si="2"/>
        <v>8019604</v>
      </c>
      <c r="F15" s="100">
        <f t="shared" si="2"/>
        <v>8019606</v>
      </c>
      <c r="G15" s="100">
        <f t="shared" si="2"/>
        <v>869009</v>
      </c>
      <c r="H15" s="100">
        <f t="shared" si="2"/>
        <v>-24482</v>
      </c>
      <c r="I15" s="100">
        <f t="shared" si="2"/>
        <v>1106764</v>
      </c>
      <c r="J15" s="100">
        <f t="shared" si="2"/>
        <v>1951291</v>
      </c>
      <c r="K15" s="100">
        <f t="shared" si="2"/>
        <v>1194036</v>
      </c>
      <c r="L15" s="100">
        <f t="shared" si="2"/>
        <v>4022939</v>
      </c>
      <c r="M15" s="100">
        <f t="shared" si="2"/>
        <v>230964</v>
      </c>
      <c r="N15" s="100">
        <f t="shared" si="2"/>
        <v>5447939</v>
      </c>
      <c r="O15" s="100">
        <f t="shared" si="2"/>
        <v>934645</v>
      </c>
      <c r="P15" s="100">
        <f t="shared" si="2"/>
        <v>969570</v>
      </c>
      <c r="Q15" s="100">
        <f t="shared" si="2"/>
        <v>278744</v>
      </c>
      <c r="R15" s="100">
        <f t="shared" si="2"/>
        <v>2182959</v>
      </c>
      <c r="S15" s="100">
        <f t="shared" si="2"/>
        <v>2800850</v>
      </c>
      <c r="T15" s="100">
        <f t="shared" si="2"/>
        <v>1656354</v>
      </c>
      <c r="U15" s="100">
        <f t="shared" si="2"/>
        <v>146868</v>
      </c>
      <c r="V15" s="100">
        <f t="shared" si="2"/>
        <v>4604072</v>
      </c>
      <c r="W15" s="100">
        <f t="shared" si="2"/>
        <v>14186261</v>
      </c>
      <c r="X15" s="100">
        <f t="shared" si="2"/>
        <v>8019601</v>
      </c>
      <c r="Y15" s="100">
        <f t="shared" si="2"/>
        <v>6166660</v>
      </c>
      <c r="Z15" s="137">
        <f>+IF(X15&lt;&gt;0,+(Y15/X15)*100,0)</f>
        <v>76.89484801051822</v>
      </c>
      <c r="AA15" s="153">
        <f>SUM(AA16:AA18)</f>
        <v>8019606</v>
      </c>
    </row>
    <row r="16" spans="1:27" ht="12.75">
      <c r="A16" s="138" t="s">
        <v>85</v>
      </c>
      <c r="B16" s="136"/>
      <c r="C16" s="155">
        <v>2509228</v>
      </c>
      <c r="D16" s="155"/>
      <c r="E16" s="156">
        <v>2701803</v>
      </c>
      <c r="F16" s="60">
        <v>2701805</v>
      </c>
      <c r="G16" s="60">
        <v>176651</v>
      </c>
      <c r="H16" s="60">
        <v>194318</v>
      </c>
      <c r="I16" s="60">
        <v>271071</v>
      </c>
      <c r="J16" s="60">
        <v>642040</v>
      </c>
      <c r="K16" s="60">
        <v>324933</v>
      </c>
      <c r="L16" s="60">
        <v>265181</v>
      </c>
      <c r="M16" s="60">
        <v>157153</v>
      </c>
      <c r="N16" s="60">
        <v>747267</v>
      </c>
      <c r="O16" s="60">
        <v>160754</v>
      </c>
      <c r="P16" s="60">
        <v>292396</v>
      </c>
      <c r="Q16" s="60">
        <v>273510</v>
      </c>
      <c r="R16" s="60">
        <v>726660</v>
      </c>
      <c r="S16" s="60">
        <v>375008</v>
      </c>
      <c r="T16" s="60">
        <v>211534</v>
      </c>
      <c r="U16" s="60">
        <v>328780</v>
      </c>
      <c r="V16" s="60">
        <v>915322</v>
      </c>
      <c r="W16" s="60">
        <v>3031289</v>
      </c>
      <c r="X16" s="60">
        <v>2701800</v>
      </c>
      <c r="Y16" s="60">
        <v>329489</v>
      </c>
      <c r="Z16" s="140">
        <v>12.2</v>
      </c>
      <c r="AA16" s="155">
        <v>2701805</v>
      </c>
    </row>
    <row r="17" spans="1:27" ht="12.75">
      <c r="A17" s="138" t="s">
        <v>86</v>
      </c>
      <c r="B17" s="136"/>
      <c r="C17" s="155">
        <v>13056269</v>
      </c>
      <c r="D17" s="155"/>
      <c r="E17" s="156">
        <v>2639000</v>
      </c>
      <c r="F17" s="60">
        <v>2639000</v>
      </c>
      <c r="G17" s="60">
        <v>692358</v>
      </c>
      <c r="H17" s="60">
        <v>-218800</v>
      </c>
      <c r="I17" s="60">
        <v>682136</v>
      </c>
      <c r="J17" s="60">
        <v>1155694</v>
      </c>
      <c r="K17" s="60">
        <v>634189</v>
      </c>
      <c r="L17" s="60">
        <v>3757758</v>
      </c>
      <c r="M17" s="60">
        <v>73811</v>
      </c>
      <c r="N17" s="60">
        <v>4465758</v>
      </c>
      <c r="O17" s="60">
        <v>773891</v>
      </c>
      <c r="P17" s="60">
        <v>677174</v>
      </c>
      <c r="Q17" s="60">
        <v>5234</v>
      </c>
      <c r="R17" s="60">
        <v>1456299</v>
      </c>
      <c r="S17" s="60">
        <v>1156780</v>
      </c>
      <c r="T17" s="60">
        <v>1095429</v>
      </c>
      <c r="U17" s="60">
        <v>-181912</v>
      </c>
      <c r="V17" s="60">
        <v>2070297</v>
      </c>
      <c r="W17" s="60">
        <v>9148048</v>
      </c>
      <c r="X17" s="60">
        <v>2639001</v>
      </c>
      <c r="Y17" s="60">
        <v>6509047</v>
      </c>
      <c r="Z17" s="140">
        <v>246.65</v>
      </c>
      <c r="AA17" s="155">
        <v>2639000</v>
      </c>
    </row>
    <row r="18" spans="1:27" ht="12.75">
      <c r="A18" s="138" t="s">
        <v>87</v>
      </c>
      <c r="B18" s="136"/>
      <c r="C18" s="155">
        <v>2392611</v>
      </c>
      <c r="D18" s="155"/>
      <c r="E18" s="156">
        <v>2678801</v>
      </c>
      <c r="F18" s="60">
        <v>2678801</v>
      </c>
      <c r="G18" s="60"/>
      <c r="H18" s="60"/>
      <c r="I18" s="60">
        <v>153557</v>
      </c>
      <c r="J18" s="60">
        <v>153557</v>
      </c>
      <c r="K18" s="60">
        <v>234914</v>
      </c>
      <c r="L18" s="60"/>
      <c r="M18" s="60"/>
      <c r="N18" s="60">
        <v>234914</v>
      </c>
      <c r="O18" s="60"/>
      <c r="P18" s="60"/>
      <c r="Q18" s="60"/>
      <c r="R18" s="60"/>
      <c r="S18" s="60">
        <v>1269062</v>
      </c>
      <c r="T18" s="60">
        <v>349391</v>
      </c>
      <c r="U18" s="60"/>
      <c r="V18" s="60">
        <v>1618453</v>
      </c>
      <c r="W18" s="60">
        <v>2006924</v>
      </c>
      <c r="X18" s="60">
        <v>2678800</v>
      </c>
      <c r="Y18" s="60">
        <v>-671876</v>
      </c>
      <c r="Z18" s="140">
        <v>-25.08</v>
      </c>
      <c r="AA18" s="155">
        <v>2678801</v>
      </c>
    </row>
    <row r="19" spans="1:27" ht="12.75">
      <c r="A19" s="135" t="s">
        <v>88</v>
      </c>
      <c r="B19" s="142"/>
      <c r="C19" s="153">
        <f aca="true" t="shared" si="3" ref="C19:Y19">SUM(C20:C23)</f>
        <v>581814066</v>
      </c>
      <c r="D19" s="153">
        <f>SUM(D20:D23)</f>
        <v>0</v>
      </c>
      <c r="E19" s="154">
        <f t="shared" si="3"/>
        <v>668869569</v>
      </c>
      <c r="F19" s="100">
        <f t="shared" si="3"/>
        <v>658711135</v>
      </c>
      <c r="G19" s="100">
        <f t="shared" si="3"/>
        <v>88346643</v>
      </c>
      <c r="H19" s="100">
        <f t="shared" si="3"/>
        <v>36952753</v>
      </c>
      <c r="I19" s="100">
        <f t="shared" si="3"/>
        <v>52379654</v>
      </c>
      <c r="J19" s="100">
        <f t="shared" si="3"/>
        <v>177679050</v>
      </c>
      <c r="K19" s="100">
        <f t="shared" si="3"/>
        <v>51275239</v>
      </c>
      <c r="L19" s="100">
        <f t="shared" si="3"/>
        <v>49414504</v>
      </c>
      <c r="M19" s="100">
        <f t="shared" si="3"/>
        <v>68054443</v>
      </c>
      <c r="N19" s="100">
        <f t="shared" si="3"/>
        <v>168744186</v>
      </c>
      <c r="O19" s="100">
        <f t="shared" si="3"/>
        <v>44620766</v>
      </c>
      <c r="P19" s="100">
        <f t="shared" si="3"/>
        <v>42601630</v>
      </c>
      <c r="Q19" s="100">
        <f t="shared" si="3"/>
        <v>63719381</v>
      </c>
      <c r="R19" s="100">
        <f t="shared" si="3"/>
        <v>150941777</v>
      </c>
      <c r="S19" s="100">
        <f t="shared" si="3"/>
        <v>42308723</v>
      </c>
      <c r="T19" s="100">
        <f t="shared" si="3"/>
        <v>46783101</v>
      </c>
      <c r="U19" s="100">
        <f t="shared" si="3"/>
        <v>51210418</v>
      </c>
      <c r="V19" s="100">
        <f t="shared" si="3"/>
        <v>140302242</v>
      </c>
      <c r="W19" s="100">
        <f t="shared" si="3"/>
        <v>637667255</v>
      </c>
      <c r="X19" s="100">
        <f t="shared" si="3"/>
        <v>685368126</v>
      </c>
      <c r="Y19" s="100">
        <f t="shared" si="3"/>
        <v>-47700871</v>
      </c>
      <c r="Z19" s="137">
        <f>+IF(X19&lt;&gt;0,+(Y19/X19)*100,0)</f>
        <v>-6.959890486649215</v>
      </c>
      <c r="AA19" s="153">
        <f>SUM(AA20:AA23)</f>
        <v>658711135</v>
      </c>
    </row>
    <row r="20" spans="1:27" ht="12.75">
      <c r="A20" s="138" t="s">
        <v>89</v>
      </c>
      <c r="B20" s="136"/>
      <c r="C20" s="155">
        <v>308210890</v>
      </c>
      <c r="D20" s="155"/>
      <c r="E20" s="156">
        <v>358861563</v>
      </c>
      <c r="F20" s="60">
        <v>362185225</v>
      </c>
      <c r="G20" s="60">
        <v>41809536</v>
      </c>
      <c r="H20" s="60">
        <v>26164524</v>
      </c>
      <c r="I20" s="60">
        <v>34388557</v>
      </c>
      <c r="J20" s="60">
        <v>102362617</v>
      </c>
      <c r="K20" s="60">
        <v>29480617</v>
      </c>
      <c r="L20" s="60">
        <v>27487477</v>
      </c>
      <c r="M20" s="60">
        <v>24891841</v>
      </c>
      <c r="N20" s="60">
        <v>81859935</v>
      </c>
      <c r="O20" s="60">
        <v>23401608</v>
      </c>
      <c r="P20" s="60">
        <v>24084352</v>
      </c>
      <c r="Q20" s="60">
        <v>34253121</v>
      </c>
      <c r="R20" s="60">
        <v>81739081</v>
      </c>
      <c r="S20" s="60">
        <v>23648878</v>
      </c>
      <c r="T20" s="60">
        <v>27722567</v>
      </c>
      <c r="U20" s="60">
        <v>28808404</v>
      </c>
      <c r="V20" s="60">
        <v>80179849</v>
      </c>
      <c r="W20" s="60">
        <v>346141482</v>
      </c>
      <c r="X20" s="60">
        <v>370867692</v>
      </c>
      <c r="Y20" s="60">
        <v>-24726210</v>
      </c>
      <c r="Z20" s="140">
        <v>-6.67</v>
      </c>
      <c r="AA20" s="155">
        <v>362185225</v>
      </c>
    </row>
    <row r="21" spans="1:27" ht="12.75">
      <c r="A21" s="138" t="s">
        <v>90</v>
      </c>
      <c r="B21" s="136"/>
      <c r="C21" s="155">
        <v>161729590</v>
      </c>
      <c r="D21" s="155"/>
      <c r="E21" s="156">
        <v>199592499</v>
      </c>
      <c r="F21" s="60">
        <v>191473331</v>
      </c>
      <c r="G21" s="60">
        <v>26431765</v>
      </c>
      <c r="H21" s="60">
        <v>7778421</v>
      </c>
      <c r="I21" s="60">
        <v>12864752</v>
      </c>
      <c r="J21" s="60">
        <v>47074938</v>
      </c>
      <c r="K21" s="60">
        <v>14293872</v>
      </c>
      <c r="L21" s="60">
        <v>14650676</v>
      </c>
      <c r="M21" s="60">
        <v>22580462</v>
      </c>
      <c r="N21" s="60">
        <v>51525010</v>
      </c>
      <c r="O21" s="60">
        <v>13318203</v>
      </c>
      <c r="P21" s="60">
        <v>12621918</v>
      </c>
      <c r="Q21" s="60">
        <v>18774490</v>
      </c>
      <c r="R21" s="60">
        <v>44714611</v>
      </c>
      <c r="S21" s="60">
        <v>12909847</v>
      </c>
      <c r="T21" s="60">
        <v>13103338</v>
      </c>
      <c r="U21" s="60">
        <v>17320773</v>
      </c>
      <c r="V21" s="60">
        <v>43333958</v>
      </c>
      <c r="W21" s="60">
        <v>186648517</v>
      </c>
      <c r="X21" s="60">
        <v>200391010</v>
      </c>
      <c r="Y21" s="60">
        <v>-13742493</v>
      </c>
      <c r="Z21" s="140">
        <v>-6.86</v>
      </c>
      <c r="AA21" s="155">
        <v>191473331</v>
      </c>
    </row>
    <row r="22" spans="1:27" ht="12.75">
      <c r="A22" s="138" t="s">
        <v>91</v>
      </c>
      <c r="B22" s="136"/>
      <c r="C22" s="157">
        <v>66410350</v>
      </c>
      <c r="D22" s="157"/>
      <c r="E22" s="158">
        <v>61145819</v>
      </c>
      <c r="F22" s="159">
        <v>57112998</v>
      </c>
      <c r="G22" s="159">
        <v>11522762</v>
      </c>
      <c r="H22" s="159">
        <v>388786</v>
      </c>
      <c r="I22" s="159">
        <v>2436344</v>
      </c>
      <c r="J22" s="159">
        <v>14347892</v>
      </c>
      <c r="K22" s="159">
        <v>4900671</v>
      </c>
      <c r="L22" s="159">
        <v>4345346</v>
      </c>
      <c r="M22" s="159">
        <v>10537696</v>
      </c>
      <c r="N22" s="159">
        <v>19783713</v>
      </c>
      <c r="O22" s="159">
        <v>5214831</v>
      </c>
      <c r="P22" s="159">
        <v>2789567</v>
      </c>
      <c r="Q22" s="159">
        <v>7966229</v>
      </c>
      <c r="R22" s="159">
        <v>15970627</v>
      </c>
      <c r="S22" s="159">
        <v>2780415</v>
      </c>
      <c r="T22" s="159">
        <v>3199118</v>
      </c>
      <c r="U22" s="159">
        <v>2105868</v>
      </c>
      <c r="V22" s="159">
        <v>8085401</v>
      </c>
      <c r="W22" s="159">
        <v>58187633</v>
      </c>
      <c r="X22" s="159">
        <v>62489597</v>
      </c>
      <c r="Y22" s="159">
        <v>-4301964</v>
      </c>
      <c r="Z22" s="141">
        <v>-6.88</v>
      </c>
      <c r="AA22" s="157">
        <v>57112998</v>
      </c>
    </row>
    <row r="23" spans="1:27" ht="12.75">
      <c r="A23" s="138" t="s">
        <v>92</v>
      </c>
      <c r="B23" s="136"/>
      <c r="C23" s="155">
        <v>45463236</v>
      </c>
      <c r="D23" s="155"/>
      <c r="E23" s="156">
        <v>49269688</v>
      </c>
      <c r="F23" s="60">
        <v>47939581</v>
      </c>
      <c r="G23" s="60">
        <v>8582580</v>
      </c>
      <c r="H23" s="60">
        <v>2621022</v>
      </c>
      <c r="I23" s="60">
        <v>2690001</v>
      </c>
      <c r="J23" s="60">
        <v>13893603</v>
      </c>
      <c r="K23" s="60">
        <v>2600079</v>
      </c>
      <c r="L23" s="60">
        <v>2931005</v>
      </c>
      <c r="M23" s="60">
        <v>10044444</v>
      </c>
      <c r="N23" s="60">
        <v>15575528</v>
      </c>
      <c r="O23" s="60">
        <v>2686124</v>
      </c>
      <c r="P23" s="60">
        <v>3105793</v>
      </c>
      <c r="Q23" s="60">
        <v>2725541</v>
      </c>
      <c r="R23" s="60">
        <v>8517458</v>
      </c>
      <c r="S23" s="60">
        <v>2969583</v>
      </c>
      <c r="T23" s="60">
        <v>2758078</v>
      </c>
      <c r="U23" s="60">
        <v>2975373</v>
      </c>
      <c r="V23" s="60">
        <v>8703034</v>
      </c>
      <c r="W23" s="60">
        <v>46689623</v>
      </c>
      <c r="X23" s="60">
        <v>51619827</v>
      </c>
      <c r="Y23" s="60">
        <v>-4930204</v>
      </c>
      <c r="Z23" s="140">
        <v>-9.55</v>
      </c>
      <c r="AA23" s="155">
        <v>47939581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859371472</v>
      </c>
      <c r="D25" s="168">
        <f>+D5+D9+D15+D19+D24</f>
        <v>0</v>
      </c>
      <c r="E25" s="169">
        <f t="shared" si="4"/>
        <v>963333908</v>
      </c>
      <c r="F25" s="73">
        <f t="shared" si="4"/>
        <v>948715862</v>
      </c>
      <c r="G25" s="73">
        <f t="shared" si="4"/>
        <v>113858992</v>
      </c>
      <c r="H25" s="73">
        <f t="shared" si="4"/>
        <v>53134141</v>
      </c>
      <c r="I25" s="73">
        <f t="shared" si="4"/>
        <v>68261951</v>
      </c>
      <c r="J25" s="73">
        <f t="shared" si="4"/>
        <v>235255084</v>
      </c>
      <c r="K25" s="73">
        <f t="shared" si="4"/>
        <v>66617448</v>
      </c>
      <c r="L25" s="73">
        <f t="shared" si="4"/>
        <v>70221464</v>
      </c>
      <c r="M25" s="73">
        <f t="shared" si="4"/>
        <v>88196923</v>
      </c>
      <c r="N25" s="73">
        <f t="shared" si="4"/>
        <v>225035835</v>
      </c>
      <c r="O25" s="73">
        <f t="shared" si="4"/>
        <v>62861084</v>
      </c>
      <c r="P25" s="73">
        <f t="shared" si="4"/>
        <v>55418707</v>
      </c>
      <c r="Q25" s="73">
        <f t="shared" si="4"/>
        <v>91558080</v>
      </c>
      <c r="R25" s="73">
        <f t="shared" si="4"/>
        <v>209837871</v>
      </c>
      <c r="S25" s="73">
        <f t="shared" si="4"/>
        <v>54779144</v>
      </c>
      <c r="T25" s="73">
        <f t="shared" si="4"/>
        <v>75610779</v>
      </c>
      <c r="U25" s="73">
        <f t="shared" si="4"/>
        <v>86452819</v>
      </c>
      <c r="V25" s="73">
        <f t="shared" si="4"/>
        <v>216842742</v>
      </c>
      <c r="W25" s="73">
        <f t="shared" si="4"/>
        <v>886971532</v>
      </c>
      <c r="X25" s="73">
        <f t="shared" si="4"/>
        <v>963333911</v>
      </c>
      <c r="Y25" s="73">
        <f t="shared" si="4"/>
        <v>-76362379</v>
      </c>
      <c r="Z25" s="170">
        <f>+IF(X25&lt;&gt;0,+(Y25/X25)*100,0)</f>
        <v>-7.926885800244605</v>
      </c>
      <c r="AA25" s="168">
        <f>+AA5+AA9+AA15+AA19+AA24</f>
        <v>948715862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116908355</v>
      </c>
      <c r="D28" s="153">
        <f>SUM(D29:D31)</f>
        <v>0</v>
      </c>
      <c r="E28" s="154">
        <f t="shared" si="5"/>
        <v>139627121</v>
      </c>
      <c r="F28" s="100">
        <f t="shared" si="5"/>
        <v>136586272</v>
      </c>
      <c r="G28" s="100">
        <f t="shared" si="5"/>
        <v>8387439</v>
      </c>
      <c r="H28" s="100">
        <f t="shared" si="5"/>
        <v>13570452</v>
      </c>
      <c r="I28" s="100">
        <f t="shared" si="5"/>
        <v>9571504</v>
      </c>
      <c r="J28" s="100">
        <f t="shared" si="5"/>
        <v>31529395</v>
      </c>
      <c r="K28" s="100">
        <f t="shared" si="5"/>
        <v>10018804</v>
      </c>
      <c r="L28" s="100">
        <f t="shared" si="5"/>
        <v>10525452</v>
      </c>
      <c r="M28" s="100">
        <f t="shared" si="5"/>
        <v>9949697</v>
      </c>
      <c r="N28" s="100">
        <f t="shared" si="5"/>
        <v>30493953</v>
      </c>
      <c r="O28" s="100">
        <f t="shared" si="5"/>
        <v>10233528</v>
      </c>
      <c r="P28" s="100">
        <f t="shared" si="5"/>
        <v>8964549</v>
      </c>
      <c r="Q28" s="100">
        <f t="shared" si="5"/>
        <v>10924237</v>
      </c>
      <c r="R28" s="100">
        <f t="shared" si="5"/>
        <v>30122314</v>
      </c>
      <c r="S28" s="100">
        <f t="shared" si="5"/>
        <v>10860894</v>
      </c>
      <c r="T28" s="100">
        <f t="shared" si="5"/>
        <v>11393327</v>
      </c>
      <c r="U28" s="100">
        <f t="shared" si="5"/>
        <v>12368276</v>
      </c>
      <c r="V28" s="100">
        <f t="shared" si="5"/>
        <v>34622497</v>
      </c>
      <c r="W28" s="100">
        <f t="shared" si="5"/>
        <v>126768159</v>
      </c>
      <c r="X28" s="100">
        <f t="shared" si="5"/>
        <v>139627118</v>
      </c>
      <c r="Y28" s="100">
        <f t="shared" si="5"/>
        <v>-12858959</v>
      </c>
      <c r="Z28" s="137">
        <f>+IF(X28&lt;&gt;0,+(Y28/X28)*100,0)</f>
        <v>-9.209499690454113</v>
      </c>
      <c r="AA28" s="153">
        <f>SUM(AA29:AA31)</f>
        <v>136586272</v>
      </c>
    </row>
    <row r="29" spans="1:27" ht="12.75">
      <c r="A29" s="138" t="s">
        <v>75</v>
      </c>
      <c r="B29" s="136"/>
      <c r="C29" s="155">
        <v>23930963</v>
      </c>
      <c r="D29" s="155"/>
      <c r="E29" s="156">
        <v>33959474</v>
      </c>
      <c r="F29" s="60">
        <v>33160505</v>
      </c>
      <c r="G29" s="60">
        <v>1545727</v>
      </c>
      <c r="H29" s="60">
        <v>4884541</v>
      </c>
      <c r="I29" s="60">
        <v>1159216</v>
      </c>
      <c r="J29" s="60">
        <v>7589484</v>
      </c>
      <c r="K29" s="60">
        <v>2350457</v>
      </c>
      <c r="L29" s="60">
        <v>1731924</v>
      </c>
      <c r="M29" s="60">
        <v>2224064</v>
      </c>
      <c r="N29" s="60">
        <v>6306445</v>
      </c>
      <c r="O29" s="60">
        <v>2166847</v>
      </c>
      <c r="P29" s="60">
        <v>1856080</v>
      </c>
      <c r="Q29" s="60">
        <v>2333703</v>
      </c>
      <c r="R29" s="60">
        <v>6356630</v>
      </c>
      <c r="S29" s="60">
        <v>1893203</v>
      </c>
      <c r="T29" s="60">
        <v>3320044</v>
      </c>
      <c r="U29" s="60">
        <v>3362398</v>
      </c>
      <c r="V29" s="60">
        <v>8575645</v>
      </c>
      <c r="W29" s="60">
        <v>28828204</v>
      </c>
      <c r="X29" s="60">
        <v>33959472</v>
      </c>
      <c r="Y29" s="60">
        <v>-5131268</v>
      </c>
      <c r="Z29" s="140">
        <v>-15.11</v>
      </c>
      <c r="AA29" s="155">
        <v>33160505</v>
      </c>
    </row>
    <row r="30" spans="1:27" ht="12.75">
      <c r="A30" s="138" t="s">
        <v>76</v>
      </c>
      <c r="B30" s="136"/>
      <c r="C30" s="157">
        <v>56821166</v>
      </c>
      <c r="D30" s="157"/>
      <c r="E30" s="158">
        <v>62686290</v>
      </c>
      <c r="F30" s="159">
        <v>60374950</v>
      </c>
      <c r="G30" s="159">
        <v>4715036</v>
      </c>
      <c r="H30" s="159">
        <v>5837928</v>
      </c>
      <c r="I30" s="159">
        <v>4628404</v>
      </c>
      <c r="J30" s="159">
        <v>15181368</v>
      </c>
      <c r="K30" s="159">
        <v>4728523</v>
      </c>
      <c r="L30" s="159">
        <v>5169466</v>
      </c>
      <c r="M30" s="159">
        <v>4026150</v>
      </c>
      <c r="N30" s="159">
        <v>13924139</v>
      </c>
      <c r="O30" s="159">
        <v>4905780</v>
      </c>
      <c r="P30" s="159">
        <v>4019208</v>
      </c>
      <c r="Q30" s="159">
        <v>5532756</v>
      </c>
      <c r="R30" s="159">
        <v>14457744</v>
      </c>
      <c r="S30" s="159">
        <v>3793583</v>
      </c>
      <c r="T30" s="159">
        <v>4160637</v>
      </c>
      <c r="U30" s="159">
        <v>5887646</v>
      </c>
      <c r="V30" s="159">
        <v>13841866</v>
      </c>
      <c r="W30" s="159">
        <v>57405117</v>
      </c>
      <c r="X30" s="159">
        <v>62686291</v>
      </c>
      <c r="Y30" s="159">
        <v>-5281174</v>
      </c>
      <c r="Z30" s="141">
        <v>-8.42</v>
      </c>
      <c r="AA30" s="157">
        <v>60374950</v>
      </c>
    </row>
    <row r="31" spans="1:27" ht="12.75">
      <c r="A31" s="138" t="s">
        <v>77</v>
      </c>
      <c r="B31" s="136"/>
      <c r="C31" s="155">
        <v>36156226</v>
      </c>
      <c r="D31" s="155"/>
      <c r="E31" s="156">
        <v>42981357</v>
      </c>
      <c r="F31" s="60">
        <v>43050817</v>
      </c>
      <c r="G31" s="60">
        <v>2126676</v>
      </c>
      <c r="H31" s="60">
        <v>2847983</v>
      </c>
      <c r="I31" s="60">
        <v>3783884</v>
      </c>
      <c r="J31" s="60">
        <v>8758543</v>
      </c>
      <c r="K31" s="60">
        <v>2939824</v>
      </c>
      <c r="L31" s="60">
        <v>3624062</v>
      </c>
      <c r="M31" s="60">
        <v>3699483</v>
      </c>
      <c r="N31" s="60">
        <v>10263369</v>
      </c>
      <c r="O31" s="60">
        <v>3160901</v>
      </c>
      <c r="P31" s="60">
        <v>3089261</v>
      </c>
      <c r="Q31" s="60">
        <v>3057778</v>
      </c>
      <c r="R31" s="60">
        <v>9307940</v>
      </c>
      <c r="S31" s="60">
        <v>5174108</v>
      </c>
      <c r="T31" s="60">
        <v>3912646</v>
      </c>
      <c r="U31" s="60">
        <v>3118232</v>
      </c>
      <c r="V31" s="60">
        <v>12204986</v>
      </c>
      <c r="W31" s="60">
        <v>40534838</v>
      </c>
      <c r="X31" s="60">
        <v>42981355</v>
      </c>
      <c r="Y31" s="60">
        <v>-2446517</v>
      </c>
      <c r="Z31" s="140">
        <v>-5.69</v>
      </c>
      <c r="AA31" s="155">
        <v>43050817</v>
      </c>
    </row>
    <row r="32" spans="1:27" ht="12.75">
      <c r="A32" s="135" t="s">
        <v>78</v>
      </c>
      <c r="B32" s="136"/>
      <c r="C32" s="153">
        <f aca="true" t="shared" si="6" ref="C32:Y32">SUM(C33:C37)</f>
        <v>134987812</v>
      </c>
      <c r="D32" s="153">
        <f>SUM(D33:D37)</f>
        <v>0</v>
      </c>
      <c r="E32" s="154">
        <f t="shared" si="6"/>
        <v>167903361</v>
      </c>
      <c r="F32" s="100">
        <f t="shared" si="6"/>
        <v>150331050</v>
      </c>
      <c r="G32" s="100">
        <f t="shared" si="6"/>
        <v>5328593</v>
      </c>
      <c r="H32" s="100">
        <f t="shared" si="6"/>
        <v>14727722</v>
      </c>
      <c r="I32" s="100">
        <f t="shared" si="6"/>
        <v>10824234</v>
      </c>
      <c r="J32" s="100">
        <f t="shared" si="6"/>
        <v>30880549</v>
      </c>
      <c r="K32" s="100">
        <f t="shared" si="6"/>
        <v>11454207</v>
      </c>
      <c r="L32" s="100">
        <f t="shared" si="6"/>
        <v>12513545</v>
      </c>
      <c r="M32" s="100">
        <f t="shared" si="6"/>
        <v>11297706</v>
      </c>
      <c r="N32" s="100">
        <f t="shared" si="6"/>
        <v>35265458</v>
      </c>
      <c r="O32" s="100">
        <f t="shared" si="6"/>
        <v>12568984</v>
      </c>
      <c r="P32" s="100">
        <f t="shared" si="6"/>
        <v>12276741</v>
      </c>
      <c r="Q32" s="100">
        <f t="shared" si="6"/>
        <v>12812294</v>
      </c>
      <c r="R32" s="100">
        <f t="shared" si="6"/>
        <v>37658019</v>
      </c>
      <c r="S32" s="100">
        <f t="shared" si="6"/>
        <v>13039910</v>
      </c>
      <c r="T32" s="100">
        <f t="shared" si="6"/>
        <v>11689512</v>
      </c>
      <c r="U32" s="100">
        <f t="shared" si="6"/>
        <v>12892533</v>
      </c>
      <c r="V32" s="100">
        <f t="shared" si="6"/>
        <v>37621955</v>
      </c>
      <c r="W32" s="100">
        <f t="shared" si="6"/>
        <v>141425981</v>
      </c>
      <c r="X32" s="100">
        <f t="shared" si="6"/>
        <v>167903363</v>
      </c>
      <c r="Y32" s="100">
        <f t="shared" si="6"/>
        <v>-26477382</v>
      </c>
      <c r="Z32" s="137">
        <f>+IF(X32&lt;&gt;0,+(Y32/X32)*100,0)</f>
        <v>-15.769417316554883</v>
      </c>
      <c r="AA32" s="153">
        <f>SUM(AA33:AA37)</f>
        <v>150331050</v>
      </c>
    </row>
    <row r="33" spans="1:27" ht="12.75">
      <c r="A33" s="138" t="s">
        <v>79</v>
      </c>
      <c r="B33" s="136"/>
      <c r="C33" s="155">
        <v>17020702</v>
      </c>
      <c r="D33" s="155"/>
      <c r="E33" s="156">
        <v>21298168</v>
      </c>
      <c r="F33" s="60">
        <v>20419212</v>
      </c>
      <c r="G33" s="60">
        <v>1053647</v>
      </c>
      <c r="H33" s="60">
        <v>1475897</v>
      </c>
      <c r="I33" s="60">
        <v>1436525</v>
      </c>
      <c r="J33" s="60">
        <v>3966069</v>
      </c>
      <c r="K33" s="60">
        <v>1565759</v>
      </c>
      <c r="L33" s="60">
        <v>1749849</v>
      </c>
      <c r="M33" s="60">
        <v>1239041</v>
      </c>
      <c r="N33" s="60">
        <v>4554649</v>
      </c>
      <c r="O33" s="60">
        <v>1603143</v>
      </c>
      <c r="P33" s="60">
        <v>1501225</v>
      </c>
      <c r="Q33" s="60">
        <v>1162546</v>
      </c>
      <c r="R33" s="60">
        <v>4266914</v>
      </c>
      <c r="S33" s="60">
        <v>1527717</v>
      </c>
      <c r="T33" s="60">
        <v>1574032</v>
      </c>
      <c r="U33" s="60">
        <v>1983542</v>
      </c>
      <c r="V33" s="60">
        <v>5085291</v>
      </c>
      <c r="W33" s="60">
        <v>17872923</v>
      </c>
      <c r="X33" s="60">
        <v>21298169</v>
      </c>
      <c r="Y33" s="60">
        <v>-3425246</v>
      </c>
      <c r="Z33" s="140">
        <v>-16.08</v>
      </c>
      <c r="AA33" s="155">
        <v>20419212</v>
      </c>
    </row>
    <row r="34" spans="1:27" ht="12.75">
      <c r="A34" s="138" t="s">
        <v>80</v>
      </c>
      <c r="B34" s="136"/>
      <c r="C34" s="155">
        <v>21223089</v>
      </c>
      <c r="D34" s="155"/>
      <c r="E34" s="156">
        <v>23959692</v>
      </c>
      <c r="F34" s="60">
        <v>23529817</v>
      </c>
      <c r="G34" s="60">
        <v>808035</v>
      </c>
      <c r="H34" s="60">
        <v>1388805</v>
      </c>
      <c r="I34" s="60">
        <v>1283900</v>
      </c>
      <c r="J34" s="60">
        <v>3480740</v>
      </c>
      <c r="K34" s="60">
        <v>1390296</v>
      </c>
      <c r="L34" s="60">
        <v>1645186</v>
      </c>
      <c r="M34" s="60">
        <v>1688135</v>
      </c>
      <c r="N34" s="60">
        <v>4723617</v>
      </c>
      <c r="O34" s="60">
        <v>2451797</v>
      </c>
      <c r="P34" s="60">
        <v>1532981</v>
      </c>
      <c r="Q34" s="60">
        <v>2830908</v>
      </c>
      <c r="R34" s="60">
        <v>6815686</v>
      </c>
      <c r="S34" s="60">
        <v>2340011</v>
      </c>
      <c r="T34" s="60">
        <v>1542596</v>
      </c>
      <c r="U34" s="60">
        <v>1873872</v>
      </c>
      <c r="V34" s="60">
        <v>5756479</v>
      </c>
      <c r="W34" s="60">
        <v>20776522</v>
      </c>
      <c r="X34" s="60">
        <v>23959690</v>
      </c>
      <c r="Y34" s="60">
        <v>-3183168</v>
      </c>
      <c r="Z34" s="140">
        <v>-13.29</v>
      </c>
      <c r="AA34" s="155">
        <v>23529817</v>
      </c>
    </row>
    <row r="35" spans="1:27" ht="12.75">
      <c r="A35" s="138" t="s">
        <v>81</v>
      </c>
      <c r="B35" s="136"/>
      <c r="C35" s="155">
        <v>85892603</v>
      </c>
      <c r="D35" s="155"/>
      <c r="E35" s="156">
        <v>90024282</v>
      </c>
      <c r="F35" s="60">
        <v>89582474</v>
      </c>
      <c r="G35" s="60">
        <v>2743140</v>
      </c>
      <c r="H35" s="60">
        <v>10699744</v>
      </c>
      <c r="I35" s="60">
        <v>7221880</v>
      </c>
      <c r="J35" s="60">
        <v>20664764</v>
      </c>
      <c r="K35" s="60">
        <v>7413998</v>
      </c>
      <c r="L35" s="60">
        <v>7515491</v>
      </c>
      <c r="M35" s="60">
        <v>7189918</v>
      </c>
      <c r="N35" s="60">
        <v>22119407</v>
      </c>
      <c r="O35" s="60">
        <v>7441833</v>
      </c>
      <c r="P35" s="60">
        <v>7370100</v>
      </c>
      <c r="Q35" s="60">
        <v>7837621</v>
      </c>
      <c r="R35" s="60">
        <v>22649554</v>
      </c>
      <c r="S35" s="60">
        <v>7285632</v>
      </c>
      <c r="T35" s="60">
        <v>7549384</v>
      </c>
      <c r="U35" s="60">
        <v>8128593</v>
      </c>
      <c r="V35" s="60">
        <v>22963609</v>
      </c>
      <c r="W35" s="60">
        <v>88397334</v>
      </c>
      <c r="X35" s="60">
        <v>90024284</v>
      </c>
      <c r="Y35" s="60">
        <v>-1626950</v>
      </c>
      <c r="Z35" s="140">
        <v>-1.81</v>
      </c>
      <c r="AA35" s="155">
        <v>89582474</v>
      </c>
    </row>
    <row r="36" spans="1:27" ht="12.75">
      <c r="A36" s="138" t="s">
        <v>82</v>
      </c>
      <c r="B36" s="136"/>
      <c r="C36" s="155">
        <v>6154664</v>
      </c>
      <c r="D36" s="155"/>
      <c r="E36" s="156">
        <v>25167381</v>
      </c>
      <c r="F36" s="60">
        <v>10008454</v>
      </c>
      <c r="G36" s="60">
        <v>423810</v>
      </c>
      <c r="H36" s="60">
        <v>781488</v>
      </c>
      <c r="I36" s="60">
        <v>529862</v>
      </c>
      <c r="J36" s="60">
        <v>1735160</v>
      </c>
      <c r="K36" s="60">
        <v>664797</v>
      </c>
      <c r="L36" s="60">
        <v>1235235</v>
      </c>
      <c r="M36" s="60">
        <v>874215</v>
      </c>
      <c r="N36" s="60">
        <v>2774247</v>
      </c>
      <c r="O36" s="60">
        <v>656738</v>
      </c>
      <c r="P36" s="60">
        <v>1494485</v>
      </c>
      <c r="Q36" s="60">
        <v>613921</v>
      </c>
      <c r="R36" s="60">
        <v>2765144</v>
      </c>
      <c r="S36" s="60">
        <v>1510163</v>
      </c>
      <c r="T36" s="60">
        <v>582669</v>
      </c>
      <c r="U36" s="60">
        <v>565698</v>
      </c>
      <c r="V36" s="60">
        <v>2658530</v>
      </c>
      <c r="W36" s="60">
        <v>9933081</v>
      </c>
      <c r="X36" s="60">
        <v>25167381</v>
      </c>
      <c r="Y36" s="60">
        <v>-15234300</v>
      </c>
      <c r="Z36" s="140">
        <v>-60.53</v>
      </c>
      <c r="AA36" s="155">
        <v>10008454</v>
      </c>
    </row>
    <row r="37" spans="1:27" ht="12.75">
      <c r="A37" s="138" t="s">
        <v>83</v>
      </c>
      <c r="B37" s="136"/>
      <c r="C37" s="157">
        <v>4696754</v>
      </c>
      <c r="D37" s="157"/>
      <c r="E37" s="158">
        <v>7453838</v>
      </c>
      <c r="F37" s="159">
        <v>6791093</v>
      </c>
      <c r="G37" s="159">
        <v>299961</v>
      </c>
      <c r="H37" s="159">
        <v>381788</v>
      </c>
      <c r="I37" s="159">
        <v>352067</v>
      </c>
      <c r="J37" s="159">
        <v>1033816</v>
      </c>
      <c r="K37" s="159">
        <v>419357</v>
      </c>
      <c r="L37" s="159">
        <v>367784</v>
      </c>
      <c r="M37" s="159">
        <v>306397</v>
      </c>
      <c r="N37" s="159">
        <v>1093538</v>
      </c>
      <c r="O37" s="159">
        <v>415473</v>
      </c>
      <c r="P37" s="159">
        <v>377950</v>
      </c>
      <c r="Q37" s="159">
        <v>367298</v>
      </c>
      <c r="R37" s="159">
        <v>1160721</v>
      </c>
      <c r="S37" s="159">
        <v>376387</v>
      </c>
      <c r="T37" s="159">
        <v>440831</v>
      </c>
      <c r="U37" s="159">
        <v>340828</v>
      </c>
      <c r="V37" s="159">
        <v>1158046</v>
      </c>
      <c r="W37" s="159">
        <v>4446121</v>
      </c>
      <c r="X37" s="159">
        <v>7453839</v>
      </c>
      <c r="Y37" s="159">
        <v>-3007718</v>
      </c>
      <c r="Z37" s="141">
        <v>-40.35</v>
      </c>
      <c r="AA37" s="157">
        <v>6791093</v>
      </c>
    </row>
    <row r="38" spans="1:27" ht="12.75">
      <c r="A38" s="135" t="s">
        <v>84</v>
      </c>
      <c r="B38" s="142"/>
      <c r="C38" s="153">
        <f aca="true" t="shared" si="7" ref="C38:Y38">SUM(C39:C41)</f>
        <v>89202808</v>
      </c>
      <c r="D38" s="153">
        <f>SUM(D39:D41)</f>
        <v>0</v>
      </c>
      <c r="E38" s="154">
        <f t="shared" si="7"/>
        <v>102186509</v>
      </c>
      <c r="F38" s="100">
        <f t="shared" si="7"/>
        <v>104367445</v>
      </c>
      <c r="G38" s="100">
        <f t="shared" si="7"/>
        <v>2290282</v>
      </c>
      <c r="H38" s="100">
        <f t="shared" si="7"/>
        <v>9712030</v>
      </c>
      <c r="I38" s="100">
        <f t="shared" si="7"/>
        <v>6575828</v>
      </c>
      <c r="J38" s="100">
        <f t="shared" si="7"/>
        <v>18578140</v>
      </c>
      <c r="K38" s="100">
        <f t="shared" si="7"/>
        <v>6785046</v>
      </c>
      <c r="L38" s="100">
        <f t="shared" si="7"/>
        <v>5915956</v>
      </c>
      <c r="M38" s="100">
        <f t="shared" si="7"/>
        <v>9820090</v>
      </c>
      <c r="N38" s="100">
        <f t="shared" si="7"/>
        <v>22521092</v>
      </c>
      <c r="O38" s="100">
        <f t="shared" si="7"/>
        <v>8706629</v>
      </c>
      <c r="P38" s="100">
        <f t="shared" si="7"/>
        <v>6271504</v>
      </c>
      <c r="Q38" s="100">
        <f t="shared" si="7"/>
        <v>5245825</v>
      </c>
      <c r="R38" s="100">
        <f t="shared" si="7"/>
        <v>20223958</v>
      </c>
      <c r="S38" s="100">
        <f t="shared" si="7"/>
        <v>9560614</v>
      </c>
      <c r="T38" s="100">
        <f t="shared" si="7"/>
        <v>6560176</v>
      </c>
      <c r="U38" s="100">
        <f t="shared" si="7"/>
        <v>9371262</v>
      </c>
      <c r="V38" s="100">
        <f t="shared" si="7"/>
        <v>25492052</v>
      </c>
      <c r="W38" s="100">
        <f t="shared" si="7"/>
        <v>86815242</v>
      </c>
      <c r="X38" s="100">
        <f t="shared" si="7"/>
        <v>102186509</v>
      </c>
      <c r="Y38" s="100">
        <f t="shared" si="7"/>
        <v>-15371267</v>
      </c>
      <c r="Z38" s="137">
        <f>+IF(X38&lt;&gt;0,+(Y38/X38)*100,0)</f>
        <v>-15.042364349681424</v>
      </c>
      <c r="AA38" s="153">
        <f>SUM(AA39:AA41)</f>
        <v>104367445</v>
      </c>
    </row>
    <row r="39" spans="1:27" ht="12.75">
      <c r="A39" s="138" t="s">
        <v>85</v>
      </c>
      <c r="B39" s="136"/>
      <c r="C39" s="155">
        <v>21458806</v>
      </c>
      <c r="D39" s="155"/>
      <c r="E39" s="156">
        <v>24539219</v>
      </c>
      <c r="F39" s="60">
        <v>26973810</v>
      </c>
      <c r="G39" s="60">
        <v>1362672</v>
      </c>
      <c r="H39" s="60">
        <v>2189158</v>
      </c>
      <c r="I39" s="60">
        <v>1908721</v>
      </c>
      <c r="J39" s="60">
        <v>5460551</v>
      </c>
      <c r="K39" s="60">
        <v>1733745</v>
      </c>
      <c r="L39" s="60">
        <v>1719495</v>
      </c>
      <c r="M39" s="60">
        <v>1489518</v>
      </c>
      <c r="N39" s="60">
        <v>4942758</v>
      </c>
      <c r="O39" s="60">
        <v>1883894</v>
      </c>
      <c r="P39" s="60">
        <v>1745550</v>
      </c>
      <c r="Q39" s="60">
        <v>1775846</v>
      </c>
      <c r="R39" s="60">
        <v>5405290</v>
      </c>
      <c r="S39" s="60">
        <v>1857071</v>
      </c>
      <c r="T39" s="60">
        <v>2305704</v>
      </c>
      <c r="U39" s="60">
        <v>2069339</v>
      </c>
      <c r="V39" s="60">
        <v>6232114</v>
      </c>
      <c r="W39" s="60">
        <v>22040713</v>
      </c>
      <c r="X39" s="60">
        <v>24539220</v>
      </c>
      <c r="Y39" s="60">
        <v>-2498507</v>
      </c>
      <c r="Z39" s="140">
        <v>-10.18</v>
      </c>
      <c r="AA39" s="155">
        <v>26973810</v>
      </c>
    </row>
    <row r="40" spans="1:27" ht="12.75">
      <c r="A40" s="138" t="s">
        <v>86</v>
      </c>
      <c r="B40" s="136"/>
      <c r="C40" s="155">
        <v>65282188</v>
      </c>
      <c r="D40" s="155"/>
      <c r="E40" s="156">
        <v>74702489</v>
      </c>
      <c r="F40" s="60">
        <v>74462571</v>
      </c>
      <c r="G40" s="60">
        <v>774053</v>
      </c>
      <c r="H40" s="60">
        <v>7287958</v>
      </c>
      <c r="I40" s="60">
        <v>4489856</v>
      </c>
      <c r="J40" s="60">
        <v>12551867</v>
      </c>
      <c r="K40" s="60">
        <v>4844159</v>
      </c>
      <c r="L40" s="60">
        <v>3968697</v>
      </c>
      <c r="M40" s="60">
        <v>8140925</v>
      </c>
      <c r="N40" s="60">
        <v>16953781</v>
      </c>
      <c r="O40" s="60">
        <v>6571239</v>
      </c>
      <c r="P40" s="60">
        <v>4310193</v>
      </c>
      <c r="Q40" s="60">
        <v>3304564</v>
      </c>
      <c r="R40" s="60">
        <v>14185996</v>
      </c>
      <c r="S40" s="60">
        <v>7519567</v>
      </c>
      <c r="T40" s="60">
        <v>4038490</v>
      </c>
      <c r="U40" s="60">
        <v>7098257</v>
      </c>
      <c r="V40" s="60">
        <v>18656314</v>
      </c>
      <c r="W40" s="60">
        <v>62347958</v>
      </c>
      <c r="X40" s="60">
        <v>74702489</v>
      </c>
      <c r="Y40" s="60">
        <v>-12354531</v>
      </c>
      <c r="Z40" s="140">
        <v>-16.54</v>
      </c>
      <c r="AA40" s="155">
        <v>74462571</v>
      </c>
    </row>
    <row r="41" spans="1:27" ht="12.75">
      <c r="A41" s="138" t="s">
        <v>87</v>
      </c>
      <c r="B41" s="136"/>
      <c r="C41" s="155">
        <v>2461814</v>
      </c>
      <c r="D41" s="155"/>
      <c r="E41" s="156">
        <v>2944801</v>
      </c>
      <c r="F41" s="60">
        <v>2931064</v>
      </c>
      <c r="G41" s="60">
        <v>153557</v>
      </c>
      <c r="H41" s="60">
        <v>234914</v>
      </c>
      <c r="I41" s="60">
        <v>177251</v>
      </c>
      <c r="J41" s="60">
        <v>565722</v>
      </c>
      <c r="K41" s="60">
        <v>207142</v>
      </c>
      <c r="L41" s="60">
        <v>227764</v>
      </c>
      <c r="M41" s="60">
        <v>189647</v>
      </c>
      <c r="N41" s="60">
        <v>624553</v>
      </c>
      <c r="O41" s="60">
        <v>251496</v>
      </c>
      <c r="P41" s="60">
        <v>215761</v>
      </c>
      <c r="Q41" s="60">
        <v>165415</v>
      </c>
      <c r="R41" s="60">
        <v>632672</v>
      </c>
      <c r="S41" s="60">
        <v>183976</v>
      </c>
      <c r="T41" s="60">
        <v>215982</v>
      </c>
      <c r="U41" s="60">
        <v>203666</v>
      </c>
      <c r="V41" s="60">
        <v>603624</v>
      </c>
      <c r="W41" s="60">
        <v>2426571</v>
      </c>
      <c r="X41" s="60">
        <v>2944800</v>
      </c>
      <c r="Y41" s="60">
        <v>-518229</v>
      </c>
      <c r="Z41" s="140">
        <v>-17.6</v>
      </c>
      <c r="AA41" s="155">
        <v>2931064</v>
      </c>
    </row>
    <row r="42" spans="1:27" ht="12.75">
      <c r="A42" s="135" t="s">
        <v>88</v>
      </c>
      <c r="B42" s="142"/>
      <c r="C42" s="153">
        <f aca="true" t="shared" si="8" ref="C42:Y42">SUM(C43:C46)</f>
        <v>534902113</v>
      </c>
      <c r="D42" s="153">
        <f>SUM(D43:D46)</f>
        <v>0</v>
      </c>
      <c r="E42" s="154">
        <f t="shared" si="8"/>
        <v>606779944</v>
      </c>
      <c r="F42" s="100">
        <f t="shared" si="8"/>
        <v>608850783</v>
      </c>
      <c r="G42" s="100">
        <f t="shared" si="8"/>
        <v>5367105</v>
      </c>
      <c r="H42" s="100">
        <f t="shared" si="8"/>
        <v>64679221</v>
      </c>
      <c r="I42" s="100">
        <f t="shared" si="8"/>
        <v>75342204</v>
      </c>
      <c r="J42" s="100">
        <f t="shared" si="8"/>
        <v>145388530</v>
      </c>
      <c r="K42" s="100">
        <f t="shared" si="8"/>
        <v>42018886</v>
      </c>
      <c r="L42" s="100">
        <f t="shared" si="8"/>
        <v>47980272</v>
      </c>
      <c r="M42" s="100">
        <f t="shared" si="8"/>
        <v>41126683</v>
      </c>
      <c r="N42" s="100">
        <f t="shared" si="8"/>
        <v>131125841</v>
      </c>
      <c r="O42" s="100">
        <f t="shared" si="8"/>
        <v>49055554</v>
      </c>
      <c r="P42" s="100">
        <f t="shared" si="8"/>
        <v>41476380</v>
      </c>
      <c r="Q42" s="100">
        <f t="shared" si="8"/>
        <v>35931999</v>
      </c>
      <c r="R42" s="100">
        <f t="shared" si="8"/>
        <v>126463933</v>
      </c>
      <c r="S42" s="100">
        <f t="shared" si="8"/>
        <v>46677311</v>
      </c>
      <c r="T42" s="100">
        <f t="shared" si="8"/>
        <v>43634474</v>
      </c>
      <c r="U42" s="100">
        <f t="shared" si="8"/>
        <v>60359279</v>
      </c>
      <c r="V42" s="100">
        <f t="shared" si="8"/>
        <v>150671064</v>
      </c>
      <c r="W42" s="100">
        <f t="shared" si="8"/>
        <v>553649368</v>
      </c>
      <c r="X42" s="100">
        <f t="shared" si="8"/>
        <v>606779943</v>
      </c>
      <c r="Y42" s="100">
        <f t="shared" si="8"/>
        <v>-53130575</v>
      </c>
      <c r="Z42" s="137">
        <f>+IF(X42&lt;&gt;0,+(Y42/X42)*100,0)</f>
        <v>-8.756152145918904</v>
      </c>
      <c r="AA42" s="153">
        <f>SUM(AA43:AA46)</f>
        <v>608850783</v>
      </c>
    </row>
    <row r="43" spans="1:27" ht="12.75">
      <c r="A43" s="138" t="s">
        <v>89</v>
      </c>
      <c r="B43" s="136"/>
      <c r="C43" s="155">
        <v>303106809</v>
      </c>
      <c r="D43" s="155"/>
      <c r="E43" s="156">
        <v>361123746</v>
      </c>
      <c r="F43" s="60">
        <v>367979537</v>
      </c>
      <c r="G43" s="60">
        <v>1296586</v>
      </c>
      <c r="H43" s="60">
        <v>42853386</v>
      </c>
      <c r="I43" s="60">
        <v>51751959</v>
      </c>
      <c r="J43" s="60">
        <v>95901931</v>
      </c>
      <c r="K43" s="60">
        <v>23994180</v>
      </c>
      <c r="L43" s="60">
        <v>28769948</v>
      </c>
      <c r="M43" s="60">
        <v>20552827</v>
      </c>
      <c r="N43" s="60">
        <v>73316955</v>
      </c>
      <c r="O43" s="60">
        <v>29393860</v>
      </c>
      <c r="P43" s="60">
        <v>23889277</v>
      </c>
      <c r="Q43" s="60">
        <v>19878736</v>
      </c>
      <c r="R43" s="60">
        <v>73161873</v>
      </c>
      <c r="S43" s="60">
        <v>28356394</v>
      </c>
      <c r="T43" s="60">
        <v>25618078</v>
      </c>
      <c r="U43" s="60">
        <v>31693362</v>
      </c>
      <c r="V43" s="60">
        <v>85667834</v>
      </c>
      <c r="W43" s="60">
        <v>328048593</v>
      </c>
      <c r="X43" s="60">
        <v>361123745</v>
      </c>
      <c r="Y43" s="60">
        <v>-33075152</v>
      </c>
      <c r="Z43" s="140">
        <v>-9.16</v>
      </c>
      <c r="AA43" s="155">
        <v>367979537</v>
      </c>
    </row>
    <row r="44" spans="1:27" ht="12.75">
      <c r="A44" s="138" t="s">
        <v>90</v>
      </c>
      <c r="B44" s="136"/>
      <c r="C44" s="155">
        <v>138140191</v>
      </c>
      <c r="D44" s="155"/>
      <c r="E44" s="156">
        <v>149911458</v>
      </c>
      <c r="F44" s="60">
        <v>144914328</v>
      </c>
      <c r="G44" s="60">
        <v>828444</v>
      </c>
      <c r="H44" s="60">
        <v>11643851</v>
      </c>
      <c r="I44" s="60">
        <v>16650021</v>
      </c>
      <c r="J44" s="60">
        <v>29122316</v>
      </c>
      <c r="K44" s="60">
        <v>10488103</v>
      </c>
      <c r="L44" s="60">
        <v>11572065</v>
      </c>
      <c r="M44" s="60">
        <v>14146832</v>
      </c>
      <c r="N44" s="60">
        <v>36207000</v>
      </c>
      <c r="O44" s="60">
        <v>11979825</v>
      </c>
      <c r="P44" s="60">
        <v>11181751</v>
      </c>
      <c r="Q44" s="60">
        <v>9945158</v>
      </c>
      <c r="R44" s="60">
        <v>33106734</v>
      </c>
      <c r="S44" s="60">
        <v>11548767</v>
      </c>
      <c r="T44" s="60">
        <v>11369910</v>
      </c>
      <c r="U44" s="60">
        <v>17018941</v>
      </c>
      <c r="V44" s="60">
        <v>39937618</v>
      </c>
      <c r="W44" s="60">
        <v>138373668</v>
      </c>
      <c r="X44" s="60">
        <v>149911460</v>
      </c>
      <c r="Y44" s="60">
        <v>-11537792</v>
      </c>
      <c r="Z44" s="140">
        <v>-7.7</v>
      </c>
      <c r="AA44" s="155">
        <v>144914328</v>
      </c>
    </row>
    <row r="45" spans="1:27" ht="12.75">
      <c r="A45" s="138" t="s">
        <v>91</v>
      </c>
      <c r="B45" s="136"/>
      <c r="C45" s="157">
        <v>47510167</v>
      </c>
      <c r="D45" s="157"/>
      <c r="E45" s="158">
        <v>42069228</v>
      </c>
      <c r="F45" s="159">
        <v>41791736</v>
      </c>
      <c r="G45" s="159">
        <v>1608105</v>
      </c>
      <c r="H45" s="159">
        <v>5084155</v>
      </c>
      <c r="I45" s="159">
        <v>4928764</v>
      </c>
      <c r="J45" s="159">
        <v>11621024</v>
      </c>
      <c r="K45" s="159">
        <v>4041592</v>
      </c>
      <c r="L45" s="159">
        <v>3973919</v>
      </c>
      <c r="M45" s="159">
        <v>3156076</v>
      </c>
      <c r="N45" s="159">
        <v>11171587</v>
      </c>
      <c r="O45" s="159">
        <v>3902566</v>
      </c>
      <c r="P45" s="159">
        <v>3046626</v>
      </c>
      <c r="Q45" s="159">
        <v>2680047</v>
      </c>
      <c r="R45" s="159">
        <v>9629239</v>
      </c>
      <c r="S45" s="159">
        <v>3423911</v>
      </c>
      <c r="T45" s="159">
        <v>3080491</v>
      </c>
      <c r="U45" s="159">
        <v>3734127</v>
      </c>
      <c r="V45" s="159">
        <v>10238529</v>
      </c>
      <c r="W45" s="159">
        <v>42660379</v>
      </c>
      <c r="X45" s="159">
        <v>42069226</v>
      </c>
      <c r="Y45" s="159">
        <v>591153</v>
      </c>
      <c r="Z45" s="141">
        <v>1.41</v>
      </c>
      <c r="AA45" s="157">
        <v>41791736</v>
      </c>
    </row>
    <row r="46" spans="1:27" ht="12.75">
      <c r="A46" s="138" t="s">
        <v>92</v>
      </c>
      <c r="B46" s="136"/>
      <c r="C46" s="155">
        <v>46144946</v>
      </c>
      <c r="D46" s="155"/>
      <c r="E46" s="156">
        <v>53675512</v>
      </c>
      <c r="F46" s="60">
        <v>54165182</v>
      </c>
      <c r="G46" s="60">
        <v>1633970</v>
      </c>
      <c r="H46" s="60">
        <v>5097829</v>
      </c>
      <c r="I46" s="60">
        <v>2011460</v>
      </c>
      <c r="J46" s="60">
        <v>8743259</v>
      </c>
      <c r="K46" s="60">
        <v>3495011</v>
      </c>
      <c r="L46" s="60">
        <v>3664340</v>
      </c>
      <c r="M46" s="60">
        <v>3270948</v>
      </c>
      <c r="N46" s="60">
        <v>10430299</v>
      </c>
      <c r="O46" s="60">
        <v>3779303</v>
      </c>
      <c r="P46" s="60">
        <v>3358726</v>
      </c>
      <c r="Q46" s="60">
        <v>3428058</v>
      </c>
      <c r="R46" s="60">
        <v>10566087</v>
      </c>
      <c r="S46" s="60">
        <v>3348239</v>
      </c>
      <c r="T46" s="60">
        <v>3565995</v>
      </c>
      <c r="U46" s="60">
        <v>7912849</v>
      </c>
      <c r="V46" s="60">
        <v>14827083</v>
      </c>
      <c r="W46" s="60">
        <v>44566728</v>
      </c>
      <c r="X46" s="60">
        <v>53675512</v>
      </c>
      <c r="Y46" s="60">
        <v>-9108784</v>
      </c>
      <c r="Z46" s="140">
        <v>-16.97</v>
      </c>
      <c r="AA46" s="155">
        <v>54165182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876001088</v>
      </c>
      <c r="D48" s="168">
        <f>+D28+D32+D38+D42+D47</f>
        <v>0</v>
      </c>
      <c r="E48" s="169">
        <f t="shared" si="9"/>
        <v>1016496935</v>
      </c>
      <c r="F48" s="73">
        <f t="shared" si="9"/>
        <v>1000135550</v>
      </c>
      <c r="G48" s="73">
        <f t="shared" si="9"/>
        <v>21373419</v>
      </c>
      <c r="H48" s="73">
        <f t="shared" si="9"/>
        <v>102689425</v>
      </c>
      <c r="I48" s="73">
        <f t="shared" si="9"/>
        <v>102313770</v>
      </c>
      <c r="J48" s="73">
        <f t="shared" si="9"/>
        <v>226376614</v>
      </c>
      <c r="K48" s="73">
        <f t="shared" si="9"/>
        <v>70276943</v>
      </c>
      <c r="L48" s="73">
        <f t="shared" si="9"/>
        <v>76935225</v>
      </c>
      <c r="M48" s="73">
        <f t="shared" si="9"/>
        <v>72194176</v>
      </c>
      <c r="N48" s="73">
        <f t="shared" si="9"/>
        <v>219406344</v>
      </c>
      <c r="O48" s="73">
        <f t="shared" si="9"/>
        <v>80564695</v>
      </c>
      <c r="P48" s="73">
        <f t="shared" si="9"/>
        <v>68989174</v>
      </c>
      <c r="Q48" s="73">
        <f t="shared" si="9"/>
        <v>64914355</v>
      </c>
      <c r="R48" s="73">
        <f t="shared" si="9"/>
        <v>214468224</v>
      </c>
      <c r="S48" s="73">
        <f t="shared" si="9"/>
        <v>80138729</v>
      </c>
      <c r="T48" s="73">
        <f t="shared" si="9"/>
        <v>73277489</v>
      </c>
      <c r="U48" s="73">
        <f t="shared" si="9"/>
        <v>94991350</v>
      </c>
      <c r="V48" s="73">
        <f t="shared" si="9"/>
        <v>248407568</v>
      </c>
      <c r="W48" s="73">
        <f t="shared" si="9"/>
        <v>908658750</v>
      </c>
      <c r="X48" s="73">
        <f t="shared" si="9"/>
        <v>1016496933</v>
      </c>
      <c r="Y48" s="73">
        <f t="shared" si="9"/>
        <v>-107838183</v>
      </c>
      <c r="Z48" s="170">
        <f>+IF(X48&lt;&gt;0,+(Y48/X48)*100,0)</f>
        <v>-10.608805545702516</v>
      </c>
      <c r="AA48" s="168">
        <f>+AA28+AA32+AA38+AA42+AA47</f>
        <v>1000135550</v>
      </c>
    </row>
    <row r="49" spans="1:27" ht="12.75">
      <c r="A49" s="148" t="s">
        <v>49</v>
      </c>
      <c r="B49" s="149"/>
      <c r="C49" s="171">
        <f aca="true" t="shared" si="10" ref="C49:Y49">+C25-C48</f>
        <v>-16629616</v>
      </c>
      <c r="D49" s="171">
        <f>+D25-D48</f>
        <v>0</v>
      </c>
      <c r="E49" s="172">
        <f t="shared" si="10"/>
        <v>-53163027</v>
      </c>
      <c r="F49" s="173">
        <f t="shared" si="10"/>
        <v>-51419688</v>
      </c>
      <c r="G49" s="173">
        <f t="shared" si="10"/>
        <v>92485573</v>
      </c>
      <c r="H49" s="173">
        <f t="shared" si="10"/>
        <v>-49555284</v>
      </c>
      <c r="I49" s="173">
        <f t="shared" si="10"/>
        <v>-34051819</v>
      </c>
      <c r="J49" s="173">
        <f t="shared" si="10"/>
        <v>8878470</v>
      </c>
      <c r="K49" s="173">
        <f t="shared" si="10"/>
        <v>-3659495</v>
      </c>
      <c r="L49" s="173">
        <f t="shared" si="10"/>
        <v>-6713761</v>
      </c>
      <c r="M49" s="173">
        <f t="shared" si="10"/>
        <v>16002747</v>
      </c>
      <c r="N49" s="173">
        <f t="shared" si="10"/>
        <v>5629491</v>
      </c>
      <c r="O49" s="173">
        <f t="shared" si="10"/>
        <v>-17703611</v>
      </c>
      <c r="P49" s="173">
        <f t="shared" si="10"/>
        <v>-13570467</v>
      </c>
      <c r="Q49" s="173">
        <f t="shared" si="10"/>
        <v>26643725</v>
      </c>
      <c r="R49" s="173">
        <f t="shared" si="10"/>
        <v>-4630353</v>
      </c>
      <c r="S49" s="173">
        <f t="shared" si="10"/>
        <v>-25359585</v>
      </c>
      <c r="T49" s="173">
        <f t="shared" si="10"/>
        <v>2333290</v>
      </c>
      <c r="U49" s="173">
        <f t="shared" si="10"/>
        <v>-8538531</v>
      </c>
      <c r="V49" s="173">
        <f t="shared" si="10"/>
        <v>-31564826</v>
      </c>
      <c r="W49" s="173">
        <f t="shared" si="10"/>
        <v>-21687218</v>
      </c>
      <c r="X49" s="173">
        <f>IF(F25=F48,0,X25-X48)</f>
        <v>-53163022</v>
      </c>
      <c r="Y49" s="173">
        <f t="shared" si="10"/>
        <v>31475804</v>
      </c>
      <c r="Z49" s="174">
        <f>+IF(X49&lt;&gt;0,+(Y49/X49)*100,0)</f>
        <v>-59.20619787189675</v>
      </c>
      <c r="AA49" s="171">
        <f>+AA25-AA48</f>
        <v>-51419688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146376223</v>
      </c>
      <c r="D5" s="155">
        <v>0</v>
      </c>
      <c r="E5" s="156">
        <v>154255330</v>
      </c>
      <c r="F5" s="60">
        <v>162308164</v>
      </c>
      <c r="G5" s="60">
        <v>13711729</v>
      </c>
      <c r="H5" s="60">
        <v>13660642</v>
      </c>
      <c r="I5" s="60">
        <v>12503168</v>
      </c>
      <c r="J5" s="60">
        <v>39875539</v>
      </c>
      <c r="K5" s="60">
        <v>13715710</v>
      </c>
      <c r="L5" s="60">
        <v>13777271</v>
      </c>
      <c r="M5" s="60">
        <v>13812971</v>
      </c>
      <c r="N5" s="60">
        <v>41305952</v>
      </c>
      <c r="O5" s="60">
        <v>13844859</v>
      </c>
      <c r="P5" s="60">
        <v>13900328</v>
      </c>
      <c r="Q5" s="60">
        <v>13853652</v>
      </c>
      <c r="R5" s="60">
        <v>41598839</v>
      </c>
      <c r="S5" s="60">
        <v>13894599</v>
      </c>
      <c r="T5" s="60">
        <v>14227331</v>
      </c>
      <c r="U5" s="60">
        <v>13855554</v>
      </c>
      <c r="V5" s="60">
        <v>41977484</v>
      </c>
      <c r="W5" s="60">
        <v>164757814</v>
      </c>
      <c r="X5" s="60">
        <v>154255331</v>
      </c>
      <c r="Y5" s="60">
        <v>10502483</v>
      </c>
      <c r="Z5" s="140">
        <v>6.81</v>
      </c>
      <c r="AA5" s="155">
        <v>162308164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273891151</v>
      </c>
      <c r="D7" s="155">
        <v>0</v>
      </c>
      <c r="E7" s="156">
        <v>318909982</v>
      </c>
      <c r="F7" s="60">
        <v>311707512</v>
      </c>
      <c r="G7" s="60">
        <v>26710472</v>
      </c>
      <c r="H7" s="60">
        <v>30291121</v>
      </c>
      <c r="I7" s="60">
        <v>29781633</v>
      </c>
      <c r="J7" s="60">
        <v>86783226</v>
      </c>
      <c r="K7" s="60">
        <v>26561267</v>
      </c>
      <c r="L7" s="60">
        <v>25656981</v>
      </c>
      <c r="M7" s="60">
        <v>24781348</v>
      </c>
      <c r="N7" s="60">
        <v>76999596</v>
      </c>
      <c r="O7" s="60">
        <v>22580088</v>
      </c>
      <c r="P7" s="60">
        <v>23114716</v>
      </c>
      <c r="Q7" s="60">
        <v>22893905</v>
      </c>
      <c r="R7" s="60">
        <v>68588709</v>
      </c>
      <c r="S7" s="60">
        <v>23259306</v>
      </c>
      <c r="T7" s="60">
        <v>27043188</v>
      </c>
      <c r="U7" s="60">
        <v>27688091</v>
      </c>
      <c r="V7" s="60">
        <v>77990585</v>
      </c>
      <c r="W7" s="60">
        <v>310362116</v>
      </c>
      <c r="X7" s="60">
        <v>318909983</v>
      </c>
      <c r="Y7" s="60">
        <v>-8547867</v>
      </c>
      <c r="Z7" s="140">
        <v>-2.68</v>
      </c>
      <c r="AA7" s="155">
        <v>311707512</v>
      </c>
    </row>
    <row r="8" spans="1:27" ht="12.75">
      <c r="A8" s="183" t="s">
        <v>104</v>
      </c>
      <c r="B8" s="182"/>
      <c r="C8" s="155">
        <v>142408109</v>
      </c>
      <c r="D8" s="155">
        <v>0</v>
      </c>
      <c r="E8" s="156">
        <v>172344101</v>
      </c>
      <c r="F8" s="60">
        <v>163426424</v>
      </c>
      <c r="G8" s="60">
        <v>15696312</v>
      </c>
      <c r="H8" s="60">
        <v>10462240</v>
      </c>
      <c r="I8" s="60">
        <v>13118830</v>
      </c>
      <c r="J8" s="60">
        <v>39277382</v>
      </c>
      <c r="K8" s="60">
        <v>13930473</v>
      </c>
      <c r="L8" s="60">
        <v>13216547</v>
      </c>
      <c r="M8" s="60">
        <v>12033946</v>
      </c>
      <c r="N8" s="60">
        <v>39180966</v>
      </c>
      <c r="O8" s="60">
        <v>13230809</v>
      </c>
      <c r="P8" s="60">
        <v>12214411</v>
      </c>
      <c r="Q8" s="60">
        <v>12453372</v>
      </c>
      <c r="R8" s="60">
        <v>37898592</v>
      </c>
      <c r="S8" s="60">
        <v>12722216</v>
      </c>
      <c r="T8" s="60">
        <v>12693497</v>
      </c>
      <c r="U8" s="60">
        <v>14960049</v>
      </c>
      <c r="V8" s="60">
        <v>40375762</v>
      </c>
      <c r="W8" s="60">
        <v>156732702</v>
      </c>
      <c r="X8" s="60">
        <v>172344101</v>
      </c>
      <c r="Y8" s="60">
        <v>-15611399</v>
      </c>
      <c r="Z8" s="140">
        <v>-9.06</v>
      </c>
      <c r="AA8" s="155">
        <v>163426424</v>
      </c>
    </row>
    <row r="9" spans="1:27" ht="12.75">
      <c r="A9" s="183" t="s">
        <v>105</v>
      </c>
      <c r="B9" s="182"/>
      <c r="C9" s="155">
        <v>34494321</v>
      </c>
      <c r="D9" s="155">
        <v>0</v>
      </c>
      <c r="E9" s="156">
        <v>38222995</v>
      </c>
      <c r="F9" s="60">
        <v>32846394</v>
      </c>
      <c r="G9" s="60">
        <v>2679947</v>
      </c>
      <c r="H9" s="60">
        <v>2778826</v>
      </c>
      <c r="I9" s="60">
        <v>2687450</v>
      </c>
      <c r="J9" s="60">
        <v>8146223</v>
      </c>
      <c r="K9" s="60">
        <v>3249858</v>
      </c>
      <c r="L9" s="60">
        <v>2768453</v>
      </c>
      <c r="M9" s="60">
        <v>2695370</v>
      </c>
      <c r="N9" s="60">
        <v>8713681</v>
      </c>
      <c r="O9" s="60">
        <v>2992822</v>
      </c>
      <c r="P9" s="60">
        <v>2779070</v>
      </c>
      <c r="Q9" s="60">
        <v>2911305</v>
      </c>
      <c r="R9" s="60">
        <v>8683197</v>
      </c>
      <c r="S9" s="60">
        <v>2777930</v>
      </c>
      <c r="T9" s="60">
        <v>3079457</v>
      </c>
      <c r="U9" s="60">
        <v>2891572</v>
      </c>
      <c r="V9" s="60">
        <v>8748959</v>
      </c>
      <c r="W9" s="60">
        <v>34292060</v>
      </c>
      <c r="X9" s="60">
        <v>38222993</v>
      </c>
      <c r="Y9" s="60">
        <v>-3930933</v>
      </c>
      <c r="Z9" s="140">
        <v>-10.28</v>
      </c>
      <c r="AA9" s="155">
        <v>32846394</v>
      </c>
    </row>
    <row r="10" spans="1:27" ht="12.75">
      <c r="A10" s="183" t="s">
        <v>106</v>
      </c>
      <c r="B10" s="182"/>
      <c r="C10" s="155">
        <v>29869366</v>
      </c>
      <c r="D10" s="155">
        <v>0</v>
      </c>
      <c r="E10" s="156">
        <v>34261361</v>
      </c>
      <c r="F10" s="54">
        <v>30581114</v>
      </c>
      <c r="G10" s="54">
        <v>2513842</v>
      </c>
      <c r="H10" s="54">
        <v>2480998</v>
      </c>
      <c r="I10" s="54">
        <v>2622432</v>
      </c>
      <c r="J10" s="54">
        <v>7617272</v>
      </c>
      <c r="K10" s="54">
        <v>2546231</v>
      </c>
      <c r="L10" s="54">
        <v>2575824</v>
      </c>
      <c r="M10" s="54">
        <v>2643260</v>
      </c>
      <c r="N10" s="54">
        <v>7765315</v>
      </c>
      <c r="O10" s="54">
        <v>2616663</v>
      </c>
      <c r="P10" s="54">
        <v>2931465</v>
      </c>
      <c r="Q10" s="54">
        <v>2699572</v>
      </c>
      <c r="R10" s="54">
        <v>8247700</v>
      </c>
      <c r="S10" s="54">
        <v>2809479</v>
      </c>
      <c r="T10" s="54">
        <v>2759519</v>
      </c>
      <c r="U10" s="54">
        <v>2785519</v>
      </c>
      <c r="V10" s="54">
        <v>8354517</v>
      </c>
      <c r="W10" s="54">
        <v>31984804</v>
      </c>
      <c r="X10" s="54">
        <v>34261361</v>
      </c>
      <c r="Y10" s="54">
        <v>-2276557</v>
      </c>
      <c r="Z10" s="184">
        <v>-6.64</v>
      </c>
      <c r="AA10" s="130">
        <v>30581114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1359303</v>
      </c>
      <c r="D12" s="155">
        <v>0</v>
      </c>
      <c r="E12" s="156">
        <v>0</v>
      </c>
      <c r="F12" s="60">
        <v>1404000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108504</v>
      </c>
      <c r="M12" s="60">
        <v>113749</v>
      </c>
      <c r="N12" s="60">
        <v>222253</v>
      </c>
      <c r="O12" s="60">
        <v>118154</v>
      </c>
      <c r="P12" s="60">
        <v>111020</v>
      </c>
      <c r="Q12" s="60">
        <v>111133</v>
      </c>
      <c r="R12" s="60">
        <v>340307</v>
      </c>
      <c r="S12" s="60">
        <v>112379</v>
      </c>
      <c r="T12" s="60">
        <v>118432</v>
      </c>
      <c r="U12" s="60">
        <v>5463995</v>
      </c>
      <c r="V12" s="60">
        <v>5694806</v>
      </c>
      <c r="W12" s="60">
        <v>6257366</v>
      </c>
      <c r="X12" s="60">
        <v>1404000</v>
      </c>
      <c r="Y12" s="60">
        <v>4853366</v>
      </c>
      <c r="Z12" s="140">
        <v>345.68</v>
      </c>
      <c r="AA12" s="155">
        <v>1404000</v>
      </c>
    </row>
    <row r="13" spans="1:27" ht="12.75">
      <c r="A13" s="181" t="s">
        <v>109</v>
      </c>
      <c r="B13" s="185"/>
      <c r="C13" s="155">
        <v>7611156</v>
      </c>
      <c r="D13" s="155">
        <v>0</v>
      </c>
      <c r="E13" s="156">
        <v>3800000</v>
      </c>
      <c r="F13" s="60">
        <v>5300000</v>
      </c>
      <c r="G13" s="60">
        <v>192548</v>
      </c>
      <c r="H13" s="60">
        <v>1317936</v>
      </c>
      <c r="I13" s="60">
        <v>1148472</v>
      </c>
      <c r="J13" s="60">
        <v>2658956</v>
      </c>
      <c r="K13" s="60">
        <v>1225552</v>
      </c>
      <c r="L13" s="60">
        <v>422787</v>
      </c>
      <c r="M13" s="60">
        <v>428475</v>
      </c>
      <c r="N13" s="60">
        <v>2076814</v>
      </c>
      <c r="O13" s="60">
        <v>635922</v>
      </c>
      <c r="P13" s="60">
        <v>229758</v>
      </c>
      <c r="Q13" s="60">
        <v>786283</v>
      </c>
      <c r="R13" s="60">
        <v>1651963</v>
      </c>
      <c r="S13" s="60">
        <v>850889</v>
      </c>
      <c r="T13" s="60">
        <v>761138</v>
      </c>
      <c r="U13" s="60">
        <v>7724136</v>
      </c>
      <c r="V13" s="60">
        <v>9336163</v>
      </c>
      <c r="W13" s="60">
        <v>15723896</v>
      </c>
      <c r="X13" s="60">
        <v>3800000</v>
      </c>
      <c r="Y13" s="60">
        <v>11923896</v>
      </c>
      <c r="Z13" s="140">
        <v>313.79</v>
      </c>
      <c r="AA13" s="155">
        <v>5300000</v>
      </c>
    </row>
    <row r="14" spans="1:27" ht="12.75">
      <c r="A14" s="181" t="s">
        <v>110</v>
      </c>
      <c r="B14" s="185"/>
      <c r="C14" s="155">
        <v>11253663</v>
      </c>
      <c r="D14" s="155">
        <v>0</v>
      </c>
      <c r="E14" s="156">
        <v>8400000</v>
      </c>
      <c r="F14" s="60">
        <v>6900000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639733</v>
      </c>
      <c r="M14" s="60">
        <v>678845</v>
      </c>
      <c r="N14" s="60">
        <v>1318578</v>
      </c>
      <c r="O14" s="60">
        <v>807916</v>
      </c>
      <c r="P14" s="60">
        <v>835387</v>
      </c>
      <c r="Q14" s="60">
        <v>351273</v>
      </c>
      <c r="R14" s="60">
        <v>1994576</v>
      </c>
      <c r="S14" s="60">
        <v>191116</v>
      </c>
      <c r="T14" s="60">
        <v>230993</v>
      </c>
      <c r="U14" s="60">
        <v>5404015</v>
      </c>
      <c r="V14" s="60">
        <v>5826124</v>
      </c>
      <c r="W14" s="60">
        <v>9139278</v>
      </c>
      <c r="X14" s="60">
        <v>8400000</v>
      </c>
      <c r="Y14" s="60">
        <v>739278</v>
      </c>
      <c r="Z14" s="140">
        <v>8.8</v>
      </c>
      <c r="AA14" s="155">
        <v>6900000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48424110</v>
      </c>
      <c r="D16" s="155">
        <v>0</v>
      </c>
      <c r="E16" s="156">
        <v>52822604</v>
      </c>
      <c r="F16" s="60">
        <v>52822604</v>
      </c>
      <c r="G16" s="60">
        <v>495999</v>
      </c>
      <c r="H16" s="60">
        <v>940942</v>
      </c>
      <c r="I16" s="60">
        <v>560501</v>
      </c>
      <c r="J16" s="60">
        <v>1997442</v>
      </c>
      <c r="K16" s="60">
        <v>897003</v>
      </c>
      <c r="L16" s="60">
        <v>1047310</v>
      </c>
      <c r="M16" s="60">
        <v>839526</v>
      </c>
      <c r="N16" s="60">
        <v>2783839</v>
      </c>
      <c r="O16" s="60">
        <v>582607</v>
      </c>
      <c r="P16" s="60">
        <v>315208</v>
      </c>
      <c r="Q16" s="60">
        <v>278984</v>
      </c>
      <c r="R16" s="60">
        <v>1176799</v>
      </c>
      <c r="S16" s="60">
        <v>513013</v>
      </c>
      <c r="T16" s="60">
        <v>715655</v>
      </c>
      <c r="U16" s="60">
        <v>756577</v>
      </c>
      <c r="V16" s="60">
        <v>1985245</v>
      </c>
      <c r="W16" s="60">
        <v>7943325</v>
      </c>
      <c r="X16" s="60">
        <v>52822604</v>
      </c>
      <c r="Y16" s="60">
        <v>-44879279</v>
      </c>
      <c r="Z16" s="140">
        <v>-84.96</v>
      </c>
      <c r="AA16" s="155">
        <v>52822604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84176846</v>
      </c>
      <c r="D19" s="155">
        <v>0</v>
      </c>
      <c r="E19" s="156">
        <v>96252947</v>
      </c>
      <c r="F19" s="60">
        <v>95446947</v>
      </c>
      <c r="G19" s="60">
        <v>37731999</v>
      </c>
      <c r="H19" s="60">
        <v>1795000</v>
      </c>
      <c r="I19" s="60">
        <v>153557</v>
      </c>
      <c r="J19" s="60">
        <v>39680556</v>
      </c>
      <c r="K19" s="60">
        <v>839663</v>
      </c>
      <c r="L19" s="60">
        <v>577693</v>
      </c>
      <c r="M19" s="60">
        <v>25469001</v>
      </c>
      <c r="N19" s="60">
        <v>26886357</v>
      </c>
      <c r="O19" s="60">
        <v>714545</v>
      </c>
      <c r="P19" s="60">
        <v>384000</v>
      </c>
      <c r="Q19" s="60">
        <v>19733623</v>
      </c>
      <c r="R19" s="60">
        <v>20832168</v>
      </c>
      <c r="S19" s="60">
        <v>1269062</v>
      </c>
      <c r="T19" s="60">
        <v>349391</v>
      </c>
      <c r="U19" s="60">
        <v>1095894</v>
      </c>
      <c r="V19" s="60">
        <v>2714347</v>
      </c>
      <c r="W19" s="60">
        <v>90113428</v>
      </c>
      <c r="X19" s="60">
        <v>96252948</v>
      </c>
      <c r="Y19" s="60">
        <v>-6139520</v>
      </c>
      <c r="Z19" s="140">
        <v>-6.38</v>
      </c>
      <c r="AA19" s="155">
        <v>95446947</v>
      </c>
    </row>
    <row r="20" spans="1:27" ht="12.75">
      <c r="A20" s="181" t="s">
        <v>35</v>
      </c>
      <c r="B20" s="185"/>
      <c r="C20" s="155">
        <v>40431157</v>
      </c>
      <c r="D20" s="155">
        <v>0</v>
      </c>
      <c r="E20" s="156">
        <v>43695588</v>
      </c>
      <c r="F20" s="54">
        <v>44197703</v>
      </c>
      <c r="G20" s="54">
        <v>901142</v>
      </c>
      <c r="H20" s="54">
        <v>2631438</v>
      </c>
      <c r="I20" s="54">
        <v>2405717</v>
      </c>
      <c r="J20" s="54">
        <v>5938297</v>
      </c>
      <c r="K20" s="54">
        <v>4797520</v>
      </c>
      <c r="L20" s="54">
        <v>4223665</v>
      </c>
      <c r="M20" s="54">
        <v>4700432</v>
      </c>
      <c r="N20" s="54">
        <v>13721617</v>
      </c>
      <c r="O20" s="54">
        <v>1641817</v>
      </c>
      <c r="P20" s="54">
        <v>2183710</v>
      </c>
      <c r="Q20" s="54">
        <v>962380</v>
      </c>
      <c r="R20" s="54">
        <v>4787907</v>
      </c>
      <c r="S20" s="54">
        <v>2277354</v>
      </c>
      <c r="T20" s="54">
        <v>2718498</v>
      </c>
      <c r="U20" s="54">
        <v>6560543</v>
      </c>
      <c r="V20" s="54">
        <v>11556395</v>
      </c>
      <c r="W20" s="54">
        <v>36004216</v>
      </c>
      <c r="X20" s="54">
        <v>37080756</v>
      </c>
      <c r="Y20" s="54">
        <v>-1076540</v>
      </c>
      <c r="Z20" s="184">
        <v>-2.9</v>
      </c>
      <c r="AA20" s="130">
        <v>44197703</v>
      </c>
    </row>
    <row r="21" spans="1:27" ht="12.75">
      <c r="A21" s="181" t="s">
        <v>115</v>
      </c>
      <c r="B21" s="185"/>
      <c r="C21" s="155">
        <v>372206</v>
      </c>
      <c r="D21" s="155">
        <v>0</v>
      </c>
      <c r="E21" s="156">
        <v>0</v>
      </c>
      <c r="F21" s="60">
        <v>100000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100000</v>
      </c>
      <c r="Y21" s="60">
        <v>-100000</v>
      </c>
      <c r="Z21" s="140">
        <v>-100</v>
      </c>
      <c r="AA21" s="155">
        <v>100000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820667611</v>
      </c>
      <c r="D22" s="188">
        <f>SUM(D5:D21)</f>
        <v>0</v>
      </c>
      <c r="E22" s="189">
        <f t="shared" si="0"/>
        <v>922964908</v>
      </c>
      <c r="F22" s="190">
        <f t="shared" si="0"/>
        <v>907040862</v>
      </c>
      <c r="G22" s="190">
        <f t="shared" si="0"/>
        <v>100633990</v>
      </c>
      <c r="H22" s="190">
        <f t="shared" si="0"/>
        <v>66359143</v>
      </c>
      <c r="I22" s="190">
        <f t="shared" si="0"/>
        <v>64981760</v>
      </c>
      <c r="J22" s="190">
        <f t="shared" si="0"/>
        <v>231974893</v>
      </c>
      <c r="K22" s="190">
        <f t="shared" si="0"/>
        <v>67763277</v>
      </c>
      <c r="L22" s="190">
        <f t="shared" si="0"/>
        <v>65014768</v>
      </c>
      <c r="M22" s="190">
        <f t="shared" si="0"/>
        <v>88196923</v>
      </c>
      <c r="N22" s="190">
        <f t="shared" si="0"/>
        <v>220974968</v>
      </c>
      <c r="O22" s="190">
        <f t="shared" si="0"/>
        <v>59766202</v>
      </c>
      <c r="P22" s="190">
        <f t="shared" si="0"/>
        <v>58999073</v>
      </c>
      <c r="Q22" s="190">
        <f t="shared" si="0"/>
        <v>77035482</v>
      </c>
      <c r="R22" s="190">
        <f t="shared" si="0"/>
        <v>195800757</v>
      </c>
      <c r="S22" s="190">
        <f t="shared" si="0"/>
        <v>60677343</v>
      </c>
      <c r="T22" s="190">
        <f t="shared" si="0"/>
        <v>64697099</v>
      </c>
      <c r="U22" s="190">
        <f t="shared" si="0"/>
        <v>89185945</v>
      </c>
      <c r="V22" s="190">
        <f t="shared" si="0"/>
        <v>214560387</v>
      </c>
      <c r="W22" s="190">
        <f t="shared" si="0"/>
        <v>863311005</v>
      </c>
      <c r="X22" s="190">
        <f t="shared" si="0"/>
        <v>917854077</v>
      </c>
      <c r="Y22" s="190">
        <f t="shared" si="0"/>
        <v>-54543072</v>
      </c>
      <c r="Z22" s="191">
        <f>+IF(X22&lt;&gt;0,+(Y22/X22)*100,0)</f>
        <v>-5.942455709111591</v>
      </c>
      <c r="AA22" s="188">
        <f>SUM(AA5:AA21)</f>
        <v>907040862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203225007</v>
      </c>
      <c r="D25" s="155">
        <v>0</v>
      </c>
      <c r="E25" s="156">
        <v>225741635</v>
      </c>
      <c r="F25" s="60">
        <v>225282985</v>
      </c>
      <c r="G25" s="60">
        <v>16595204</v>
      </c>
      <c r="H25" s="60">
        <v>16922668</v>
      </c>
      <c r="I25" s="60">
        <v>17484886</v>
      </c>
      <c r="J25" s="60">
        <v>51002758</v>
      </c>
      <c r="K25" s="60">
        <v>17662959</v>
      </c>
      <c r="L25" s="60">
        <v>17778680</v>
      </c>
      <c r="M25" s="60">
        <v>17732187</v>
      </c>
      <c r="N25" s="60">
        <v>53173826</v>
      </c>
      <c r="O25" s="60">
        <v>17524835</v>
      </c>
      <c r="P25" s="60">
        <v>18100875</v>
      </c>
      <c r="Q25" s="60">
        <v>17697191</v>
      </c>
      <c r="R25" s="60">
        <v>53322901</v>
      </c>
      <c r="S25" s="60">
        <v>17035221</v>
      </c>
      <c r="T25" s="60">
        <v>17440971</v>
      </c>
      <c r="U25" s="60">
        <v>17723466</v>
      </c>
      <c r="V25" s="60">
        <v>52199658</v>
      </c>
      <c r="W25" s="60">
        <v>209699143</v>
      </c>
      <c r="X25" s="60">
        <v>225741632</v>
      </c>
      <c r="Y25" s="60">
        <v>-16042489</v>
      </c>
      <c r="Z25" s="140">
        <v>-7.11</v>
      </c>
      <c r="AA25" s="155">
        <v>225282985</v>
      </c>
    </row>
    <row r="26" spans="1:27" ht="12.75">
      <c r="A26" s="183" t="s">
        <v>38</v>
      </c>
      <c r="B26" s="182"/>
      <c r="C26" s="155">
        <v>9548510</v>
      </c>
      <c r="D26" s="155">
        <v>0</v>
      </c>
      <c r="E26" s="156">
        <v>10741406</v>
      </c>
      <c r="F26" s="60">
        <v>10741406</v>
      </c>
      <c r="G26" s="60">
        <v>810955</v>
      </c>
      <c r="H26" s="60">
        <v>1497181</v>
      </c>
      <c r="I26" s="60">
        <v>77591</v>
      </c>
      <c r="J26" s="60">
        <v>2385727</v>
      </c>
      <c r="K26" s="60">
        <v>835702</v>
      </c>
      <c r="L26" s="60">
        <v>841176</v>
      </c>
      <c r="M26" s="60">
        <v>848519</v>
      </c>
      <c r="N26" s="60">
        <v>2525397</v>
      </c>
      <c r="O26" s="60">
        <v>841186</v>
      </c>
      <c r="P26" s="60">
        <v>841183</v>
      </c>
      <c r="Q26" s="60">
        <v>1325246</v>
      </c>
      <c r="R26" s="60">
        <v>3007615</v>
      </c>
      <c r="S26" s="60">
        <v>899881</v>
      </c>
      <c r="T26" s="60">
        <v>908474</v>
      </c>
      <c r="U26" s="60">
        <v>900579</v>
      </c>
      <c r="V26" s="60">
        <v>2708934</v>
      </c>
      <c r="W26" s="60">
        <v>10627673</v>
      </c>
      <c r="X26" s="60">
        <v>10741408</v>
      </c>
      <c r="Y26" s="60">
        <v>-113735</v>
      </c>
      <c r="Z26" s="140">
        <v>-1.06</v>
      </c>
      <c r="AA26" s="155">
        <v>10741406</v>
      </c>
    </row>
    <row r="27" spans="1:27" ht="12.75">
      <c r="A27" s="183" t="s">
        <v>118</v>
      </c>
      <c r="B27" s="182"/>
      <c r="C27" s="155">
        <v>83124493</v>
      </c>
      <c r="D27" s="155">
        <v>0</v>
      </c>
      <c r="E27" s="156">
        <v>85823679</v>
      </c>
      <c r="F27" s="60">
        <v>80391985</v>
      </c>
      <c r="G27" s="60">
        <v>0</v>
      </c>
      <c r="H27" s="60">
        <v>14303946</v>
      </c>
      <c r="I27" s="60">
        <v>7151975</v>
      </c>
      <c r="J27" s="60">
        <v>21455921</v>
      </c>
      <c r="K27" s="60">
        <v>7151975</v>
      </c>
      <c r="L27" s="60">
        <v>7151975</v>
      </c>
      <c r="M27" s="60">
        <v>7151975</v>
      </c>
      <c r="N27" s="60">
        <v>21455925</v>
      </c>
      <c r="O27" s="60">
        <v>7151975</v>
      </c>
      <c r="P27" s="60">
        <v>7151975</v>
      </c>
      <c r="Q27" s="60">
        <v>7151975</v>
      </c>
      <c r="R27" s="60">
        <v>21455925</v>
      </c>
      <c r="S27" s="60">
        <v>7151975</v>
      </c>
      <c r="T27" s="60">
        <v>7151975</v>
      </c>
      <c r="U27" s="60">
        <v>7151975</v>
      </c>
      <c r="V27" s="60">
        <v>21455925</v>
      </c>
      <c r="W27" s="60">
        <v>85823696</v>
      </c>
      <c r="X27" s="60">
        <v>85823673</v>
      </c>
      <c r="Y27" s="60">
        <v>23</v>
      </c>
      <c r="Z27" s="140">
        <v>0</v>
      </c>
      <c r="AA27" s="155">
        <v>80391985</v>
      </c>
    </row>
    <row r="28" spans="1:27" ht="12.75">
      <c r="A28" s="183" t="s">
        <v>39</v>
      </c>
      <c r="B28" s="182"/>
      <c r="C28" s="155">
        <v>112758461</v>
      </c>
      <c r="D28" s="155">
        <v>0</v>
      </c>
      <c r="E28" s="156">
        <v>144869000</v>
      </c>
      <c r="F28" s="60">
        <v>144869000</v>
      </c>
      <c r="G28" s="60">
        <v>0</v>
      </c>
      <c r="H28" s="60">
        <v>24144832</v>
      </c>
      <c r="I28" s="60">
        <v>4325236</v>
      </c>
      <c r="J28" s="60">
        <v>28470068</v>
      </c>
      <c r="K28" s="60">
        <v>9562916</v>
      </c>
      <c r="L28" s="60">
        <v>9545158</v>
      </c>
      <c r="M28" s="60">
        <v>0</v>
      </c>
      <c r="N28" s="60">
        <v>19108074</v>
      </c>
      <c r="O28" s="60">
        <v>19101600</v>
      </c>
      <c r="P28" s="60">
        <v>9550549</v>
      </c>
      <c r="Q28" s="60">
        <v>386451</v>
      </c>
      <c r="R28" s="60">
        <v>29038600</v>
      </c>
      <c r="S28" s="60">
        <v>18815010</v>
      </c>
      <c r="T28" s="60">
        <v>9622519</v>
      </c>
      <c r="U28" s="60">
        <v>1038459</v>
      </c>
      <c r="V28" s="60">
        <v>29475988</v>
      </c>
      <c r="W28" s="60">
        <v>106092730</v>
      </c>
      <c r="X28" s="60">
        <v>144869004</v>
      </c>
      <c r="Y28" s="60">
        <v>-38776274</v>
      </c>
      <c r="Z28" s="140">
        <v>-26.77</v>
      </c>
      <c r="AA28" s="155">
        <v>144869000</v>
      </c>
    </row>
    <row r="29" spans="1:27" ht="12.75">
      <c r="A29" s="183" t="s">
        <v>40</v>
      </c>
      <c r="B29" s="182"/>
      <c r="C29" s="155">
        <v>18887516</v>
      </c>
      <c r="D29" s="155">
        <v>0</v>
      </c>
      <c r="E29" s="156">
        <v>17920843</v>
      </c>
      <c r="F29" s="60">
        <v>17920843</v>
      </c>
      <c r="G29" s="60">
        <v>167904</v>
      </c>
      <c r="H29" s="60">
        <v>0</v>
      </c>
      <c r="I29" s="60">
        <v>336230</v>
      </c>
      <c r="J29" s="60">
        <v>504134</v>
      </c>
      <c r="K29" s="60">
        <v>157664</v>
      </c>
      <c r="L29" s="60">
        <v>159379</v>
      </c>
      <c r="M29" s="60">
        <v>7488743</v>
      </c>
      <c r="N29" s="60">
        <v>7805786</v>
      </c>
      <c r="O29" s="60">
        <v>152143</v>
      </c>
      <c r="P29" s="60">
        <v>148596</v>
      </c>
      <c r="Q29" s="60">
        <v>130932</v>
      </c>
      <c r="R29" s="60">
        <v>431671</v>
      </c>
      <c r="S29" s="60">
        <v>141114</v>
      </c>
      <c r="T29" s="60">
        <v>132979</v>
      </c>
      <c r="U29" s="60">
        <v>9780146</v>
      </c>
      <c r="V29" s="60">
        <v>10054239</v>
      </c>
      <c r="W29" s="60">
        <v>18795830</v>
      </c>
      <c r="X29" s="60">
        <v>17920844</v>
      </c>
      <c r="Y29" s="60">
        <v>874986</v>
      </c>
      <c r="Z29" s="140">
        <v>4.88</v>
      </c>
      <c r="AA29" s="155">
        <v>17920843</v>
      </c>
    </row>
    <row r="30" spans="1:27" ht="12.75">
      <c r="A30" s="183" t="s">
        <v>119</v>
      </c>
      <c r="B30" s="182"/>
      <c r="C30" s="155">
        <v>297262269</v>
      </c>
      <c r="D30" s="155">
        <v>0</v>
      </c>
      <c r="E30" s="156">
        <v>350835695</v>
      </c>
      <c r="F30" s="60">
        <v>340490194</v>
      </c>
      <c r="G30" s="60">
        <v>78247</v>
      </c>
      <c r="H30" s="60">
        <v>34502610</v>
      </c>
      <c r="I30" s="60">
        <v>59054226</v>
      </c>
      <c r="J30" s="60">
        <v>93635083</v>
      </c>
      <c r="K30" s="60">
        <v>22209180</v>
      </c>
      <c r="L30" s="60">
        <v>26829263</v>
      </c>
      <c r="M30" s="60">
        <v>23102671</v>
      </c>
      <c r="N30" s="60">
        <v>72141114</v>
      </c>
      <c r="O30" s="60">
        <v>24470703</v>
      </c>
      <c r="P30" s="60">
        <v>23834546</v>
      </c>
      <c r="Q30" s="60">
        <v>15519456</v>
      </c>
      <c r="R30" s="60">
        <v>63824705</v>
      </c>
      <c r="S30" s="60">
        <v>15676681</v>
      </c>
      <c r="T30" s="60">
        <v>17029613</v>
      </c>
      <c r="U30" s="60">
        <v>10360782</v>
      </c>
      <c r="V30" s="60">
        <v>43067076</v>
      </c>
      <c r="W30" s="60">
        <v>272667978</v>
      </c>
      <c r="X30" s="60">
        <v>350835696</v>
      </c>
      <c r="Y30" s="60">
        <v>-78167718</v>
      </c>
      <c r="Z30" s="140">
        <v>-22.28</v>
      </c>
      <c r="AA30" s="155">
        <v>340490194</v>
      </c>
    </row>
    <row r="31" spans="1:27" ht="12.75">
      <c r="A31" s="183" t="s">
        <v>120</v>
      </c>
      <c r="B31" s="182"/>
      <c r="C31" s="155">
        <v>51359630</v>
      </c>
      <c r="D31" s="155">
        <v>0</v>
      </c>
      <c r="E31" s="156">
        <v>0</v>
      </c>
      <c r="F31" s="60">
        <v>55002056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7064690</v>
      </c>
      <c r="N31" s="60">
        <v>7064690</v>
      </c>
      <c r="O31" s="60">
        <v>3460558</v>
      </c>
      <c r="P31" s="60">
        <v>3186559</v>
      </c>
      <c r="Q31" s="60">
        <v>0</v>
      </c>
      <c r="R31" s="60">
        <v>6647117</v>
      </c>
      <c r="S31" s="60">
        <v>0</v>
      </c>
      <c r="T31" s="60">
        <v>0</v>
      </c>
      <c r="U31" s="60">
        <v>0</v>
      </c>
      <c r="V31" s="60">
        <v>0</v>
      </c>
      <c r="W31" s="60">
        <v>13711807</v>
      </c>
      <c r="X31" s="60">
        <v>54909079</v>
      </c>
      <c r="Y31" s="60">
        <v>-41197272</v>
      </c>
      <c r="Z31" s="140">
        <v>-75.03</v>
      </c>
      <c r="AA31" s="155">
        <v>55002056</v>
      </c>
    </row>
    <row r="32" spans="1:27" ht="12.75">
      <c r="A32" s="183" t="s">
        <v>121</v>
      </c>
      <c r="B32" s="182"/>
      <c r="C32" s="155">
        <v>48944668</v>
      </c>
      <c r="D32" s="155">
        <v>0</v>
      </c>
      <c r="E32" s="156">
        <v>63225705</v>
      </c>
      <c r="F32" s="60">
        <v>61915010</v>
      </c>
      <c r="G32" s="60">
        <v>263879</v>
      </c>
      <c r="H32" s="60">
        <v>4132777</v>
      </c>
      <c r="I32" s="60">
        <v>4291900</v>
      </c>
      <c r="J32" s="60">
        <v>8688556</v>
      </c>
      <c r="K32" s="60">
        <v>4416773</v>
      </c>
      <c r="L32" s="60">
        <v>5554013</v>
      </c>
      <c r="M32" s="60">
        <v>5462262</v>
      </c>
      <c r="N32" s="60">
        <v>15433048</v>
      </c>
      <c r="O32" s="60">
        <v>3601594</v>
      </c>
      <c r="P32" s="60">
        <v>3293014</v>
      </c>
      <c r="Q32" s="60">
        <v>3594933</v>
      </c>
      <c r="R32" s="60">
        <v>10489541</v>
      </c>
      <c r="S32" s="60">
        <v>5520227</v>
      </c>
      <c r="T32" s="60">
        <v>5257219</v>
      </c>
      <c r="U32" s="60">
        <v>7164066</v>
      </c>
      <c r="V32" s="60">
        <v>17941512</v>
      </c>
      <c r="W32" s="60">
        <v>52552657</v>
      </c>
      <c r="X32" s="60">
        <v>63225704</v>
      </c>
      <c r="Y32" s="60">
        <v>-10673047</v>
      </c>
      <c r="Z32" s="140">
        <v>-16.88</v>
      </c>
      <c r="AA32" s="155">
        <v>61915010</v>
      </c>
    </row>
    <row r="33" spans="1:27" ht="12.75">
      <c r="A33" s="183" t="s">
        <v>42</v>
      </c>
      <c r="B33" s="182"/>
      <c r="C33" s="155">
        <v>220620</v>
      </c>
      <c r="D33" s="155">
        <v>0</v>
      </c>
      <c r="E33" s="156">
        <v>0</v>
      </c>
      <c r="F33" s="60">
        <v>363975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58145</v>
      </c>
      <c r="M33" s="60">
        <v>0</v>
      </c>
      <c r="N33" s="60">
        <v>58145</v>
      </c>
      <c r="O33" s="60">
        <v>0</v>
      </c>
      <c r="P33" s="60">
        <v>0</v>
      </c>
      <c r="Q33" s="60">
        <v>7540446</v>
      </c>
      <c r="R33" s="60">
        <v>7540446</v>
      </c>
      <c r="S33" s="60">
        <v>7205313</v>
      </c>
      <c r="T33" s="60">
        <v>4263627</v>
      </c>
      <c r="U33" s="60">
        <v>947739</v>
      </c>
      <c r="V33" s="60">
        <v>12416679</v>
      </c>
      <c r="W33" s="60">
        <v>20015270</v>
      </c>
      <c r="X33" s="60">
        <v>220000</v>
      </c>
      <c r="Y33" s="60">
        <v>19795270</v>
      </c>
      <c r="Z33" s="140">
        <v>8997.85</v>
      </c>
      <c r="AA33" s="155">
        <v>363975</v>
      </c>
    </row>
    <row r="34" spans="1:27" ht="12.75">
      <c r="A34" s="183" t="s">
        <v>43</v>
      </c>
      <c r="B34" s="182"/>
      <c r="C34" s="155">
        <v>50013114</v>
      </c>
      <c r="D34" s="155">
        <v>0</v>
      </c>
      <c r="E34" s="156">
        <v>117338972</v>
      </c>
      <c r="F34" s="60">
        <v>63058096</v>
      </c>
      <c r="G34" s="60">
        <v>3457230</v>
      </c>
      <c r="H34" s="60">
        <v>7185411</v>
      </c>
      <c r="I34" s="60">
        <v>9591726</v>
      </c>
      <c r="J34" s="60">
        <v>20234367</v>
      </c>
      <c r="K34" s="60">
        <v>8279774</v>
      </c>
      <c r="L34" s="60">
        <v>9017436</v>
      </c>
      <c r="M34" s="60">
        <v>3310611</v>
      </c>
      <c r="N34" s="60">
        <v>20607821</v>
      </c>
      <c r="O34" s="60">
        <v>4260101</v>
      </c>
      <c r="P34" s="60">
        <v>2881877</v>
      </c>
      <c r="Q34" s="60">
        <v>11567725</v>
      </c>
      <c r="R34" s="60">
        <v>18709703</v>
      </c>
      <c r="S34" s="60">
        <v>7693307</v>
      </c>
      <c r="T34" s="60">
        <v>11470112</v>
      </c>
      <c r="U34" s="60">
        <v>39924138</v>
      </c>
      <c r="V34" s="60">
        <v>59087557</v>
      </c>
      <c r="W34" s="60">
        <v>118639448</v>
      </c>
      <c r="X34" s="60">
        <v>62209894</v>
      </c>
      <c r="Y34" s="60">
        <v>56429554</v>
      </c>
      <c r="Z34" s="140">
        <v>90.71</v>
      </c>
      <c r="AA34" s="155">
        <v>63058096</v>
      </c>
    </row>
    <row r="35" spans="1:27" ht="12.75">
      <c r="A35" s="181" t="s">
        <v>122</v>
      </c>
      <c r="B35" s="185"/>
      <c r="C35" s="155">
        <v>656800</v>
      </c>
      <c r="D35" s="155">
        <v>0</v>
      </c>
      <c r="E35" s="156">
        <v>0</v>
      </c>
      <c r="F35" s="60">
        <v>100000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32518</v>
      </c>
      <c r="N35" s="60">
        <v>32518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32518</v>
      </c>
      <c r="X35" s="60"/>
      <c r="Y35" s="60">
        <v>32518</v>
      </c>
      <c r="Z35" s="140">
        <v>0</v>
      </c>
      <c r="AA35" s="155">
        <v>100000</v>
      </c>
    </row>
    <row r="36" spans="1:27" ht="12.75">
      <c r="A36" s="193" t="s">
        <v>44</v>
      </c>
      <c r="B36" s="187"/>
      <c r="C36" s="188">
        <f aca="true" t="shared" si="1" ref="C36:Y36">SUM(C25:C35)</f>
        <v>876001088</v>
      </c>
      <c r="D36" s="188">
        <f>SUM(D25:D35)</f>
        <v>0</v>
      </c>
      <c r="E36" s="189">
        <f t="shared" si="1"/>
        <v>1016496935</v>
      </c>
      <c r="F36" s="190">
        <f t="shared" si="1"/>
        <v>1000135550</v>
      </c>
      <c r="G36" s="190">
        <f t="shared" si="1"/>
        <v>21373419</v>
      </c>
      <c r="H36" s="190">
        <f t="shared" si="1"/>
        <v>102689425</v>
      </c>
      <c r="I36" s="190">
        <f t="shared" si="1"/>
        <v>102313770</v>
      </c>
      <c r="J36" s="190">
        <f t="shared" si="1"/>
        <v>226376614</v>
      </c>
      <c r="K36" s="190">
        <f t="shared" si="1"/>
        <v>70276943</v>
      </c>
      <c r="L36" s="190">
        <f t="shared" si="1"/>
        <v>76935225</v>
      </c>
      <c r="M36" s="190">
        <f t="shared" si="1"/>
        <v>72194176</v>
      </c>
      <c r="N36" s="190">
        <f t="shared" si="1"/>
        <v>219406344</v>
      </c>
      <c r="O36" s="190">
        <f t="shared" si="1"/>
        <v>80564695</v>
      </c>
      <c r="P36" s="190">
        <f t="shared" si="1"/>
        <v>68989174</v>
      </c>
      <c r="Q36" s="190">
        <f t="shared" si="1"/>
        <v>64914355</v>
      </c>
      <c r="R36" s="190">
        <f t="shared" si="1"/>
        <v>214468224</v>
      </c>
      <c r="S36" s="190">
        <f t="shared" si="1"/>
        <v>80138729</v>
      </c>
      <c r="T36" s="190">
        <f t="shared" si="1"/>
        <v>73277489</v>
      </c>
      <c r="U36" s="190">
        <f t="shared" si="1"/>
        <v>94991350</v>
      </c>
      <c r="V36" s="190">
        <f t="shared" si="1"/>
        <v>248407568</v>
      </c>
      <c r="W36" s="190">
        <f t="shared" si="1"/>
        <v>908658750</v>
      </c>
      <c r="X36" s="190">
        <f t="shared" si="1"/>
        <v>1016496934</v>
      </c>
      <c r="Y36" s="190">
        <f t="shared" si="1"/>
        <v>-107838184</v>
      </c>
      <c r="Z36" s="191">
        <f>+IF(X36&lt;&gt;0,+(Y36/X36)*100,0)</f>
        <v>-10.608805633642964</v>
      </c>
      <c r="AA36" s="188">
        <f>SUM(AA25:AA35)</f>
        <v>1000135550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-55333477</v>
      </c>
      <c r="D38" s="199">
        <f>+D22-D36</f>
        <v>0</v>
      </c>
      <c r="E38" s="200">
        <f t="shared" si="2"/>
        <v>-93532027</v>
      </c>
      <c r="F38" s="106">
        <f t="shared" si="2"/>
        <v>-93094688</v>
      </c>
      <c r="G38" s="106">
        <f t="shared" si="2"/>
        <v>79260571</v>
      </c>
      <c r="H38" s="106">
        <f t="shared" si="2"/>
        <v>-36330282</v>
      </c>
      <c r="I38" s="106">
        <f t="shared" si="2"/>
        <v>-37332010</v>
      </c>
      <c r="J38" s="106">
        <f t="shared" si="2"/>
        <v>5598279</v>
      </c>
      <c r="K38" s="106">
        <f t="shared" si="2"/>
        <v>-2513666</v>
      </c>
      <c r="L38" s="106">
        <f t="shared" si="2"/>
        <v>-11920457</v>
      </c>
      <c r="M38" s="106">
        <f t="shared" si="2"/>
        <v>16002747</v>
      </c>
      <c r="N38" s="106">
        <f t="shared" si="2"/>
        <v>1568624</v>
      </c>
      <c r="O38" s="106">
        <f t="shared" si="2"/>
        <v>-20798493</v>
      </c>
      <c r="P38" s="106">
        <f t="shared" si="2"/>
        <v>-9990101</v>
      </c>
      <c r="Q38" s="106">
        <f t="shared" si="2"/>
        <v>12121127</v>
      </c>
      <c r="R38" s="106">
        <f t="shared" si="2"/>
        <v>-18667467</v>
      </c>
      <c r="S38" s="106">
        <f t="shared" si="2"/>
        <v>-19461386</v>
      </c>
      <c r="T38" s="106">
        <f t="shared" si="2"/>
        <v>-8580390</v>
      </c>
      <c r="U38" s="106">
        <f t="shared" si="2"/>
        <v>-5805405</v>
      </c>
      <c r="V38" s="106">
        <f t="shared" si="2"/>
        <v>-33847181</v>
      </c>
      <c r="W38" s="106">
        <f t="shared" si="2"/>
        <v>-45347745</v>
      </c>
      <c r="X38" s="106">
        <f>IF(F22=F36,0,X22-X36)</f>
        <v>-98642857</v>
      </c>
      <c r="Y38" s="106">
        <f t="shared" si="2"/>
        <v>53295112</v>
      </c>
      <c r="Z38" s="201">
        <f>+IF(X38&lt;&gt;0,+(Y38/X38)*100,0)</f>
        <v>-54.028354024660906</v>
      </c>
      <c r="AA38" s="199">
        <f>+AA22-AA36</f>
        <v>-93094688</v>
      </c>
    </row>
    <row r="39" spans="1:27" ht="12.75">
      <c r="A39" s="181" t="s">
        <v>46</v>
      </c>
      <c r="B39" s="185"/>
      <c r="C39" s="155">
        <v>38703861</v>
      </c>
      <c r="D39" s="155">
        <v>0</v>
      </c>
      <c r="E39" s="156">
        <v>40369000</v>
      </c>
      <c r="F39" s="60">
        <v>41675000</v>
      </c>
      <c r="G39" s="60">
        <v>13225002</v>
      </c>
      <c r="H39" s="60">
        <v>-13225002</v>
      </c>
      <c r="I39" s="60">
        <v>3424144</v>
      </c>
      <c r="J39" s="60">
        <v>3424144</v>
      </c>
      <c r="K39" s="60">
        <v>2116929</v>
      </c>
      <c r="L39" s="60">
        <v>5206696</v>
      </c>
      <c r="M39" s="60">
        <v>0</v>
      </c>
      <c r="N39" s="60">
        <v>7323625</v>
      </c>
      <c r="O39" s="60">
        <v>3094882</v>
      </c>
      <c r="P39" s="60">
        <v>510859</v>
      </c>
      <c r="Q39" s="60">
        <v>15617598</v>
      </c>
      <c r="R39" s="60">
        <v>19223339</v>
      </c>
      <c r="S39" s="60">
        <v>251801</v>
      </c>
      <c r="T39" s="60">
        <v>983680</v>
      </c>
      <c r="U39" s="60">
        <v>-2456080</v>
      </c>
      <c r="V39" s="60">
        <v>-1220599</v>
      </c>
      <c r="W39" s="60">
        <v>28750509</v>
      </c>
      <c r="X39" s="60">
        <v>40369001</v>
      </c>
      <c r="Y39" s="60">
        <v>-11618492</v>
      </c>
      <c r="Z39" s="140">
        <v>-28.78</v>
      </c>
      <c r="AA39" s="155">
        <v>41675000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5110828</v>
      </c>
      <c r="Y40" s="54">
        <v>-5110828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-143953</v>
      </c>
      <c r="J41" s="60">
        <v>-143953</v>
      </c>
      <c r="K41" s="202">
        <v>-3262758</v>
      </c>
      <c r="L41" s="202">
        <v>0</v>
      </c>
      <c r="M41" s="60">
        <v>0</v>
      </c>
      <c r="N41" s="202">
        <v>-3262758</v>
      </c>
      <c r="O41" s="202">
        <v>0</v>
      </c>
      <c r="P41" s="202">
        <v>-4091225</v>
      </c>
      <c r="Q41" s="60">
        <v>-1095000</v>
      </c>
      <c r="R41" s="202">
        <v>-5186225</v>
      </c>
      <c r="S41" s="202">
        <v>-6150000</v>
      </c>
      <c r="T41" s="60">
        <v>9930000</v>
      </c>
      <c r="U41" s="202">
        <v>-277046</v>
      </c>
      <c r="V41" s="202">
        <v>3502954</v>
      </c>
      <c r="W41" s="202">
        <v>-5089982</v>
      </c>
      <c r="X41" s="60"/>
      <c r="Y41" s="202">
        <v>-5089982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-16629616</v>
      </c>
      <c r="D42" s="206">
        <f>SUM(D38:D41)</f>
        <v>0</v>
      </c>
      <c r="E42" s="207">
        <f t="shared" si="3"/>
        <v>-53163027</v>
      </c>
      <c r="F42" s="88">
        <f t="shared" si="3"/>
        <v>-51419688</v>
      </c>
      <c r="G42" s="88">
        <f t="shared" si="3"/>
        <v>92485573</v>
      </c>
      <c r="H42" s="88">
        <f t="shared" si="3"/>
        <v>-49555284</v>
      </c>
      <c r="I42" s="88">
        <f t="shared" si="3"/>
        <v>-34051819</v>
      </c>
      <c r="J42" s="88">
        <f t="shared" si="3"/>
        <v>8878470</v>
      </c>
      <c r="K42" s="88">
        <f t="shared" si="3"/>
        <v>-3659495</v>
      </c>
      <c r="L42" s="88">
        <f t="shared" si="3"/>
        <v>-6713761</v>
      </c>
      <c r="M42" s="88">
        <f t="shared" si="3"/>
        <v>16002747</v>
      </c>
      <c r="N42" s="88">
        <f t="shared" si="3"/>
        <v>5629491</v>
      </c>
      <c r="O42" s="88">
        <f t="shared" si="3"/>
        <v>-17703611</v>
      </c>
      <c r="P42" s="88">
        <f t="shared" si="3"/>
        <v>-13570467</v>
      </c>
      <c r="Q42" s="88">
        <f t="shared" si="3"/>
        <v>26643725</v>
      </c>
      <c r="R42" s="88">
        <f t="shared" si="3"/>
        <v>-4630353</v>
      </c>
      <c r="S42" s="88">
        <f t="shared" si="3"/>
        <v>-25359585</v>
      </c>
      <c r="T42" s="88">
        <f t="shared" si="3"/>
        <v>2333290</v>
      </c>
      <c r="U42" s="88">
        <f t="shared" si="3"/>
        <v>-8538531</v>
      </c>
      <c r="V42" s="88">
        <f t="shared" si="3"/>
        <v>-31564826</v>
      </c>
      <c r="W42" s="88">
        <f t="shared" si="3"/>
        <v>-21687218</v>
      </c>
      <c r="X42" s="88">
        <f t="shared" si="3"/>
        <v>-53163028</v>
      </c>
      <c r="Y42" s="88">
        <f t="shared" si="3"/>
        <v>31475810</v>
      </c>
      <c r="Z42" s="208">
        <f>+IF(X42&lt;&gt;0,+(Y42/X42)*100,0)</f>
        <v>-59.2062024759011</v>
      </c>
      <c r="AA42" s="206">
        <f>SUM(AA38:AA41)</f>
        <v>-51419688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-16629616</v>
      </c>
      <c r="D44" s="210">
        <f>+D42-D43</f>
        <v>0</v>
      </c>
      <c r="E44" s="211">
        <f t="shared" si="4"/>
        <v>-53163027</v>
      </c>
      <c r="F44" s="77">
        <f t="shared" si="4"/>
        <v>-51419688</v>
      </c>
      <c r="G44" s="77">
        <f t="shared" si="4"/>
        <v>92485573</v>
      </c>
      <c r="H44" s="77">
        <f t="shared" si="4"/>
        <v>-49555284</v>
      </c>
      <c r="I44" s="77">
        <f t="shared" si="4"/>
        <v>-34051819</v>
      </c>
      <c r="J44" s="77">
        <f t="shared" si="4"/>
        <v>8878470</v>
      </c>
      <c r="K44" s="77">
        <f t="shared" si="4"/>
        <v>-3659495</v>
      </c>
      <c r="L44" s="77">
        <f t="shared" si="4"/>
        <v>-6713761</v>
      </c>
      <c r="M44" s="77">
        <f t="shared" si="4"/>
        <v>16002747</v>
      </c>
      <c r="N44" s="77">
        <f t="shared" si="4"/>
        <v>5629491</v>
      </c>
      <c r="O44" s="77">
        <f t="shared" si="4"/>
        <v>-17703611</v>
      </c>
      <c r="P44" s="77">
        <f t="shared" si="4"/>
        <v>-13570467</v>
      </c>
      <c r="Q44" s="77">
        <f t="shared" si="4"/>
        <v>26643725</v>
      </c>
      <c r="R44" s="77">
        <f t="shared" si="4"/>
        <v>-4630353</v>
      </c>
      <c r="S44" s="77">
        <f t="shared" si="4"/>
        <v>-25359585</v>
      </c>
      <c r="T44" s="77">
        <f t="shared" si="4"/>
        <v>2333290</v>
      </c>
      <c r="U44" s="77">
        <f t="shared" si="4"/>
        <v>-8538531</v>
      </c>
      <c r="V44" s="77">
        <f t="shared" si="4"/>
        <v>-31564826</v>
      </c>
      <c r="W44" s="77">
        <f t="shared" si="4"/>
        <v>-21687218</v>
      </c>
      <c r="X44" s="77">
        <f t="shared" si="4"/>
        <v>-53163028</v>
      </c>
      <c r="Y44" s="77">
        <f t="shared" si="4"/>
        <v>31475810</v>
      </c>
      <c r="Z44" s="212">
        <f>+IF(X44&lt;&gt;0,+(Y44/X44)*100,0)</f>
        <v>-59.2062024759011</v>
      </c>
      <c r="AA44" s="210">
        <f>+AA42-AA43</f>
        <v>-51419688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-16629616</v>
      </c>
      <c r="D46" s="206">
        <f>SUM(D44:D45)</f>
        <v>0</v>
      </c>
      <c r="E46" s="207">
        <f t="shared" si="5"/>
        <v>-53163027</v>
      </c>
      <c r="F46" s="88">
        <f t="shared" si="5"/>
        <v>-51419688</v>
      </c>
      <c r="G46" s="88">
        <f t="shared" si="5"/>
        <v>92485573</v>
      </c>
      <c r="H46" s="88">
        <f t="shared" si="5"/>
        <v>-49555284</v>
      </c>
      <c r="I46" s="88">
        <f t="shared" si="5"/>
        <v>-34051819</v>
      </c>
      <c r="J46" s="88">
        <f t="shared" si="5"/>
        <v>8878470</v>
      </c>
      <c r="K46" s="88">
        <f t="shared" si="5"/>
        <v>-3659495</v>
      </c>
      <c r="L46" s="88">
        <f t="shared" si="5"/>
        <v>-6713761</v>
      </c>
      <c r="M46" s="88">
        <f t="shared" si="5"/>
        <v>16002747</v>
      </c>
      <c r="N46" s="88">
        <f t="shared" si="5"/>
        <v>5629491</v>
      </c>
      <c r="O46" s="88">
        <f t="shared" si="5"/>
        <v>-17703611</v>
      </c>
      <c r="P46" s="88">
        <f t="shared" si="5"/>
        <v>-13570467</v>
      </c>
      <c r="Q46" s="88">
        <f t="shared" si="5"/>
        <v>26643725</v>
      </c>
      <c r="R46" s="88">
        <f t="shared" si="5"/>
        <v>-4630353</v>
      </c>
      <c r="S46" s="88">
        <f t="shared" si="5"/>
        <v>-25359585</v>
      </c>
      <c r="T46" s="88">
        <f t="shared" si="5"/>
        <v>2333290</v>
      </c>
      <c r="U46" s="88">
        <f t="shared" si="5"/>
        <v>-8538531</v>
      </c>
      <c r="V46" s="88">
        <f t="shared" si="5"/>
        <v>-31564826</v>
      </c>
      <c r="W46" s="88">
        <f t="shared" si="5"/>
        <v>-21687218</v>
      </c>
      <c r="X46" s="88">
        <f t="shared" si="5"/>
        <v>-53163028</v>
      </c>
      <c r="Y46" s="88">
        <f t="shared" si="5"/>
        <v>31475810</v>
      </c>
      <c r="Z46" s="208">
        <f>+IF(X46&lt;&gt;0,+(Y46/X46)*100,0)</f>
        <v>-59.2062024759011</v>
      </c>
      <c r="AA46" s="206">
        <f>SUM(AA44:AA45)</f>
        <v>-51419688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-16629616</v>
      </c>
      <c r="D48" s="217">
        <f>SUM(D46:D47)</f>
        <v>0</v>
      </c>
      <c r="E48" s="218">
        <f t="shared" si="6"/>
        <v>-53163027</v>
      </c>
      <c r="F48" s="219">
        <f t="shared" si="6"/>
        <v>-51419688</v>
      </c>
      <c r="G48" s="219">
        <f t="shared" si="6"/>
        <v>92485573</v>
      </c>
      <c r="H48" s="220">
        <f t="shared" si="6"/>
        <v>-49555284</v>
      </c>
      <c r="I48" s="220">
        <f t="shared" si="6"/>
        <v>-34051819</v>
      </c>
      <c r="J48" s="220">
        <f t="shared" si="6"/>
        <v>8878470</v>
      </c>
      <c r="K48" s="220">
        <f t="shared" si="6"/>
        <v>-3659495</v>
      </c>
      <c r="L48" s="220">
        <f t="shared" si="6"/>
        <v>-6713761</v>
      </c>
      <c r="M48" s="219">
        <f t="shared" si="6"/>
        <v>16002747</v>
      </c>
      <c r="N48" s="219">
        <f t="shared" si="6"/>
        <v>5629491</v>
      </c>
      <c r="O48" s="220">
        <f t="shared" si="6"/>
        <v>-17703611</v>
      </c>
      <c r="P48" s="220">
        <f t="shared" si="6"/>
        <v>-13570467</v>
      </c>
      <c r="Q48" s="220">
        <f t="shared" si="6"/>
        <v>26643725</v>
      </c>
      <c r="R48" s="220">
        <f t="shared" si="6"/>
        <v>-4630353</v>
      </c>
      <c r="S48" s="220">
        <f t="shared" si="6"/>
        <v>-25359585</v>
      </c>
      <c r="T48" s="219">
        <f t="shared" si="6"/>
        <v>2333290</v>
      </c>
      <c r="U48" s="219">
        <f t="shared" si="6"/>
        <v>-8538531</v>
      </c>
      <c r="V48" s="220">
        <f t="shared" si="6"/>
        <v>-31564826</v>
      </c>
      <c r="W48" s="220">
        <f t="shared" si="6"/>
        <v>-21687218</v>
      </c>
      <c r="X48" s="220">
        <f t="shared" si="6"/>
        <v>-53163028</v>
      </c>
      <c r="Y48" s="220">
        <f t="shared" si="6"/>
        <v>31475810</v>
      </c>
      <c r="Z48" s="221">
        <f>+IF(X48&lt;&gt;0,+(Y48/X48)*100,0)</f>
        <v>-59.2062024759011</v>
      </c>
      <c r="AA48" s="222">
        <f>SUM(AA46:AA47)</f>
        <v>-51419688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2450115</v>
      </c>
      <c r="D5" s="153">
        <f>SUM(D6:D8)</f>
        <v>0</v>
      </c>
      <c r="E5" s="154">
        <f t="shared" si="0"/>
        <v>1400000</v>
      </c>
      <c r="F5" s="100">
        <f t="shared" si="0"/>
        <v>4419212</v>
      </c>
      <c r="G5" s="100">
        <f t="shared" si="0"/>
        <v>0</v>
      </c>
      <c r="H5" s="100">
        <f t="shared" si="0"/>
        <v>17420</v>
      </c>
      <c r="I5" s="100">
        <f t="shared" si="0"/>
        <v>1428622</v>
      </c>
      <c r="J5" s="100">
        <f t="shared" si="0"/>
        <v>1446042</v>
      </c>
      <c r="K5" s="100">
        <f t="shared" si="0"/>
        <v>25445</v>
      </c>
      <c r="L5" s="100">
        <f t="shared" si="0"/>
        <v>599644</v>
      </c>
      <c r="M5" s="100">
        <f t="shared" si="0"/>
        <v>37185</v>
      </c>
      <c r="N5" s="100">
        <f t="shared" si="0"/>
        <v>662274</v>
      </c>
      <c r="O5" s="100">
        <f t="shared" si="0"/>
        <v>47984</v>
      </c>
      <c r="P5" s="100">
        <f t="shared" si="0"/>
        <v>69666</v>
      </c>
      <c r="Q5" s="100">
        <f t="shared" si="0"/>
        <v>441395</v>
      </c>
      <c r="R5" s="100">
        <f t="shared" si="0"/>
        <v>559045</v>
      </c>
      <c r="S5" s="100">
        <f t="shared" si="0"/>
        <v>82280</v>
      </c>
      <c r="T5" s="100">
        <f t="shared" si="0"/>
        <v>75148</v>
      </c>
      <c r="U5" s="100">
        <f t="shared" si="0"/>
        <v>1419213</v>
      </c>
      <c r="V5" s="100">
        <f t="shared" si="0"/>
        <v>1576641</v>
      </c>
      <c r="W5" s="100">
        <f t="shared" si="0"/>
        <v>4244002</v>
      </c>
      <c r="X5" s="100">
        <f t="shared" si="0"/>
        <v>1400000</v>
      </c>
      <c r="Y5" s="100">
        <f t="shared" si="0"/>
        <v>2844002</v>
      </c>
      <c r="Z5" s="137">
        <f>+IF(X5&lt;&gt;0,+(Y5/X5)*100,0)</f>
        <v>203.14299999999997</v>
      </c>
      <c r="AA5" s="153">
        <f>SUM(AA6:AA8)</f>
        <v>4419212</v>
      </c>
    </row>
    <row r="6" spans="1:27" ht="12.75">
      <c r="A6" s="138" t="s">
        <v>75</v>
      </c>
      <c r="B6" s="136"/>
      <c r="C6" s="155">
        <v>79620</v>
      </c>
      <c r="D6" s="155"/>
      <c r="E6" s="156">
        <v>650000</v>
      </c>
      <c r="F6" s="60">
        <v>594646</v>
      </c>
      <c r="G6" s="60"/>
      <c r="H6" s="60"/>
      <c r="I6" s="60"/>
      <c r="J6" s="60"/>
      <c r="K6" s="60"/>
      <c r="L6" s="60">
        <v>540645</v>
      </c>
      <c r="M6" s="60"/>
      <c r="N6" s="60">
        <v>540645</v>
      </c>
      <c r="O6" s="60"/>
      <c r="P6" s="60"/>
      <c r="Q6" s="60">
        <v>25433</v>
      </c>
      <c r="R6" s="60">
        <v>25433</v>
      </c>
      <c r="S6" s="60"/>
      <c r="T6" s="60">
        <v>13094</v>
      </c>
      <c r="U6" s="60">
        <v>6600</v>
      </c>
      <c r="V6" s="60">
        <v>19694</v>
      </c>
      <c r="W6" s="60">
        <v>585772</v>
      </c>
      <c r="X6" s="60">
        <v>650000</v>
      </c>
      <c r="Y6" s="60">
        <v>-64228</v>
      </c>
      <c r="Z6" s="140">
        <v>-9.88</v>
      </c>
      <c r="AA6" s="62">
        <v>594646</v>
      </c>
    </row>
    <row r="7" spans="1:27" ht="12.75">
      <c r="A7" s="138" t="s">
        <v>76</v>
      </c>
      <c r="B7" s="136"/>
      <c r="C7" s="157">
        <v>370747</v>
      </c>
      <c r="D7" s="157"/>
      <c r="E7" s="158">
        <v>85000</v>
      </c>
      <c r="F7" s="159">
        <v>149500</v>
      </c>
      <c r="G7" s="159"/>
      <c r="H7" s="159"/>
      <c r="I7" s="159">
        <v>32170</v>
      </c>
      <c r="J7" s="159">
        <v>32170</v>
      </c>
      <c r="K7" s="159">
        <v>8925</v>
      </c>
      <c r="L7" s="159">
        <v>35350</v>
      </c>
      <c r="M7" s="159"/>
      <c r="N7" s="159">
        <v>44275</v>
      </c>
      <c r="O7" s="159"/>
      <c r="P7" s="159">
        <v>7466</v>
      </c>
      <c r="Q7" s="159">
        <v>4380</v>
      </c>
      <c r="R7" s="159">
        <v>11846</v>
      </c>
      <c r="S7" s="159"/>
      <c r="T7" s="159"/>
      <c r="U7" s="159">
        <v>53795</v>
      </c>
      <c r="V7" s="159">
        <v>53795</v>
      </c>
      <c r="W7" s="159">
        <v>142086</v>
      </c>
      <c r="X7" s="159">
        <v>85000</v>
      </c>
      <c r="Y7" s="159">
        <v>57086</v>
      </c>
      <c r="Z7" s="141">
        <v>67.16</v>
      </c>
      <c r="AA7" s="225">
        <v>149500</v>
      </c>
    </row>
    <row r="8" spans="1:27" ht="12.75">
      <c r="A8" s="138" t="s">
        <v>77</v>
      </c>
      <c r="B8" s="136"/>
      <c r="C8" s="155">
        <v>1999748</v>
      </c>
      <c r="D8" s="155"/>
      <c r="E8" s="156">
        <v>665000</v>
      </c>
      <c r="F8" s="60">
        <v>3675066</v>
      </c>
      <c r="G8" s="60"/>
      <c r="H8" s="60">
        <v>17420</v>
      </c>
      <c r="I8" s="60">
        <v>1396452</v>
      </c>
      <c r="J8" s="60">
        <v>1413872</v>
      </c>
      <c r="K8" s="60">
        <v>16520</v>
      </c>
      <c r="L8" s="60">
        <v>23649</v>
      </c>
      <c r="M8" s="60">
        <v>37185</v>
      </c>
      <c r="N8" s="60">
        <v>77354</v>
      </c>
      <c r="O8" s="60">
        <v>47984</v>
      </c>
      <c r="P8" s="60">
        <v>62200</v>
      </c>
      <c r="Q8" s="60">
        <v>411582</v>
      </c>
      <c r="R8" s="60">
        <v>521766</v>
      </c>
      <c r="S8" s="60">
        <v>82280</v>
      </c>
      <c r="T8" s="60">
        <v>62054</v>
      </c>
      <c r="U8" s="60">
        <v>1358818</v>
      </c>
      <c r="V8" s="60">
        <v>1503152</v>
      </c>
      <c r="W8" s="60">
        <v>3516144</v>
      </c>
      <c r="X8" s="60">
        <v>665000</v>
      </c>
      <c r="Y8" s="60">
        <v>2851144</v>
      </c>
      <c r="Z8" s="140">
        <v>428.74</v>
      </c>
      <c r="AA8" s="62">
        <v>3675066</v>
      </c>
    </row>
    <row r="9" spans="1:27" ht="12.75">
      <c r="A9" s="135" t="s">
        <v>78</v>
      </c>
      <c r="B9" s="136"/>
      <c r="C9" s="153">
        <f aca="true" t="shared" si="1" ref="C9:Y9">SUM(C10:C14)</f>
        <v>10147746</v>
      </c>
      <c r="D9" s="153">
        <f>SUM(D10:D14)</f>
        <v>0</v>
      </c>
      <c r="E9" s="154">
        <f t="shared" si="1"/>
        <v>12355000</v>
      </c>
      <c r="F9" s="100">
        <f t="shared" si="1"/>
        <v>22356003</v>
      </c>
      <c r="G9" s="100">
        <f t="shared" si="1"/>
        <v>0</v>
      </c>
      <c r="H9" s="100">
        <f t="shared" si="1"/>
        <v>184949</v>
      </c>
      <c r="I9" s="100">
        <f t="shared" si="1"/>
        <v>597321</v>
      </c>
      <c r="J9" s="100">
        <f t="shared" si="1"/>
        <v>782270</v>
      </c>
      <c r="K9" s="100">
        <f t="shared" si="1"/>
        <v>105221</v>
      </c>
      <c r="L9" s="100">
        <f t="shared" si="1"/>
        <v>176764</v>
      </c>
      <c r="M9" s="100">
        <f t="shared" si="1"/>
        <v>179816</v>
      </c>
      <c r="N9" s="100">
        <f t="shared" si="1"/>
        <v>461801</v>
      </c>
      <c r="O9" s="100">
        <f t="shared" si="1"/>
        <v>528823</v>
      </c>
      <c r="P9" s="100">
        <f t="shared" si="1"/>
        <v>2986746</v>
      </c>
      <c r="Q9" s="100">
        <f t="shared" si="1"/>
        <v>1486866</v>
      </c>
      <c r="R9" s="100">
        <f t="shared" si="1"/>
        <v>5002435</v>
      </c>
      <c r="S9" s="100">
        <f t="shared" si="1"/>
        <v>7119494</v>
      </c>
      <c r="T9" s="100">
        <f t="shared" si="1"/>
        <v>-8725441</v>
      </c>
      <c r="U9" s="100">
        <f t="shared" si="1"/>
        <v>6321360</v>
      </c>
      <c r="V9" s="100">
        <f t="shared" si="1"/>
        <v>4715413</v>
      </c>
      <c r="W9" s="100">
        <f t="shared" si="1"/>
        <v>10961919</v>
      </c>
      <c r="X9" s="100">
        <f t="shared" si="1"/>
        <v>12355000</v>
      </c>
      <c r="Y9" s="100">
        <f t="shared" si="1"/>
        <v>-1393081</v>
      </c>
      <c r="Z9" s="137">
        <f>+IF(X9&lt;&gt;0,+(Y9/X9)*100,0)</f>
        <v>-11.275443140428976</v>
      </c>
      <c r="AA9" s="102">
        <f>SUM(AA10:AA14)</f>
        <v>22356003</v>
      </c>
    </row>
    <row r="10" spans="1:27" ht="12.75">
      <c r="A10" s="138" t="s">
        <v>79</v>
      </c>
      <c r="B10" s="136"/>
      <c r="C10" s="155">
        <v>2666659</v>
      </c>
      <c r="D10" s="155"/>
      <c r="E10" s="156">
        <v>2530000</v>
      </c>
      <c r="F10" s="60">
        <v>12694094</v>
      </c>
      <c r="G10" s="60"/>
      <c r="H10" s="60">
        <v>184949</v>
      </c>
      <c r="I10" s="60">
        <v>13325</v>
      </c>
      <c r="J10" s="60">
        <v>198274</v>
      </c>
      <c r="K10" s="60">
        <v>73056</v>
      </c>
      <c r="L10" s="60">
        <v>11050</v>
      </c>
      <c r="M10" s="60">
        <v>4816</v>
      </c>
      <c r="N10" s="60">
        <v>88922</v>
      </c>
      <c r="O10" s="60">
        <v>107462</v>
      </c>
      <c r="P10" s="60">
        <v>301746</v>
      </c>
      <c r="Q10" s="60">
        <v>190031</v>
      </c>
      <c r="R10" s="60">
        <v>599239</v>
      </c>
      <c r="S10" s="60">
        <v>277503</v>
      </c>
      <c r="T10" s="60">
        <v>58852</v>
      </c>
      <c r="U10" s="60">
        <v>2674049</v>
      </c>
      <c r="V10" s="60">
        <v>3010404</v>
      </c>
      <c r="W10" s="60">
        <v>3896839</v>
      </c>
      <c r="X10" s="60">
        <v>2530000</v>
      </c>
      <c r="Y10" s="60">
        <v>1366839</v>
      </c>
      <c r="Z10" s="140">
        <v>54.03</v>
      </c>
      <c r="AA10" s="62">
        <v>12694094</v>
      </c>
    </row>
    <row r="11" spans="1:27" ht="12.75">
      <c r="A11" s="138" t="s">
        <v>80</v>
      </c>
      <c r="B11" s="136"/>
      <c r="C11" s="155">
        <v>4019037</v>
      </c>
      <c r="D11" s="155"/>
      <c r="E11" s="156">
        <v>3805000</v>
      </c>
      <c r="F11" s="60">
        <v>2970436</v>
      </c>
      <c r="G11" s="60"/>
      <c r="H11" s="60"/>
      <c r="I11" s="60">
        <v>406378</v>
      </c>
      <c r="J11" s="60">
        <v>406378</v>
      </c>
      <c r="K11" s="60"/>
      <c r="L11" s="60"/>
      <c r="M11" s="60"/>
      <c r="N11" s="60"/>
      <c r="O11" s="60"/>
      <c r="P11" s="60"/>
      <c r="Q11" s="60">
        <v>25600</v>
      </c>
      <c r="R11" s="60">
        <v>25600</v>
      </c>
      <c r="S11" s="60">
        <v>22895</v>
      </c>
      <c r="T11" s="60">
        <v>80320</v>
      </c>
      <c r="U11" s="60">
        <v>563177</v>
      </c>
      <c r="V11" s="60">
        <v>666392</v>
      </c>
      <c r="W11" s="60">
        <v>1098370</v>
      </c>
      <c r="X11" s="60">
        <v>3805000</v>
      </c>
      <c r="Y11" s="60">
        <v>-2706630</v>
      </c>
      <c r="Z11" s="140">
        <v>-71.13</v>
      </c>
      <c r="AA11" s="62">
        <v>2970436</v>
      </c>
    </row>
    <row r="12" spans="1:27" ht="12.75">
      <c r="A12" s="138" t="s">
        <v>81</v>
      </c>
      <c r="B12" s="136"/>
      <c r="C12" s="155">
        <v>1039452</v>
      </c>
      <c r="D12" s="155"/>
      <c r="E12" s="156">
        <v>4600000</v>
      </c>
      <c r="F12" s="60">
        <v>5460354</v>
      </c>
      <c r="G12" s="60"/>
      <c r="H12" s="60"/>
      <c r="I12" s="60">
        <v>33665</v>
      </c>
      <c r="J12" s="60">
        <v>33665</v>
      </c>
      <c r="K12" s="60"/>
      <c r="L12" s="60">
        <v>165714</v>
      </c>
      <c r="M12" s="60">
        <v>175000</v>
      </c>
      <c r="N12" s="60">
        <v>340714</v>
      </c>
      <c r="O12" s="60">
        <v>156465</v>
      </c>
      <c r="P12" s="60"/>
      <c r="Q12" s="60">
        <v>180629</v>
      </c>
      <c r="R12" s="60">
        <v>337094</v>
      </c>
      <c r="S12" s="60">
        <v>669096</v>
      </c>
      <c r="T12" s="60">
        <v>1065387</v>
      </c>
      <c r="U12" s="60">
        <v>2745000</v>
      </c>
      <c r="V12" s="60">
        <v>4479483</v>
      </c>
      <c r="W12" s="60">
        <v>5190956</v>
      </c>
      <c r="X12" s="60">
        <v>4600000</v>
      </c>
      <c r="Y12" s="60">
        <v>590956</v>
      </c>
      <c r="Z12" s="140">
        <v>12.85</v>
      </c>
      <c r="AA12" s="62">
        <v>5460354</v>
      </c>
    </row>
    <row r="13" spans="1:27" ht="12.75">
      <c r="A13" s="138" t="s">
        <v>82</v>
      </c>
      <c r="B13" s="136"/>
      <c r="C13" s="155">
        <v>2422598</v>
      </c>
      <c r="D13" s="155"/>
      <c r="E13" s="156">
        <v>1420000</v>
      </c>
      <c r="F13" s="60">
        <v>1231119</v>
      </c>
      <c r="G13" s="60"/>
      <c r="H13" s="60"/>
      <c r="I13" s="60">
        <v>143953</v>
      </c>
      <c r="J13" s="60">
        <v>143953</v>
      </c>
      <c r="K13" s="60">
        <v>32165</v>
      </c>
      <c r="L13" s="60"/>
      <c r="M13" s="60"/>
      <c r="N13" s="60">
        <v>32165</v>
      </c>
      <c r="O13" s="60">
        <v>264896</v>
      </c>
      <c r="P13" s="60">
        <v>2685000</v>
      </c>
      <c r="Q13" s="60">
        <v>1095000</v>
      </c>
      <c r="R13" s="60">
        <v>4044896</v>
      </c>
      <c r="S13" s="60">
        <v>6150000</v>
      </c>
      <c r="T13" s="60">
        <v>-9930000</v>
      </c>
      <c r="U13" s="60">
        <v>339134</v>
      </c>
      <c r="V13" s="60">
        <v>-3440866</v>
      </c>
      <c r="W13" s="60">
        <v>780148</v>
      </c>
      <c r="X13" s="60">
        <v>1420000</v>
      </c>
      <c r="Y13" s="60">
        <v>-639852</v>
      </c>
      <c r="Z13" s="140">
        <v>-45.06</v>
      </c>
      <c r="AA13" s="62">
        <v>1231119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>
        <v>-4394</v>
      </c>
      <c r="R14" s="159">
        <v>-4394</v>
      </c>
      <c r="S14" s="159"/>
      <c r="T14" s="159"/>
      <c r="U14" s="159"/>
      <c r="V14" s="159"/>
      <c r="W14" s="159">
        <v>-4394</v>
      </c>
      <c r="X14" s="159"/>
      <c r="Y14" s="159">
        <v>-4394</v>
      </c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14704374</v>
      </c>
      <c r="D15" s="153">
        <f>SUM(D16:D18)</f>
        <v>0</v>
      </c>
      <c r="E15" s="154">
        <f t="shared" si="2"/>
        <v>6689000</v>
      </c>
      <c r="F15" s="100">
        <f t="shared" si="2"/>
        <v>6668206</v>
      </c>
      <c r="G15" s="100">
        <f t="shared" si="2"/>
        <v>0</v>
      </c>
      <c r="H15" s="100">
        <f t="shared" si="2"/>
        <v>1436435</v>
      </c>
      <c r="I15" s="100">
        <f t="shared" si="2"/>
        <v>587848</v>
      </c>
      <c r="J15" s="100">
        <f t="shared" si="2"/>
        <v>2024283</v>
      </c>
      <c r="K15" s="100">
        <f t="shared" si="2"/>
        <v>1975717</v>
      </c>
      <c r="L15" s="100">
        <f t="shared" si="2"/>
        <v>1529671</v>
      </c>
      <c r="M15" s="100">
        <f t="shared" si="2"/>
        <v>755402</v>
      </c>
      <c r="N15" s="100">
        <f t="shared" si="2"/>
        <v>4260790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251801</v>
      </c>
      <c r="T15" s="100">
        <f t="shared" si="2"/>
        <v>0</v>
      </c>
      <c r="U15" s="100">
        <f t="shared" si="2"/>
        <v>119162</v>
      </c>
      <c r="V15" s="100">
        <f t="shared" si="2"/>
        <v>370963</v>
      </c>
      <c r="W15" s="100">
        <f t="shared" si="2"/>
        <v>6656036</v>
      </c>
      <c r="X15" s="100">
        <f t="shared" si="2"/>
        <v>6689000</v>
      </c>
      <c r="Y15" s="100">
        <f t="shared" si="2"/>
        <v>-32964</v>
      </c>
      <c r="Z15" s="137">
        <f>+IF(X15&lt;&gt;0,+(Y15/X15)*100,0)</f>
        <v>-0.49280908955000746</v>
      </c>
      <c r="AA15" s="102">
        <f>SUM(AA16:AA18)</f>
        <v>6668206</v>
      </c>
    </row>
    <row r="16" spans="1:27" ht="12.75">
      <c r="A16" s="138" t="s">
        <v>85</v>
      </c>
      <c r="B16" s="136"/>
      <c r="C16" s="155"/>
      <c r="D16" s="155"/>
      <c r="E16" s="156">
        <v>50000</v>
      </c>
      <c r="F16" s="60">
        <v>50000</v>
      </c>
      <c r="G16" s="60"/>
      <c r="H16" s="60"/>
      <c r="I16" s="60"/>
      <c r="J16" s="60"/>
      <c r="K16" s="60"/>
      <c r="L16" s="60">
        <v>18867</v>
      </c>
      <c r="M16" s="60"/>
      <c r="N16" s="60">
        <v>18867</v>
      </c>
      <c r="O16" s="60"/>
      <c r="P16" s="60"/>
      <c r="Q16" s="60"/>
      <c r="R16" s="60"/>
      <c r="S16" s="60"/>
      <c r="T16" s="60"/>
      <c r="U16" s="60">
        <v>19162</v>
      </c>
      <c r="V16" s="60">
        <v>19162</v>
      </c>
      <c r="W16" s="60">
        <v>38029</v>
      </c>
      <c r="X16" s="60">
        <v>50000</v>
      </c>
      <c r="Y16" s="60">
        <v>-11971</v>
      </c>
      <c r="Z16" s="140">
        <v>-23.94</v>
      </c>
      <c r="AA16" s="62">
        <v>50000</v>
      </c>
    </row>
    <row r="17" spans="1:27" ht="12.75">
      <c r="A17" s="138" t="s">
        <v>86</v>
      </c>
      <c r="B17" s="136"/>
      <c r="C17" s="155">
        <v>14704374</v>
      </c>
      <c r="D17" s="155"/>
      <c r="E17" s="156">
        <v>6639000</v>
      </c>
      <c r="F17" s="60">
        <v>6618206</v>
      </c>
      <c r="G17" s="60"/>
      <c r="H17" s="60">
        <v>1436435</v>
      </c>
      <c r="I17" s="60">
        <v>587848</v>
      </c>
      <c r="J17" s="60">
        <v>2024283</v>
      </c>
      <c r="K17" s="60">
        <v>1975717</v>
      </c>
      <c r="L17" s="60">
        <v>1510804</v>
      </c>
      <c r="M17" s="60">
        <v>755402</v>
      </c>
      <c r="N17" s="60">
        <v>4241923</v>
      </c>
      <c r="O17" s="60"/>
      <c r="P17" s="60"/>
      <c r="Q17" s="60"/>
      <c r="R17" s="60"/>
      <c r="S17" s="60">
        <v>251801</v>
      </c>
      <c r="T17" s="60"/>
      <c r="U17" s="60">
        <v>100000</v>
      </c>
      <c r="V17" s="60">
        <v>351801</v>
      </c>
      <c r="W17" s="60">
        <v>6618007</v>
      </c>
      <c r="X17" s="60">
        <v>6639000</v>
      </c>
      <c r="Y17" s="60">
        <v>-20993</v>
      </c>
      <c r="Z17" s="140">
        <v>-0.32</v>
      </c>
      <c r="AA17" s="62">
        <v>6618206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55613606</v>
      </c>
      <c r="D19" s="153">
        <f>SUM(D20:D23)</f>
        <v>0</v>
      </c>
      <c r="E19" s="154">
        <f t="shared" si="3"/>
        <v>61524732</v>
      </c>
      <c r="F19" s="100">
        <f t="shared" si="3"/>
        <v>59249496</v>
      </c>
      <c r="G19" s="100">
        <f t="shared" si="3"/>
        <v>3239196</v>
      </c>
      <c r="H19" s="100">
        <f t="shared" si="3"/>
        <v>175900</v>
      </c>
      <c r="I19" s="100">
        <f t="shared" si="3"/>
        <v>2170529</v>
      </c>
      <c r="J19" s="100">
        <f t="shared" si="3"/>
        <v>5585625</v>
      </c>
      <c r="K19" s="100">
        <f t="shared" si="3"/>
        <v>1316692</v>
      </c>
      <c r="L19" s="100">
        <f t="shared" si="3"/>
        <v>5307135</v>
      </c>
      <c r="M19" s="100">
        <f t="shared" si="3"/>
        <v>3952094</v>
      </c>
      <c r="N19" s="100">
        <f t="shared" si="3"/>
        <v>10575921</v>
      </c>
      <c r="O19" s="100">
        <f t="shared" si="3"/>
        <v>169750</v>
      </c>
      <c r="P19" s="100">
        <f t="shared" si="3"/>
        <v>1250567</v>
      </c>
      <c r="Q19" s="100">
        <f t="shared" si="3"/>
        <v>6090380</v>
      </c>
      <c r="R19" s="100">
        <f t="shared" si="3"/>
        <v>7510697</v>
      </c>
      <c r="S19" s="100">
        <f t="shared" si="3"/>
        <v>2624340</v>
      </c>
      <c r="T19" s="100">
        <f t="shared" si="3"/>
        <v>11384315</v>
      </c>
      <c r="U19" s="100">
        <f t="shared" si="3"/>
        <v>24775254</v>
      </c>
      <c r="V19" s="100">
        <f t="shared" si="3"/>
        <v>38783909</v>
      </c>
      <c r="W19" s="100">
        <f t="shared" si="3"/>
        <v>62456152</v>
      </c>
      <c r="X19" s="100">
        <f t="shared" si="3"/>
        <v>61524732</v>
      </c>
      <c r="Y19" s="100">
        <f t="shared" si="3"/>
        <v>931420</v>
      </c>
      <c r="Z19" s="137">
        <f>+IF(X19&lt;&gt;0,+(Y19/X19)*100,0)</f>
        <v>1.513895257601447</v>
      </c>
      <c r="AA19" s="102">
        <f>SUM(AA20:AA23)</f>
        <v>59249496</v>
      </c>
    </row>
    <row r="20" spans="1:27" ht="12.75">
      <c r="A20" s="138" t="s">
        <v>89</v>
      </c>
      <c r="B20" s="136"/>
      <c r="C20" s="155">
        <v>15471721</v>
      </c>
      <c r="D20" s="155"/>
      <c r="E20" s="156">
        <v>24260000</v>
      </c>
      <c r="F20" s="60">
        <v>21765200</v>
      </c>
      <c r="G20" s="60">
        <v>3239196</v>
      </c>
      <c r="H20" s="60">
        <v>52246</v>
      </c>
      <c r="I20" s="60">
        <v>68718</v>
      </c>
      <c r="J20" s="60">
        <v>3360160</v>
      </c>
      <c r="K20" s="60">
        <v>8200</v>
      </c>
      <c r="L20" s="60">
        <v>968430</v>
      </c>
      <c r="M20" s="60">
        <v>51505</v>
      </c>
      <c r="N20" s="60">
        <v>1028135</v>
      </c>
      <c r="O20" s="60"/>
      <c r="P20" s="60">
        <v>534935</v>
      </c>
      <c r="Q20" s="60">
        <v>229943</v>
      </c>
      <c r="R20" s="60">
        <v>764878</v>
      </c>
      <c r="S20" s="60">
        <v>977645</v>
      </c>
      <c r="T20" s="60">
        <v>4563106</v>
      </c>
      <c r="U20" s="60">
        <v>9427821</v>
      </c>
      <c r="V20" s="60">
        <v>14968572</v>
      </c>
      <c r="W20" s="60">
        <v>20121745</v>
      </c>
      <c r="X20" s="60">
        <v>24260000</v>
      </c>
      <c r="Y20" s="60">
        <v>-4138255</v>
      </c>
      <c r="Z20" s="140">
        <v>-17.06</v>
      </c>
      <c r="AA20" s="62">
        <v>21765200</v>
      </c>
    </row>
    <row r="21" spans="1:27" ht="12.75">
      <c r="A21" s="138" t="s">
        <v>90</v>
      </c>
      <c r="B21" s="136"/>
      <c r="C21" s="155">
        <v>12139802</v>
      </c>
      <c r="D21" s="155"/>
      <c r="E21" s="156">
        <v>18900000</v>
      </c>
      <c r="F21" s="60">
        <v>20640344</v>
      </c>
      <c r="G21" s="60"/>
      <c r="H21" s="60">
        <v>11070</v>
      </c>
      <c r="I21" s="60">
        <v>1135391</v>
      </c>
      <c r="J21" s="60">
        <v>1146461</v>
      </c>
      <c r="K21" s="60">
        <v>26429</v>
      </c>
      <c r="L21" s="60">
        <v>2662756</v>
      </c>
      <c r="M21" s="60">
        <v>1639232</v>
      </c>
      <c r="N21" s="60">
        <v>4328417</v>
      </c>
      <c r="O21" s="60">
        <v>27561</v>
      </c>
      <c r="P21" s="60">
        <v>512658</v>
      </c>
      <c r="Q21" s="60">
        <v>653134</v>
      </c>
      <c r="R21" s="60">
        <v>1193353</v>
      </c>
      <c r="S21" s="60">
        <v>1050341</v>
      </c>
      <c r="T21" s="60">
        <v>3536181</v>
      </c>
      <c r="U21" s="60">
        <v>7874025</v>
      </c>
      <c r="V21" s="60">
        <v>12460547</v>
      </c>
      <c r="W21" s="60">
        <v>19128778</v>
      </c>
      <c r="X21" s="60">
        <v>18900000</v>
      </c>
      <c r="Y21" s="60">
        <v>228778</v>
      </c>
      <c r="Z21" s="140">
        <v>1.21</v>
      </c>
      <c r="AA21" s="62">
        <v>20640344</v>
      </c>
    </row>
    <row r="22" spans="1:27" ht="12.75">
      <c r="A22" s="138" t="s">
        <v>91</v>
      </c>
      <c r="B22" s="136"/>
      <c r="C22" s="157">
        <v>22354319</v>
      </c>
      <c r="D22" s="157"/>
      <c r="E22" s="158">
        <v>16344732</v>
      </c>
      <c r="F22" s="159">
        <v>14900428</v>
      </c>
      <c r="G22" s="159"/>
      <c r="H22" s="159">
        <v>97180</v>
      </c>
      <c r="I22" s="159">
        <v>950410</v>
      </c>
      <c r="J22" s="159">
        <v>1047590</v>
      </c>
      <c r="K22" s="159">
        <v>1203419</v>
      </c>
      <c r="L22" s="159">
        <v>1646528</v>
      </c>
      <c r="M22" s="159">
        <v>2261357</v>
      </c>
      <c r="N22" s="159">
        <v>5111304</v>
      </c>
      <c r="O22" s="159">
        <v>142189</v>
      </c>
      <c r="P22" s="159">
        <v>202974</v>
      </c>
      <c r="Q22" s="159">
        <v>1736261</v>
      </c>
      <c r="R22" s="159">
        <v>2081424</v>
      </c>
      <c r="S22" s="159">
        <v>596354</v>
      </c>
      <c r="T22" s="159">
        <v>1486149</v>
      </c>
      <c r="U22" s="159">
        <v>3722852</v>
      </c>
      <c r="V22" s="159">
        <v>5805355</v>
      </c>
      <c r="W22" s="159">
        <v>14045673</v>
      </c>
      <c r="X22" s="159">
        <v>16344732</v>
      </c>
      <c r="Y22" s="159">
        <v>-2299059</v>
      </c>
      <c r="Z22" s="141">
        <v>-14.07</v>
      </c>
      <c r="AA22" s="225">
        <v>14900428</v>
      </c>
    </row>
    <row r="23" spans="1:27" ht="12.75">
      <c r="A23" s="138" t="s">
        <v>92</v>
      </c>
      <c r="B23" s="136"/>
      <c r="C23" s="155">
        <v>5647764</v>
      </c>
      <c r="D23" s="155"/>
      <c r="E23" s="156">
        <v>2020000</v>
      </c>
      <c r="F23" s="60">
        <v>1943524</v>
      </c>
      <c r="G23" s="60"/>
      <c r="H23" s="60">
        <v>15404</v>
      </c>
      <c r="I23" s="60">
        <v>16010</v>
      </c>
      <c r="J23" s="60">
        <v>31414</v>
      </c>
      <c r="K23" s="60">
        <v>78644</v>
      </c>
      <c r="L23" s="60">
        <v>29421</v>
      </c>
      <c r="M23" s="60"/>
      <c r="N23" s="60">
        <v>108065</v>
      </c>
      <c r="O23" s="60"/>
      <c r="P23" s="60"/>
      <c r="Q23" s="60">
        <v>3471042</v>
      </c>
      <c r="R23" s="60">
        <v>3471042</v>
      </c>
      <c r="S23" s="60"/>
      <c r="T23" s="60">
        <v>1798879</v>
      </c>
      <c r="U23" s="60">
        <v>3750556</v>
      </c>
      <c r="V23" s="60">
        <v>5549435</v>
      </c>
      <c r="W23" s="60">
        <v>9159956</v>
      </c>
      <c r="X23" s="60">
        <v>2020000</v>
      </c>
      <c r="Y23" s="60">
        <v>7139956</v>
      </c>
      <c r="Z23" s="140">
        <v>353.46</v>
      </c>
      <c r="AA23" s="62">
        <v>1943524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82915841</v>
      </c>
      <c r="D25" s="217">
        <f>+D5+D9+D15+D19+D24</f>
        <v>0</v>
      </c>
      <c r="E25" s="230">
        <f t="shared" si="4"/>
        <v>81968732</v>
      </c>
      <c r="F25" s="219">
        <f t="shared" si="4"/>
        <v>92692917</v>
      </c>
      <c r="G25" s="219">
        <f t="shared" si="4"/>
        <v>3239196</v>
      </c>
      <c r="H25" s="219">
        <f t="shared" si="4"/>
        <v>1814704</v>
      </c>
      <c r="I25" s="219">
        <f t="shared" si="4"/>
        <v>4784320</v>
      </c>
      <c r="J25" s="219">
        <f t="shared" si="4"/>
        <v>9838220</v>
      </c>
      <c r="K25" s="219">
        <f t="shared" si="4"/>
        <v>3423075</v>
      </c>
      <c r="L25" s="219">
        <f t="shared" si="4"/>
        <v>7613214</v>
      </c>
      <c r="M25" s="219">
        <f t="shared" si="4"/>
        <v>4924497</v>
      </c>
      <c r="N25" s="219">
        <f t="shared" si="4"/>
        <v>15960786</v>
      </c>
      <c r="O25" s="219">
        <f t="shared" si="4"/>
        <v>746557</v>
      </c>
      <c r="P25" s="219">
        <f t="shared" si="4"/>
        <v>4306979</v>
      </c>
      <c r="Q25" s="219">
        <f t="shared" si="4"/>
        <v>8018641</v>
      </c>
      <c r="R25" s="219">
        <f t="shared" si="4"/>
        <v>13072177</v>
      </c>
      <c r="S25" s="219">
        <f t="shared" si="4"/>
        <v>10077915</v>
      </c>
      <c r="T25" s="219">
        <f t="shared" si="4"/>
        <v>2734022</v>
      </c>
      <c r="U25" s="219">
        <f t="shared" si="4"/>
        <v>32634989</v>
      </c>
      <c r="V25" s="219">
        <f t="shared" si="4"/>
        <v>45446926</v>
      </c>
      <c r="W25" s="219">
        <f t="shared" si="4"/>
        <v>84318109</v>
      </c>
      <c r="X25" s="219">
        <f t="shared" si="4"/>
        <v>81968732</v>
      </c>
      <c r="Y25" s="219">
        <f t="shared" si="4"/>
        <v>2349377</v>
      </c>
      <c r="Z25" s="231">
        <f>+IF(X25&lt;&gt;0,+(Y25/X25)*100,0)</f>
        <v>2.866186828411595</v>
      </c>
      <c r="AA25" s="232">
        <f>+AA5+AA9+AA15+AA19+AA24</f>
        <v>92692917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34655573</v>
      </c>
      <c r="D28" s="155"/>
      <c r="E28" s="156">
        <v>38039000</v>
      </c>
      <c r="F28" s="60">
        <v>41089794</v>
      </c>
      <c r="G28" s="60">
        <v>3239196</v>
      </c>
      <c r="H28" s="60"/>
      <c r="I28" s="60">
        <v>883016</v>
      </c>
      <c r="J28" s="60">
        <v>4122212</v>
      </c>
      <c r="K28" s="60">
        <v>1149439</v>
      </c>
      <c r="L28" s="60">
        <v>5113722</v>
      </c>
      <c r="M28" s="60">
        <v>2948415</v>
      </c>
      <c r="N28" s="60">
        <v>9211576</v>
      </c>
      <c r="O28" s="60">
        <v>34189</v>
      </c>
      <c r="P28" s="60">
        <v>427390</v>
      </c>
      <c r="Q28" s="60">
        <v>1361100</v>
      </c>
      <c r="R28" s="60">
        <v>1822679</v>
      </c>
      <c r="S28" s="60">
        <v>1662985</v>
      </c>
      <c r="T28" s="60">
        <v>5486527</v>
      </c>
      <c r="U28" s="60">
        <v>14742830</v>
      </c>
      <c r="V28" s="60">
        <v>21892342</v>
      </c>
      <c r="W28" s="60">
        <v>37048809</v>
      </c>
      <c r="X28" s="60">
        <v>38039000</v>
      </c>
      <c r="Y28" s="60">
        <v>-990191</v>
      </c>
      <c r="Z28" s="140">
        <v>-2.6</v>
      </c>
      <c r="AA28" s="155">
        <v>41089794</v>
      </c>
    </row>
    <row r="29" spans="1:27" ht="12.75">
      <c r="A29" s="234" t="s">
        <v>134</v>
      </c>
      <c r="B29" s="136"/>
      <c r="C29" s="155">
        <v>2235972</v>
      </c>
      <c r="D29" s="155"/>
      <c r="E29" s="156">
        <v>2330000</v>
      </c>
      <c r="F29" s="60">
        <v>3636000</v>
      </c>
      <c r="G29" s="60"/>
      <c r="H29" s="60">
        <v>184949</v>
      </c>
      <c r="I29" s="60">
        <v>29335</v>
      </c>
      <c r="J29" s="60">
        <v>214284</v>
      </c>
      <c r="K29" s="60">
        <v>58980</v>
      </c>
      <c r="L29" s="60">
        <v>5420</v>
      </c>
      <c r="M29" s="60">
        <v>4816</v>
      </c>
      <c r="N29" s="60">
        <v>69216</v>
      </c>
      <c r="O29" s="60">
        <v>91069</v>
      </c>
      <c r="P29" s="60">
        <v>99862</v>
      </c>
      <c r="Q29" s="60">
        <v>181498</v>
      </c>
      <c r="R29" s="60">
        <v>372429</v>
      </c>
      <c r="S29" s="60">
        <v>277503</v>
      </c>
      <c r="T29" s="60"/>
      <c r="U29" s="60">
        <v>2630189</v>
      </c>
      <c r="V29" s="60">
        <v>2907692</v>
      </c>
      <c r="W29" s="60">
        <v>3563621</v>
      </c>
      <c r="X29" s="60">
        <v>2330000</v>
      </c>
      <c r="Y29" s="60">
        <v>1233621</v>
      </c>
      <c r="Z29" s="140">
        <v>52.95</v>
      </c>
      <c r="AA29" s="62">
        <v>3636000</v>
      </c>
    </row>
    <row r="30" spans="1:27" ht="12.75">
      <c r="A30" s="234" t="s">
        <v>135</v>
      </c>
      <c r="B30" s="136"/>
      <c r="C30" s="157">
        <v>345179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37236724</v>
      </c>
      <c r="D32" s="210">
        <f>SUM(D28:D31)</f>
        <v>0</v>
      </c>
      <c r="E32" s="211">
        <f t="shared" si="5"/>
        <v>40369000</v>
      </c>
      <c r="F32" s="77">
        <f t="shared" si="5"/>
        <v>44725794</v>
      </c>
      <c r="G32" s="77">
        <f t="shared" si="5"/>
        <v>3239196</v>
      </c>
      <c r="H32" s="77">
        <f t="shared" si="5"/>
        <v>184949</v>
      </c>
      <c r="I32" s="77">
        <f t="shared" si="5"/>
        <v>912351</v>
      </c>
      <c r="J32" s="77">
        <f t="shared" si="5"/>
        <v>4336496</v>
      </c>
      <c r="K32" s="77">
        <f t="shared" si="5"/>
        <v>1208419</v>
      </c>
      <c r="L32" s="77">
        <f t="shared" si="5"/>
        <v>5119142</v>
      </c>
      <c r="M32" s="77">
        <f t="shared" si="5"/>
        <v>2953231</v>
      </c>
      <c r="N32" s="77">
        <f t="shared" si="5"/>
        <v>9280792</v>
      </c>
      <c r="O32" s="77">
        <f t="shared" si="5"/>
        <v>125258</v>
      </c>
      <c r="P32" s="77">
        <f t="shared" si="5"/>
        <v>527252</v>
      </c>
      <c r="Q32" s="77">
        <f t="shared" si="5"/>
        <v>1542598</v>
      </c>
      <c r="R32" s="77">
        <f t="shared" si="5"/>
        <v>2195108</v>
      </c>
      <c r="S32" s="77">
        <f t="shared" si="5"/>
        <v>1940488</v>
      </c>
      <c r="T32" s="77">
        <f t="shared" si="5"/>
        <v>5486527</v>
      </c>
      <c r="U32" s="77">
        <f t="shared" si="5"/>
        <v>17373019</v>
      </c>
      <c r="V32" s="77">
        <f t="shared" si="5"/>
        <v>24800034</v>
      </c>
      <c r="W32" s="77">
        <f t="shared" si="5"/>
        <v>40612430</v>
      </c>
      <c r="X32" s="77">
        <f t="shared" si="5"/>
        <v>40369000</v>
      </c>
      <c r="Y32" s="77">
        <f t="shared" si="5"/>
        <v>243430</v>
      </c>
      <c r="Z32" s="212">
        <f>+IF(X32&lt;&gt;0,+(Y32/X32)*100,0)</f>
        <v>0.6030122123411529</v>
      </c>
      <c r="AA32" s="79">
        <f>SUM(AA28:AA31)</f>
        <v>44725794</v>
      </c>
    </row>
    <row r="33" spans="1:27" ht="12.75">
      <c r="A33" s="237" t="s">
        <v>51</v>
      </c>
      <c r="B33" s="136" t="s">
        <v>137</v>
      </c>
      <c r="C33" s="155">
        <v>10995949</v>
      </c>
      <c r="D33" s="155"/>
      <c r="E33" s="156">
        <v>12520000</v>
      </c>
      <c r="F33" s="60">
        <v>10851119</v>
      </c>
      <c r="G33" s="60"/>
      <c r="H33" s="60"/>
      <c r="I33" s="60">
        <v>143953</v>
      </c>
      <c r="J33" s="60">
        <v>143953</v>
      </c>
      <c r="K33" s="60">
        <v>56265</v>
      </c>
      <c r="L33" s="60">
        <v>99303</v>
      </c>
      <c r="M33" s="60">
        <v>80957</v>
      </c>
      <c r="N33" s="60">
        <v>236525</v>
      </c>
      <c r="O33" s="60">
        <v>264896</v>
      </c>
      <c r="P33" s="60">
        <v>2685000</v>
      </c>
      <c r="Q33" s="60">
        <v>1095000</v>
      </c>
      <c r="R33" s="60">
        <v>4044896</v>
      </c>
      <c r="S33" s="60">
        <v>6579572</v>
      </c>
      <c r="T33" s="60">
        <v>-6094360</v>
      </c>
      <c r="U33" s="60">
        <v>4126879</v>
      </c>
      <c r="V33" s="60">
        <v>4612091</v>
      </c>
      <c r="W33" s="60">
        <v>9037465</v>
      </c>
      <c r="X33" s="60">
        <v>12520000</v>
      </c>
      <c r="Y33" s="60">
        <v>-3482535</v>
      </c>
      <c r="Z33" s="140">
        <v>-27.82</v>
      </c>
      <c r="AA33" s="62">
        <v>10851119</v>
      </c>
    </row>
    <row r="34" spans="1:27" ht="12.75">
      <c r="A34" s="237" t="s">
        <v>52</v>
      </c>
      <c r="B34" s="136" t="s">
        <v>138</v>
      </c>
      <c r="C34" s="155">
        <v>27831763</v>
      </c>
      <c r="D34" s="155"/>
      <c r="E34" s="156">
        <v>20100000</v>
      </c>
      <c r="F34" s="60">
        <v>17704629</v>
      </c>
      <c r="G34" s="60"/>
      <c r="H34" s="60">
        <v>1488681</v>
      </c>
      <c r="I34" s="60">
        <v>1183090</v>
      </c>
      <c r="J34" s="60">
        <v>2671771</v>
      </c>
      <c r="K34" s="60">
        <v>2005597</v>
      </c>
      <c r="L34" s="60">
        <v>1373239</v>
      </c>
      <c r="M34" s="60">
        <v>1267037</v>
      </c>
      <c r="N34" s="60">
        <v>4645873</v>
      </c>
      <c r="O34" s="60"/>
      <c r="P34" s="60">
        <v>534935</v>
      </c>
      <c r="Q34" s="60">
        <v>218307</v>
      </c>
      <c r="R34" s="60">
        <v>753242</v>
      </c>
      <c r="S34" s="60">
        <v>866839</v>
      </c>
      <c r="T34" s="60">
        <v>2203214</v>
      </c>
      <c r="U34" s="60">
        <v>2788144</v>
      </c>
      <c r="V34" s="60">
        <v>5858197</v>
      </c>
      <c r="W34" s="60">
        <v>13929083</v>
      </c>
      <c r="X34" s="60">
        <v>20100000</v>
      </c>
      <c r="Y34" s="60">
        <v>-6170917</v>
      </c>
      <c r="Z34" s="140">
        <v>-30.7</v>
      </c>
      <c r="AA34" s="62">
        <v>17704629</v>
      </c>
    </row>
    <row r="35" spans="1:27" ht="12.75">
      <c r="A35" s="237" t="s">
        <v>53</v>
      </c>
      <c r="B35" s="136"/>
      <c r="C35" s="155">
        <v>6851405</v>
      </c>
      <c r="D35" s="155"/>
      <c r="E35" s="156">
        <v>8979732</v>
      </c>
      <c r="F35" s="60">
        <v>19411375</v>
      </c>
      <c r="G35" s="60"/>
      <c r="H35" s="60">
        <v>141074</v>
      </c>
      <c r="I35" s="60">
        <v>2544926</v>
      </c>
      <c r="J35" s="60">
        <v>2686000</v>
      </c>
      <c r="K35" s="60">
        <v>152794</v>
      </c>
      <c r="L35" s="60">
        <v>1021530</v>
      </c>
      <c r="M35" s="60">
        <v>623272</v>
      </c>
      <c r="N35" s="60">
        <v>1797596</v>
      </c>
      <c r="O35" s="60">
        <v>356403</v>
      </c>
      <c r="P35" s="60">
        <v>559792</v>
      </c>
      <c r="Q35" s="60">
        <v>5162736</v>
      </c>
      <c r="R35" s="60">
        <v>6078931</v>
      </c>
      <c r="S35" s="60">
        <v>691016</v>
      </c>
      <c r="T35" s="60">
        <v>1138641</v>
      </c>
      <c r="U35" s="60">
        <v>8346947</v>
      </c>
      <c r="V35" s="60">
        <v>10176604</v>
      </c>
      <c r="W35" s="60">
        <v>20739131</v>
      </c>
      <c r="X35" s="60">
        <v>8979732</v>
      </c>
      <c r="Y35" s="60">
        <v>11759399</v>
      </c>
      <c r="Z35" s="140">
        <v>130.95</v>
      </c>
      <c r="AA35" s="62">
        <v>19411375</v>
      </c>
    </row>
    <row r="36" spans="1:27" ht="12.75">
      <c r="A36" s="238" t="s">
        <v>139</v>
      </c>
      <c r="B36" s="149"/>
      <c r="C36" s="222">
        <f aca="true" t="shared" si="6" ref="C36:Y36">SUM(C32:C35)</f>
        <v>82915841</v>
      </c>
      <c r="D36" s="222">
        <f>SUM(D32:D35)</f>
        <v>0</v>
      </c>
      <c r="E36" s="218">
        <f t="shared" si="6"/>
        <v>81968732</v>
      </c>
      <c r="F36" s="220">
        <f t="shared" si="6"/>
        <v>92692917</v>
      </c>
      <c r="G36" s="220">
        <f t="shared" si="6"/>
        <v>3239196</v>
      </c>
      <c r="H36" s="220">
        <f t="shared" si="6"/>
        <v>1814704</v>
      </c>
      <c r="I36" s="220">
        <f t="shared" si="6"/>
        <v>4784320</v>
      </c>
      <c r="J36" s="220">
        <f t="shared" si="6"/>
        <v>9838220</v>
      </c>
      <c r="K36" s="220">
        <f t="shared" si="6"/>
        <v>3423075</v>
      </c>
      <c r="L36" s="220">
        <f t="shared" si="6"/>
        <v>7613214</v>
      </c>
      <c r="M36" s="220">
        <f t="shared" si="6"/>
        <v>4924497</v>
      </c>
      <c r="N36" s="220">
        <f t="shared" si="6"/>
        <v>15960786</v>
      </c>
      <c r="O36" s="220">
        <f t="shared" si="6"/>
        <v>746557</v>
      </c>
      <c r="P36" s="220">
        <f t="shared" si="6"/>
        <v>4306979</v>
      </c>
      <c r="Q36" s="220">
        <f t="shared" si="6"/>
        <v>8018641</v>
      </c>
      <c r="R36" s="220">
        <f t="shared" si="6"/>
        <v>13072177</v>
      </c>
      <c r="S36" s="220">
        <f t="shared" si="6"/>
        <v>10077915</v>
      </c>
      <c r="T36" s="220">
        <f t="shared" si="6"/>
        <v>2734022</v>
      </c>
      <c r="U36" s="220">
        <f t="shared" si="6"/>
        <v>32634989</v>
      </c>
      <c r="V36" s="220">
        <f t="shared" si="6"/>
        <v>45446926</v>
      </c>
      <c r="W36" s="220">
        <f t="shared" si="6"/>
        <v>84318109</v>
      </c>
      <c r="X36" s="220">
        <f t="shared" si="6"/>
        <v>81968732</v>
      </c>
      <c r="Y36" s="220">
        <f t="shared" si="6"/>
        <v>2349377</v>
      </c>
      <c r="Z36" s="221">
        <f>+IF(X36&lt;&gt;0,+(Y36/X36)*100,0)</f>
        <v>2.866186828411595</v>
      </c>
      <c r="AA36" s="239">
        <f>SUM(AA32:AA35)</f>
        <v>92692917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99999502</v>
      </c>
      <c r="D6" s="155"/>
      <c r="E6" s="59">
        <v>44717945</v>
      </c>
      <c r="F6" s="60">
        <v>41933180</v>
      </c>
      <c r="G6" s="60">
        <v>103189894</v>
      </c>
      <c r="H6" s="60">
        <v>129876665</v>
      </c>
      <c r="I6" s="60">
        <v>121458136</v>
      </c>
      <c r="J6" s="60">
        <v>121458136</v>
      </c>
      <c r="K6" s="60">
        <v>132612399</v>
      </c>
      <c r="L6" s="60">
        <v>125334650</v>
      </c>
      <c r="M6" s="60">
        <v>138532619</v>
      </c>
      <c r="N6" s="60">
        <v>138532619</v>
      </c>
      <c r="O6" s="60">
        <v>142157432</v>
      </c>
      <c r="P6" s="60">
        <v>135707756</v>
      </c>
      <c r="Q6" s="60">
        <v>182340015</v>
      </c>
      <c r="R6" s="60">
        <v>182340015</v>
      </c>
      <c r="S6" s="60">
        <v>178008050</v>
      </c>
      <c r="T6" s="60">
        <v>174851172</v>
      </c>
      <c r="U6" s="60">
        <v>130050719</v>
      </c>
      <c r="V6" s="60">
        <v>130050719</v>
      </c>
      <c r="W6" s="60">
        <v>130050719</v>
      </c>
      <c r="X6" s="60">
        <v>41933180</v>
      </c>
      <c r="Y6" s="60">
        <v>88117539</v>
      </c>
      <c r="Z6" s="140">
        <v>210.14</v>
      </c>
      <c r="AA6" s="62">
        <v>41933180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102863645</v>
      </c>
      <c r="D8" s="155"/>
      <c r="E8" s="59">
        <v>165967996</v>
      </c>
      <c r="F8" s="60">
        <v>165967997</v>
      </c>
      <c r="G8" s="60">
        <v>111216848</v>
      </c>
      <c r="H8" s="60">
        <v>97615099</v>
      </c>
      <c r="I8" s="60">
        <v>93597301</v>
      </c>
      <c r="J8" s="60">
        <v>93597301</v>
      </c>
      <c r="K8" s="60">
        <v>91547830</v>
      </c>
      <c r="L8" s="60">
        <v>93579960</v>
      </c>
      <c r="M8" s="60">
        <v>96099352</v>
      </c>
      <c r="N8" s="60">
        <v>96099352</v>
      </c>
      <c r="O8" s="60">
        <v>83172608</v>
      </c>
      <c r="P8" s="60">
        <v>84133222</v>
      </c>
      <c r="Q8" s="60">
        <v>75507277</v>
      </c>
      <c r="R8" s="60">
        <v>75507277</v>
      </c>
      <c r="S8" s="60">
        <v>74793650</v>
      </c>
      <c r="T8" s="60">
        <v>70191567</v>
      </c>
      <c r="U8" s="60">
        <v>89778458</v>
      </c>
      <c r="V8" s="60">
        <v>89778458</v>
      </c>
      <c r="W8" s="60">
        <v>89778458</v>
      </c>
      <c r="X8" s="60">
        <v>165967997</v>
      </c>
      <c r="Y8" s="60">
        <v>-76189539</v>
      </c>
      <c r="Z8" s="140">
        <v>-45.91</v>
      </c>
      <c r="AA8" s="62">
        <v>165967997</v>
      </c>
    </row>
    <row r="9" spans="1:27" ht="12.75">
      <c r="A9" s="249" t="s">
        <v>146</v>
      </c>
      <c r="B9" s="182"/>
      <c r="C9" s="155">
        <v>28359699</v>
      </c>
      <c r="D9" s="155"/>
      <c r="E9" s="59">
        <v>17496120</v>
      </c>
      <c r="F9" s="60">
        <v>17496120</v>
      </c>
      <c r="G9" s="60">
        <v>17646911</v>
      </c>
      <c r="H9" s="60">
        <v>17678459</v>
      </c>
      <c r="I9" s="60">
        <v>15335427</v>
      </c>
      <c r="J9" s="60">
        <v>15335427</v>
      </c>
      <c r="K9" s="60">
        <v>12733088</v>
      </c>
      <c r="L9" s="60">
        <v>14998602</v>
      </c>
      <c r="M9" s="60">
        <v>15357762</v>
      </c>
      <c r="N9" s="60">
        <v>15357762</v>
      </c>
      <c r="O9" s="60">
        <v>12047555</v>
      </c>
      <c r="P9" s="60">
        <v>14042907</v>
      </c>
      <c r="Q9" s="60">
        <v>14487387</v>
      </c>
      <c r="R9" s="60">
        <v>14487387</v>
      </c>
      <c r="S9" s="60">
        <v>14100943</v>
      </c>
      <c r="T9" s="60">
        <v>14588883</v>
      </c>
      <c r="U9" s="60">
        <v>22377051</v>
      </c>
      <c r="V9" s="60">
        <v>22377051</v>
      </c>
      <c r="W9" s="60">
        <v>22377051</v>
      </c>
      <c r="X9" s="60">
        <v>17496120</v>
      </c>
      <c r="Y9" s="60">
        <v>4880931</v>
      </c>
      <c r="Z9" s="140">
        <v>27.9</v>
      </c>
      <c r="AA9" s="62">
        <v>17496120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9415822</v>
      </c>
      <c r="D11" s="155"/>
      <c r="E11" s="59">
        <v>8440421</v>
      </c>
      <c r="F11" s="60">
        <v>8440421</v>
      </c>
      <c r="G11" s="60">
        <v>10040333</v>
      </c>
      <c r="H11" s="60">
        <v>9522365</v>
      </c>
      <c r="I11" s="60">
        <v>9177552</v>
      </c>
      <c r="J11" s="60">
        <v>9177552</v>
      </c>
      <c r="K11" s="60">
        <v>9335717</v>
      </c>
      <c r="L11" s="60">
        <v>9724691</v>
      </c>
      <c r="M11" s="60">
        <v>9690922</v>
      </c>
      <c r="N11" s="60">
        <v>9690922</v>
      </c>
      <c r="O11" s="60">
        <v>9850117</v>
      </c>
      <c r="P11" s="60">
        <v>10061555</v>
      </c>
      <c r="Q11" s="60">
        <v>10391923</v>
      </c>
      <c r="R11" s="60">
        <v>10391923</v>
      </c>
      <c r="S11" s="60">
        <v>10431831</v>
      </c>
      <c r="T11" s="60">
        <v>10436957</v>
      </c>
      <c r="U11" s="60">
        <v>9337317</v>
      </c>
      <c r="V11" s="60">
        <v>9337317</v>
      </c>
      <c r="W11" s="60">
        <v>9337317</v>
      </c>
      <c r="X11" s="60">
        <v>8440421</v>
      </c>
      <c r="Y11" s="60">
        <v>896896</v>
      </c>
      <c r="Z11" s="140">
        <v>10.63</v>
      </c>
      <c r="AA11" s="62">
        <v>8440421</v>
      </c>
    </row>
    <row r="12" spans="1:27" ht="12.75">
      <c r="A12" s="250" t="s">
        <v>56</v>
      </c>
      <c r="B12" s="251"/>
      <c r="C12" s="168">
        <f aca="true" t="shared" si="0" ref="C12:Y12">SUM(C6:C11)</f>
        <v>240638668</v>
      </c>
      <c r="D12" s="168">
        <f>SUM(D6:D11)</f>
        <v>0</v>
      </c>
      <c r="E12" s="72">
        <f t="shared" si="0"/>
        <v>236622482</v>
      </c>
      <c r="F12" s="73">
        <f t="shared" si="0"/>
        <v>233837718</v>
      </c>
      <c r="G12" s="73">
        <f t="shared" si="0"/>
        <v>242093986</v>
      </c>
      <c r="H12" s="73">
        <f t="shared" si="0"/>
        <v>254692588</v>
      </c>
      <c r="I12" s="73">
        <f t="shared" si="0"/>
        <v>239568416</v>
      </c>
      <c r="J12" s="73">
        <f t="shared" si="0"/>
        <v>239568416</v>
      </c>
      <c r="K12" s="73">
        <f t="shared" si="0"/>
        <v>246229034</v>
      </c>
      <c r="L12" s="73">
        <f t="shared" si="0"/>
        <v>243637903</v>
      </c>
      <c r="M12" s="73">
        <f t="shared" si="0"/>
        <v>259680655</v>
      </c>
      <c r="N12" s="73">
        <f t="shared" si="0"/>
        <v>259680655</v>
      </c>
      <c r="O12" s="73">
        <f t="shared" si="0"/>
        <v>247227712</v>
      </c>
      <c r="P12" s="73">
        <f t="shared" si="0"/>
        <v>243945440</v>
      </c>
      <c r="Q12" s="73">
        <f t="shared" si="0"/>
        <v>282726602</v>
      </c>
      <c r="R12" s="73">
        <f t="shared" si="0"/>
        <v>282726602</v>
      </c>
      <c r="S12" s="73">
        <f t="shared" si="0"/>
        <v>277334474</v>
      </c>
      <c r="T12" s="73">
        <f t="shared" si="0"/>
        <v>270068579</v>
      </c>
      <c r="U12" s="73">
        <f t="shared" si="0"/>
        <v>251543545</v>
      </c>
      <c r="V12" s="73">
        <f t="shared" si="0"/>
        <v>251543545</v>
      </c>
      <c r="W12" s="73">
        <f t="shared" si="0"/>
        <v>251543545</v>
      </c>
      <c r="X12" s="73">
        <f t="shared" si="0"/>
        <v>233837718</v>
      </c>
      <c r="Y12" s="73">
        <f t="shared" si="0"/>
        <v>17705827</v>
      </c>
      <c r="Z12" s="170">
        <f>+IF(X12&lt;&gt;0,+(Y12/X12)*100,0)</f>
        <v>7.571843905866375</v>
      </c>
      <c r="AA12" s="74">
        <f>SUM(AA6:AA11)</f>
        <v>233837718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46565940</v>
      </c>
      <c r="D17" s="155"/>
      <c r="E17" s="59">
        <v>46929999</v>
      </c>
      <c r="F17" s="60">
        <v>46930000</v>
      </c>
      <c r="G17" s="60">
        <v>46939940</v>
      </c>
      <c r="H17" s="60">
        <v>46565940</v>
      </c>
      <c r="I17" s="60">
        <v>46565940</v>
      </c>
      <c r="J17" s="60">
        <v>46565940</v>
      </c>
      <c r="K17" s="60">
        <v>46565940</v>
      </c>
      <c r="L17" s="60">
        <v>46565940</v>
      </c>
      <c r="M17" s="60">
        <v>46565940</v>
      </c>
      <c r="N17" s="60">
        <v>46565940</v>
      </c>
      <c r="O17" s="60">
        <v>46565940</v>
      </c>
      <c r="P17" s="60">
        <v>46565940</v>
      </c>
      <c r="Q17" s="60">
        <v>46565940</v>
      </c>
      <c r="R17" s="60">
        <v>46565940</v>
      </c>
      <c r="S17" s="60">
        <v>46565940</v>
      </c>
      <c r="T17" s="60">
        <v>46565940</v>
      </c>
      <c r="U17" s="60">
        <v>46565940</v>
      </c>
      <c r="V17" s="60">
        <v>46565940</v>
      </c>
      <c r="W17" s="60">
        <v>46565940</v>
      </c>
      <c r="X17" s="60">
        <v>46930000</v>
      </c>
      <c r="Y17" s="60">
        <v>-364060</v>
      </c>
      <c r="Z17" s="140">
        <v>-0.78</v>
      </c>
      <c r="AA17" s="62">
        <v>46930000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2012136320</v>
      </c>
      <c r="D19" s="155"/>
      <c r="E19" s="59">
        <v>1925222094</v>
      </c>
      <c r="F19" s="60">
        <v>1935946278</v>
      </c>
      <c r="G19" s="60">
        <v>2013559645</v>
      </c>
      <c r="H19" s="60">
        <v>1993045380</v>
      </c>
      <c r="I19" s="60">
        <v>1993487815</v>
      </c>
      <c r="J19" s="60">
        <v>1993487815</v>
      </c>
      <c r="K19" s="60">
        <v>1987337422</v>
      </c>
      <c r="L19" s="60">
        <v>1985287452</v>
      </c>
      <c r="M19" s="60">
        <v>1990178233</v>
      </c>
      <c r="N19" s="60">
        <v>1990178233</v>
      </c>
      <c r="O19" s="60">
        <v>1971823195</v>
      </c>
      <c r="P19" s="60">
        <v>1966579625</v>
      </c>
      <c r="Q19" s="60">
        <v>1970431926</v>
      </c>
      <c r="R19" s="60">
        <v>1970431926</v>
      </c>
      <c r="S19" s="60">
        <v>1961694835</v>
      </c>
      <c r="T19" s="60">
        <v>1954806339</v>
      </c>
      <c r="U19" s="60">
        <v>1986388875</v>
      </c>
      <c r="V19" s="60">
        <v>1986388875</v>
      </c>
      <c r="W19" s="60">
        <v>1986388875</v>
      </c>
      <c r="X19" s="60">
        <v>1935946278</v>
      </c>
      <c r="Y19" s="60">
        <v>50442597</v>
      </c>
      <c r="Z19" s="140">
        <v>2.61</v>
      </c>
      <c r="AA19" s="62">
        <v>1935946278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1695446</v>
      </c>
      <c r="D22" s="155"/>
      <c r="E22" s="59">
        <v>496941</v>
      </c>
      <c r="F22" s="60">
        <v>496941</v>
      </c>
      <c r="G22" s="60">
        <v>1695446</v>
      </c>
      <c r="H22" s="60">
        <v>1695446</v>
      </c>
      <c r="I22" s="60">
        <v>1695447</v>
      </c>
      <c r="J22" s="60">
        <v>1695447</v>
      </c>
      <c r="K22" s="60">
        <v>1695446</v>
      </c>
      <c r="L22" s="60">
        <v>1695446</v>
      </c>
      <c r="M22" s="60">
        <v>1695446</v>
      </c>
      <c r="N22" s="60">
        <v>1695446</v>
      </c>
      <c r="O22" s="60">
        <v>1695446</v>
      </c>
      <c r="P22" s="60">
        <v>1695446</v>
      </c>
      <c r="Q22" s="60">
        <v>1695446</v>
      </c>
      <c r="R22" s="60">
        <v>1695446</v>
      </c>
      <c r="S22" s="60">
        <v>1695446</v>
      </c>
      <c r="T22" s="60">
        <v>1695446</v>
      </c>
      <c r="U22" s="60">
        <v>1695446</v>
      </c>
      <c r="V22" s="60">
        <v>1695446</v>
      </c>
      <c r="W22" s="60">
        <v>1695446</v>
      </c>
      <c r="X22" s="60">
        <v>496941</v>
      </c>
      <c r="Y22" s="60">
        <v>1198505</v>
      </c>
      <c r="Z22" s="140">
        <v>241.18</v>
      </c>
      <c r="AA22" s="62">
        <v>496941</v>
      </c>
    </row>
    <row r="23" spans="1:27" ht="12.75">
      <c r="A23" s="249" t="s">
        <v>158</v>
      </c>
      <c r="B23" s="182"/>
      <c r="C23" s="155">
        <v>18701</v>
      </c>
      <c r="D23" s="155"/>
      <c r="E23" s="59">
        <v>18701</v>
      </c>
      <c r="F23" s="60">
        <v>18701</v>
      </c>
      <c r="G23" s="159">
        <v>18701</v>
      </c>
      <c r="H23" s="159">
        <v>18701</v>
      </c>
      <c r="I23" s="159">
        <v>18701</v>
      </c>
      <c r="J23" s="60">
        <v>18701</v>
      </c>
      <c r="K23" s="159">
        <v>18701</v>
      </c>
      <c r="L23" s="159">
        <v>18701</v>
      </c>
      <c r="M23" s="60">
        <v>18701</v>
      </c>
      <c r="N23" s="159">
        <v>18701</v>
      </c>
      <c r="O23" s="159">
        <v>18701</v>
      </c>
      <c r="P23" s="159">
        <v>18701</v>
      </c>
      <c r="Q23" s="60">
        <v>18701</v>
      </c>
      <c r="R23" s="159">
        <v>18701</v>
      </c>
      <c r="S23" s="159">
        <v>18701</v>
      </c>
      <c r="T23" s="60">
        <v>18701</v>
      </c>
      <c r="U23" s="159">
        <v>18701</v>
      </c>
      <c r="V23" s="159">
        <v>18701</v>
      </c>
      <c r="W23" s="159">
        <v>18701</v>
      </c>
      <c r="X23" s="60">
        <v>18701</v>
      </c>
      <c r="Y23" s="159"/>
      <c r="Z23" s="141"/>
      <c r="AA23" s="225">
        <v>18701</v>
      </c>
    </row>
    <row r="24" spans="1:27" ht="12.75">
      <c r="A24" s="250" t="s">
        <v>57</v>
      </c>
      <c r="B24" s="253"/>
      <c r="C24" s="168">
        <f aca="true" t="shared" si="1" ref="C24:Y24">SUM(C15:C23)</f>
        <v>2060416407</v>
      </c>
      <c r="D24" s="168">
        <f>SUM(D15:D23)</f>
        <v>0</v>
      </c>
      <c r="E24" s="76">
        <f t="shared" si="1"/>
        <v>1972667735</v>
      </c>
      <c r="F24" s="77">
        <f t="shared" si="1"/>
        <v>1983391920</v>
      </c>
      <c r="G24" s="77">
        <f t="shared" si="1"/>
        <v>2062213732</v>
      </c>
      <c r="H24" s="77">
        <f t="shared" si="1"/>
        <v>2041325467</v>
      </c>
      <c r="I24" s="77">
        <f t="shared" si="1"/>
        <v>2041767903</v>
      </c>
      <c r="J24" s="77">
        <f t="shared" si="1"/>
        <v>2041767903</v>
      </c>
      <c r="K24" s="77">
        <f t="shared" si="1"/>
        <v>2035617509</v>
      </c>
      <c r="L24" s="77">
        <f t="shared" si="1"/>
        <v>2033567539</v>
      </c>
      <c r="M24" s="77">
        <f t="shared" si="1"/>
        <v>2038458320</v>
      </c>
      <c r="N24" s="77">
        <f t="shared" si="1"/>
        <v>2038458320</v>
      </c>
      <c r="O24" s="77">
        <f t="shared" si="1"/>
        <v>2020103282</v>
      </c>
      <c r="P24" s="77">
        <f t="shared" si="1"/>
        <v>2014859712</v>
      </c>
      <c r="Q24" s="77">
        <f t="shared" si="1"/>
        <v>2018712013</v>
      </c>
      <c r="R24" s="77">
        <f t="shared" si="1"/>
        <v>2018712013</v>
      </c>
      <c r="S24" s="77">
        <f t="shared" si="1"/>
        <v>2009974922</v>
      </c>
      <c r="T24" s="77">
        <f t="shared" si="1"/>
        <v>2003086426</v>
      </c>
      <c r="U24" s="77">
        <f t="shared" si="1"/>
        <v>2034668962</v>
      </c>
      <c r="V24" s="77">
        <f t="shared" si="1"/>
        <v>2034668962</v>
      </c>
      <c r="W24" s="77">
        <f t="shared" si="1"/>
        <v>2034668962</v>
      </c>
      <c r="X24" s="77">
        <f t="shared" si="1"/>
        <v>1983391920</v>
      </c>
      <c r="Y24" s="77">
        <f t="shared" si="1"/>
        <v>51277042</v>
      </c>
      <c r="Z24" s="212">
        <f>+IF(X24&lt;&gt;0,+(Y24/X24)*100,0)</f>
        <v>2.5853207065601036</v>
      </c>
      <c r="AA24" s="79">
        <f>SUM(AA15:AA23)</f>
        <v>1983391920</v>
      </c>
    </row>
    <row r="25" spans="1:27" ht="12.75">
      <c r="A25" s="250" t="s">
        <v>159</v>
      </c>
      <c r="B25" s="251"/>
      <c r="C25" s="168">
        <f aca="true" t="shared" si="2" ref="C25:Y25">+C12+C24</f>
        <v>2301055075</v>
      </c>
      <c r="D25" s="168">
        <f>+D12+D24</f>
        <v>0</v>
      </c>
      <c r="E25" s="72">
        <f t="shared" si="2"/>
        <v>2209290217</v>
      </c>
      <c r="F25" s="73">
        <f t="shared" si="2"/>
        <v>2217229638</v>
      </c>
      <c r="G25" s="73">
        <f t="shared" si="2"/>
        <v>2304307718</v>
      </c>
      <c r="H25" s="73">
        <f t="shared" si="2"/>
        <v>2296018055</v>
      </c>
      <c r="I25" s="73">
        <f t="shared" si="2"/>
        <v>2281336319</v>
      </c>
      <c r="J25" s="73">
        <f t="shared" si="2"/>
        <v>2281336319</v>
      </c>
      <c r="K25" s="73">
        <f t="shared" si="2"/>
        <v>2281846543</v>
      </c>
      <c r="L25" s="73">
        <f t="shared" si="2"/>
        <v>2277205442</v>
      </c>
      <c r="M25" s="73">
        <f t="shared" si="2"/>
        <v>2298138975</v>
      </c>
      <c r="N25" s="73">
        <f t="shared" si="2"/>
        <v>2298138975</v>
      </c>
      <c r="O25" s="73">
        <f t="shared" si="2"/>
        <v>2267330994</v>
      </c>
      <c r="P25" s="73">
        <f t="shared" si="2"/>
        <v>2258805152</v>
      </c>
      <c r="Q25" s="73">
        <f t="shared" si="2"/>
        <v>2301438615</v>
      </c>
      <c r="R25" s="73">
        <f t="shared" si="2"/>
        <v>2301438615</v>
      </c>
      <c r="S25" s="73">
        <f t="shared" si="2"/>
        <v>2287309396</v>
      </c>
      <c r="T25" s="73">
        <f t="shared" si="2"/>
        <v>2273155005</v>
      </c>
      <c r="U25" s="73">
        <f t="shared" si="2"/>
        <v>2286212507</v>
      </c>
      <c r="V25" s="73">
        <f t="shared" si="2"/>
        <v>2286212507</v>
      </c>
      <c r="W25" s="73">
        <f t="shared" si="2"/>
        <v>2286212507</v>
      </c>
      <c r="X25" s="73">
        <f t="shared" si="2"/>
        <v>2217229638</v>
      </c>
      <c r="Y25" s="73">
        <f t="shared" si="2"/>
        <v>68982869</v>
      </c>
      <c r="Z25" s="170">
        <f>+IF(X25&lt;&gt;0,+(Y25/X25)*100,0)</f>
        <v>3.111218965222943</v>
      </c>
      <c r="AA25" s="74">
        <f>+AA12+AA24</f>
        <v>2217229638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24247498</v>
      </c>
      <c r="D30" s="155"/>
      <c r="E30" s="59">
        <v>23977844</v>
      </c>
      <c r="F30" s="60">
        <v>23977844</v>
      </c>
      <c r="G30" s="60">
        <v>21978759</v>
      </c>
      <c r="H30" s="60">
        <v>23797230</v>
      </c>
      <c r="I30" s="60">
        <v>21996157</v>
      </c>
      <c r="J30" s="60">
        <v>21996157</v>
      </c>
      <c r="K30" s="60">
        <v>21996158</v>
      </c>
      <c r="L30" s="60">
        <v>21638945</v>
      </c>
      <c r="M30" s="60">
        <v>20728652</v>
      </c>
      <c r="N30" s="60">
        <v>20728652</v>
      </c>
      <c r="O30" s="60">
        <v>20686367</v>
      </c>
      <c r="P30" s="60">
        <v>20977409</v>
      </c>
      <c r="Q30" s="60">
        <v>22564906</v>
      </c>
      <c r="R30" s="60">
        <v>22564906</v>
      </c>
      <c r="S30" s="60">
        <v>22841306</v>
      </c>
      <c r="T30" s="60">
        <v>24557800</v>
      </c>
      <c r="U30" s="60">
        <v>24596603</v>
      </c>
      <c r="V30" s="60">
        <v>24596603</v>
      </c>
      <c r="W30" s="60">
        <v>24596603</v>
      </c>
      <c r="X30" s="60">
        <v>23977844</v>
      </c>
      <c r="Y30" s="60">
        <v>618759</v>
      </c>
      <c r="Z30" s="140">
        <v>2.58</v>
      </c>
      <c r="AA30" s="62">
        <v>23977844</v>
      </c>
    </row>
    <row r="31" spans="1:27" ht="12.75">
      <c r="A31" s="249" t="s">
        <v>163</v>
      </c>
      <c r="B31" s="182"/>
      <c r="C31" s="155">
        <v>13859907</v>
      </c>
      <c r="D31" s="155"/>
      <c r="E31" s="59">
        <v>13483009</v>
      </c>
      <c r="F31" s="60">
        <v>13483009</v>
      </c>
      <c r="G31" s="60">
        <v>13893991</v>
      </c>
      <c r="H31" s="60">
        <v>13981148</v>
      </c>
      <c r="I31" s="60">
        <v>14043292</v>
      </c>
      <c r="J31" s="60">
        <v>14043292</v>
      </c>
      <c r="K31" s="60">
        <v>14150282</v>
      </c>
      <c r="L31" s="60">
        <v>14331440</v>
      </c>
      <c r="M31" s="60">
        <v>14394452</v>
      </c>
      <c r="N31" s="60">
        <v>14394452</v>
      </c>
      <c r="O31" s="60">
        <v>14461706</v>
      </c>
      <c r="P31" s="60">
        <v>14531579</v>
      </c>
      <c r="Q31" s="60">
        <v>14647721</v>
      </c>
      <c r="R31" s="60">
        <v>14647721</v>
      </c>
      <c r="S31" s="60">
        <v>14743822</v>
      </c>
      <c r="T31" s="60">
        <v>14861795</v>
      </c>
      <c r="U31" s="60">
        <v>15315894</v>
      </c>
      <c r="V31" s="60">
        <v>15315894</v>
      </c>
      <c r="W31" s="60">
        <v>15315894</v>
      </c>
      <c r="X31" s="60">
        <v>13483009</v>
      </c>
      <c r="Y31" s="60">
        <v>1832885</v>
      </c>
      <c r="Z31" s="140">
        <v>13.59</v>
      </c>
      <c r="AA31" s="62">
        <v>13483009</v>
      </c>
    </row>
    <row r="32" spans="1:27" ht="12.75">
      <c r="A32" s="249" t="s">
        <v>164</v>
      </c>
      <c r="B32" s="182"/>
      <c r="C32" s="155">
        <v>103310868</v>
      </c>
      <c r="D32" s="155"/>
      <c r="E32" s="59">
        <v>116318391</v>
      </c>
      <c r="F32" s="60">
        <v>116318391</v>
      </c>
      <c r="G32" s="60">
        <v>45910982</v>
      </c>
      <c r="H32" s="60">
        <v>55929562</v>
      </c>
      <c r="I32" s="60">
        <v>78285040</v>
      </c>
      <c r="J32" s="60">
        <v>78285040</v>
      </c>
      <c r="K32" s="60">
        <v>76260756</v>
      </c>
      <c r="L32" s="60">
        <v>78946265</v>
      </c>
      <c r="M32" s="60">
        <v>93420474</v>
      </c>
      <c r="N32" s="60">
        <v>93420474</v>
      </c>
      <c r="O32" s="60">
        <v>80735158</v>
      </c>
      <c r="P32" s="60">
        <v>77685624</v>
      </c>
      <c r="Q32" s="60">
        <v>78695585</v>
      </c>
      <c r="R32" s="60">
        <v>78695585</v>
      </c>
      <c r="S32" s="60">
        <v>77708438</v>
      </c>
      <c r="T32" s="60">
        <v>76519324</v>
      </c>
      <c r="U32" s="60">
        <v>99590700</v>
      </c>
      <c r="V32" s="60">
        <v>99590700</v>
      </c>
      <c r="W32" s="60">
        <v>99590700</v>
      </c>
      <c r="X32" s="60">
        <v>116318391</v>
      </c>
      <c r="Y32" s="60">
        <v>-16727691</v>
      </c>
      <c r="Z32" s="140">
        <v>-14.38</v>
      </c>
      <c r="AA32" s="62">
        <v>116318391</v>
      </c>
    </row>
    <row r="33" spans="1:27" ht="12.75">
      <c r="A33" s="249" t="s">
        <v>165</v>
      </c>
      <c r="B33" s="182"/>
      <c r="C33" s="155"/>
      <c r="D33" s="155"/>
      <c r="E33" s="59">
        <v>511368</v>
      </c>
      <c r="F33" s="60"/>
      <c r="G33" s="60">
        <v>2715520</v>
      </c>
      <c r="H33" s="60"/>
      <c r="I33" s="60"/>
      <c r="J33" s="60"/>
      <c r="K33" s="60"/>
      <c r="L33" s="60"/>
      <c r="M33" s="60"/>
      <c r="N33" s="60"/>
      <c r="O33" s="60"/>
      <c r="P33" s="60"/>
      <c r="Q33" s="60">
        <v>-450268</v>
      </c>
      <c r="R33" s="60">
        <v>-450268</v>
      </c>
      <c r="S33" s="60">
        <v>-450268</v>
      </c>
      <c r="T33" s="60">
        <v>-450268</v>
      </c>
      <c r="U33" s="60">
        <v>-450268</v>
      </c>
      <c r="V33" s="60">
        <v>-450268</v>
      </c>
      <c r="W33" s="60">
        <v>-450268</v>
      </c>
      <c r="X33" s="60"/>
      <c r="Y33" s="60">
        <v>-450268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141418273</v>
      </c>
      <c r="D34" s="168">
        <f>SUM(D29:D33)</f>
        <v>0</v>
      </c>
      <c r="E34" s="72">
        <f t="shared" si="3"/>
        <v>154290612</v>
      </c>
      <c r="F34" s="73">
        <f t="shared" si="3"/>
        <v>153779244</v>
      </c>
      <c r="G34" s="73">
        <f t="shared" si="3"/>
        <v>84499252</v>
      </c>
      <c r="H34" s="73">
        <f t="shared" si="3"/>
        <v>93707940</v>
      </c>
      <c r="I34" s="73">
        <f t="shared" si="3"/>
        <v>114324489</v>
      </c>
      <c r="J34" s="73">
        <f t="shared" si="3"/>
        <v>114324489</v>
      </c>
      <c r="K34" s="73">
        <f t="shared" si="3"/>
        <v>112407196</v>
      </c>
      <c r="L34" s="73">
        <f t="shared" si="3"/>
        <v>114916650</v>
      </c>
      <c r="M34" s="73">
        <f t="shared" si="3"/>
        <v>128543578</v>
      </c>
      <c r="N34" s="73">
        <f t="shared" si="3"/>
        <v>128543578</v>
      </c>
      <c r="O34" s="73">
        <f t="shared" si="3"/>
        <v>115883231</v>
      </c>
      <c r="P34" s="73">
        <f t="shared" si="3"/>
        <v>113194612</v>
      </c>
      <c r="Q34" s="73">
        <f t="shared" si="3"/>
        <v>115457944</v>
      </c>
      <c r="R34" s="73">
        <f t="shared" si="3"/>
        <v>115457944</v>
      </c>
      <c r="S34" s="73">
        <f t="shared" si="3"/>
        <v>114843298</v>
      </c>
      <c r="T34" s="73">
        <f t="shared" si="3"/>
        <v>115488651</v>
      </c>
      <c r="U34" s="73">
        <f t="shared" si="3"/>
        <v>139052929</v>
      </c>
      <c r="V34" s="73">
        <f t="shared" si="3"/>
        <v>139052929</v>
      </c>
      <c r="W34" s="73">
        <f t="shared" si="3"/>
        <v>139052929</v>
      </c>
      <c r="X34" s="73">
        <f t="shared" si="3"/>
        <v>153779244</v>
      </c>
      <c r="Y34" s="73">
        <f t="shared" si="3"/>
        <v>-14726315</v>
      </c>
      <c r="Z34" s="170">
        <f>+IF(X34&lt;&gt;0,+(Y34/X34)*100,0)</f>
        <v>-9.576269603718432</v>
      </c>
      <c r="AA34" s="74">
        <f>SUM(AA29:AA33)</f>
        <v>153779244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144748221</v>
      </c>
      <c r="D37" s="155"/>
      <c r="E37" s="59">
        <v>134972935</v>
      </c>
      <c r="F37" s="60">
        <v>145329681</v>
      </c>
      <c r="G37" s="60">
        <v>151337380</v>
      </c>
      <c r="H37" s="60">
        <v>144491246</v>
      </c>
      <c r="I37" s="60">
        <v>143450787</v>
      </c>
      <c r="J37" s="60">
        <v>143450787</v>
      </c>
      <c r="K37" s="60">
        <v>143012278</v>
      </c>
      <c r="L37" s="60">
        <v>142575484</v>
      </c>
      <c r="M37" s="60">
        <v>134058636</v>
      </c>
      <c r="N37" s="60">
        <v>134058636</v>
      </c>
      <c r="O37" s="60">
        <v>133614607</v>
      </c>
      <c r="P37" s="60">
        <v>133167029</v>
      </c>
      <c r="Q37" s="60">
        <v>144701789</v>
      </c>
      <c r="R37" s="60">
        <v>144701789</v>
      </c>
      <c r="S37" s="60">
        <v>144246786</v>
      </c>
      <c r="T37" s="60">
        <v>146973743</v>
      </c>
      <c r="U37" s="60">
        <v>137558334</v>
      </c>
      <c r="V37" s="60">
        <v>137558334</v>
      </c>
      <c r="W37" s="60">
        <v>137558334</v>
      </c>
      <c r="X37" s="60">
        <v>145329681</v>
      </c>
      <c r="Y37" s="60">
        <v>-7771347</v>
      </c>
      <c r="Z37" s="140">
        <v>-5.35</v>
      </c>
      <c r="AA37" s="62">
        <v>145329681</v>
      </c>
    </row>
    <row r="38" spans="1:27" ht="12.75">
      <c r="A38" s="249" t="s">
        <v>165</v>
      </c>
      <c r="B38" s="182"/>
      <c r="C38" s="155">
        <v>46212716</v>
      </c>
      <c r="D38" s="155"/>
      <c r="E38" s="59">
        <v>49956184</v>
      </c>
      <c r="F38" s="60">
        <v>49956184</v>
      </c>
      <c r="G38" s="60">
        <v>31430640</v>
      </c>
      <c r="H38" s="60">
        <v>46212716</v>
      </c>
      <c r="I38" s="60">
        <v>45718799</v>
      </c>
      <c r="J38" s="60">
        <v>45718799</v>
      </c>
      <c r="K38" s="60">
        <v>45718800</v>
      </c>
      <c r="L38" s="60">
        <v>45718799</v>
      </c>
      <c r="M38" s="60">
        <v>45539505</v>
      </c>
      <c r="N38" s="60">
        <v>45539505</v>
      </c>
      <c r="O38" s="60">
        <v>45539505</v>
      </c>
      <c r="P38" s="60">
        <v>45537873</v>
      </c>
      <c r="Q38" s="60">
        <v>45539505</v>
      </c>
      <c r="R38" s="60">
        <v>45539505</v>
      </c>
      <c r="S38" s="60">
        <v>45539505</v>
      </c>
      <c r="T38" s="60">
        <v>45539505</v>
      </c>
      <c r="U38" s="60">
        <v>52432575</v>
      </c>
      <c r="V38" s="60">
        <v>52432575</v>
      </c>
      <c r="W38" s="60">
        <v>52432575</v>
      </c>
      <c r="X38" s="60">
        <v>49956184</v>
      </c>
      <c r="Y38" s="60">
        <v>2476391</v>
      </c>
      <c r="Z38" s="140">
        <v>4.96</v>
      </c>
      <c r="AA38" s="62">
        <v>49956184</v>
      </c>
    </row>
    <row r="39" spans="1:27" ht="12.75">
      <c r="A39" s="250" t="s">
        <v>59</v>
      </c>
      <c r="B39" s="253"/>
      <c r="C39" s="168">
        <f aca="true" t="shared" si="4" ref="C39:Y39">SUM(C37:C38)</f>
        <v>190960937</v>
      </c>
      <c r="D39" s="168">
        <f>SUM(D37:D38)</f>
        <v>0</v>
      </c>
      <c r="E39" s="76">
        <f t="shared" si="4"/>
        <v>184929119</v>
      </c>
      <c r="F39" s="77">
        <f t="shared" si="4"/>
        <v>195285865</v>
      </c>
      <c r="G39" s="77">
        <f t="shared" si="4"/>
        <v>182768020</v>
      </c>
      <c r="H39" s="77">
        <f t="shared" si="4"/>
        <v>190703962</v>
      </c>
      <c r="I39" s="77">
        <f t="shared" si="4"/>
        <v>189169586</v>
      </c>
      <c r="J39" s="77">
        <f t="shared" si="4"/>
        <v>189169586</v>
      </c>
      <c r="K39" s="77">
        <f t="shared" si="4"/>
        <v>188731078</v>
      </c>
      <c r="L39" s="77">
        <f t="shared" si="4"/>
        <v>188294283</v>
      </c>
      <c r="M39" s="77">
        <f t="shared" si="4"/>
        <v>179598141</v>
      </c>
      <c r="N39" s="77">
        <f t="shared" si="4"/>
        <v>179598141</v>
      </c>
      <c r="O39" s="77">
        <f t="shared" si="4"/>
        <v>179154112</v>
      </c>
      <c r="P39" s="77">
        <f t="shared" si="4"/>
        <v>178704902</v>
      </c>
      <c r="Q39" s="77">
        <f t="shared" si="4"/>
        <v>190241294</v>
      </c>
      <c r="R39" s="77">
        <f t="shared" si="4"/>
        <v>190241294</v>
      </c>
      <c r="S39" s="77">
        <f t="shared" si="4"/>
        <v>189786291</v>
      </c>
      <c r="T39" s="77">
        <f t="shared" si="4"/>
        <v>192513248</v>
      </c>
      <c r="U39" s="77">
        <f t="shared" si="4"/>
        <v>189990909</v>
      </c>
      <c r="V39" s="77">
        <f t="shared" si="4"/>
        <v>189990909</v>
      </c>
      <c r="W39" s="77">
        <f t="shared" si="4"/>
        <v>189990909</v>
      </c>
      <c r="X39" s="77">
        <f t="shared" si="4"/>
        <v>195285865</v>
      </c>
      <c r="Y39" s="77">
        <f t="shared" si="4"/>
        <v>-5294956</v>
      </c>
      <c r="Z39" s="212">
        <f>+IF(X39&lt;&gt;0,+(Y39/X39)*100,0)</f>
        <v>-2.7113872271298285</v>
      </c>
      <c r="AA39" s="79">
        <f>SUM(AA37:AA38)</f>
        <v>195285865</v>
      </c>
    </row>
    <row r="40" spans="1:27" ht="12.75">
      <c r="A40" s="250" t="s">
        <v>167</v>
      </c>
      <c r="B40" s="251"/>
      <c r="C40" s="168">
        <f aca="true" t="shared" si="5" ref="C40:Y40">+C34+C39</f>
        <v>332379210</v>
      </c>
      <c r="D40" s="168">
        <f>+D34+D39</f>
        <v>0</v>
      </c>
      <c r="E40" s="72">
        <f t="shared" si="5"/>
        <v>339219731</v>
      </c>
      <c r="F40" s="73">
        <f t="shared" si="5"/>
        <v>349065109</v>
      </c>
      <c r="G40" s="73">
        <f t="shared" si="5"/>
        <v>267267272</v>
      </c>
      <c r="H40" s="73">
        <f t="shared" si="5"/>
        <v>284411902</v>
      </c>
      <c r="I40" s="73">
        <f t="shared" si="5"/>
        <v>303494075</v>
      </c>
      <c r="J40" s="73">
        <f t="shared" si="5"/>
        <v>303494075</v>
      </c>
      <c r="K40" s="73">
        <f t="shared" si="5"/>
        <v>301138274</v>
      </c>
      <c r="L40" s="73">
        <f t="shared" si="5"/>
        <v>303210933</v>
      </c>
      <c r="M40" s="73">
        <f t="shared" si="5"/>
        <v>308141719</v>
      </c>
      <c r="N40" s="73">
        <f t="shared" si="5"/>
        <v>308141719</v>
      </c>
      <c r="O40" s="73">
        <f t="shared" si="5"/>
        <v>295037343</v>
      </c>
      <c r="P40" s="73">
        <f t="shared" si="5"/>
        <v>291899514</v>
      </c>
      <c r="Q40" s="73">
        <f t="shared" si="5"/>
        <v>305699238</v>
      </c>
      <c r="R40" s="73">
        <f t="shared" si="5"/>
        <v>305699238</v>
      </c>
      <c r="S40" s="73">
        <f t="shared" si="5"/>
        <v>304629589</v>
      </c>
      <c r="T40" s="73">
        <f t="shared" si="5"/>
        <v>308001899</v>
      </c>
      <c r="U40" s="73">
        <f t="shared" si="5"/>
        <v>329043838</v>
      </c>
      <c r="V40" s="73">
        <f t="shared" si="5"/>
        <v>329043838</v>
      </c>
      <c r="W40" s="73">
        <f t="shared" si="5"/>
        <v>329043838</v>
      </c>
      <c r="X40" s="73">
        <f t="shared" si="5"/>
        <v>349065109</v>
      </c>
      <c r="Y40" s="73">
        <f t="shared" si="5"/>
        <v>-20021271</v>
      </c>
      <c r="Z40" s="170">
        <f>+IF(X40&lt;&gt;0,+(Y40/X40)*100,0)</f>
        <v>-5.735683826251452</v>
      </c>
      <c r="AA40" s="74">
        <f>+AA34+AA39</f>
        <v>349065109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1968675865</v>
      </c>
      <c r="D42" s="257">
        <f>+D25-D40</f>
        <v>0</v>
      </c>
      <c r="E42" s="258">
        <f t="shared" si="6"/>
        <v>1870070486</v>
      </c>
      <c r="F42" s="259">
        <f t="shared" si="6"/>
        <v>1868164529</v>
      </c>
      <c r="G42" s="259">
        <f t="shared" si="6"/>
        <v>2037040446</v>
      </c>
      <c r="H42" s="259">
        <f t="shared" si="6"/>
        <v>2011606153</v>
      </c>
      <c r="I42" s="259">
        <f t="shared" si="6"/>
        <v>1977842244</v>
      </c>
      <c r="J42" s="259">
        <f t="shared" si="6"/>
        <v>1977842244</v>
      </c>
      <c r="K42" s="259">
        <f t="shared" si="6"/>
        <v>1980708269</v>
      </c>
      <c r="L42" s="259">
        <f t="shared" si="6"/>
        <v>1973994509</v>
      </c>
      <c r="M42" s="259">
        <f t="shared" si="6"/>
        <v>1989997256</v>
      </c>
      <c r="N42" s="259">
        <f t="shared" si="6"/>
        <v>1989997256</v>
      </c>
      <c r="O42" s="259">
        <f t="shared" si="6"/>
        <v>1972293651</v>
      </c>
      <c r="P42" s="259">
        <f t="shared" si="6"/>
        <v>1966905638</v>
      </c>
      <c r="Q42" s="259">
        <f t="shared" si="6"/>
        <v>1995739377</v>
      </c>
      <c r="R42" s="259">
        <f t="shared" si="6"/>
        <v>1995739377</v>
      </c>
      <c r="S42" s="259">
        <f t="shared" si="6"/>
        <v>1982679807</v>
      </c>
      <c r="T42" s="259">
        <f t="shared" si="6"/>
        <v>1965153106</v>
      </c>
      <c r="U42" s="259">
        <f t="shared" si="6"/>
        <v>1957168669</v>
      </c>
      <c r="V42" s="259">
        <f t="shared" si="6"/>
        <v>1957168669</v>
      </c>
      <c r="W42" s="259">
        <f t="shared" si="6"/>
        <v>1957168669</v>
      </c>
      <c r="X42" s="259">
        <f t="shared" si="6"/>
        <v>1868164529</v>
      </c>
      <c r="Y42" s="259">
        <f t="shared" si="6"/>
        <v>89004140</v>
      </c>
      <c r="Z42" s="260">
        <f>+IF(X42&lt;&gt;0,+(Y42/X42)*100,0)</f>
        <v>4.764255964523775</v>
      </c>
      <c r="AA42" s="261">
        <f>+AA25-AA40</f>
        <v>1868164529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1968675865</v>
      </c>
      <c r="D45" s="155"/>
      <c r="E45" s="59">
        <v>1739481218</v>
      </c>
      <c r="F45" s="60">
        <v>1868164529</v>
      </c>
      <c r="G45" s="60">
        <v>2037040446</v>
      </c>
      <c r="H45" s="60">
        <v>2011606153</v>
      </c>
      <c r="I45" s="60">
        <v>1977842244</v>
      </c>
      <c r="J45" s="60">
        <v>1977842244</v>
      </c>
      <c r="K45" s="60">
        <v>1980708269</v>
      </c>
      <c r="L45" s="60">
        <v>1973994509</v>
      </c>
      <c r="M45" s="60">
        <v>1989997256</v>
      </c>
      <c r="N45" s="60">
        <v>1989997256</v>
      </c>
      <c r="O45" s="60">
        <v>1972293651</v>
      </c>
      <c r="P45" s="60">
        <v>1966905638</v>
      </c>
      <c r="Q45" s="60">
        <v>1995739377</v>
      </c>
      <c r="R45" s="60">
        <v>1995739377</v>
      </c>
      <c r="S45" s="60">
        <v>1982679807</v>
      </c>
      <c r="T45" s="60">
        <v>1965153106</v>
      </c>
      <c r="U45" s="60">
        <v>1957168669</v>
      </c>
      <c r="V45" s="60">
        <v>1957168669</v>
      </c>
      <c r="W45" s="60">
        <v>1957168669</v>
      </c>
      <c r="X45" s="60">
        <v>1868164529</v>
      </c>
      <c r="Y45" s="60">
        <v>89004140</v>
      </c>
      <c r="Z45" s="139">
        <v>4.76</v>
      </c>
      <c r="AA45" s="62">
        <v>1868164529</v>
      </c>
    </row>
    <row r="46" spans="1:27" ht="12.75">
      <c r="A46" s="249" t="s">
        <v>171</v>
      </c>
      <c r="B46" s="182"/>
      <c r="C46" s="155"/>
      <c r="D46" s="155"/>
      <c r="E46" s="59">
        <v>130589268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1968675865</v>
      </c>
      <c r="D48" s="217">
        <f>SUM(D45:D47)</f>
        <v>0</v>
      </c>
      <c r="E48" s="264">
        <f t="shared" si="7"/>
        <v>1870070486</v>
      </c>
      <c r="F48" s="219">
        <f t="shared" si="7"/>
        <v>1868164529</v>
      </c>
      <c r="G48" s="219">
        <f t="shared" si="7"/>
        <v>2037040446</v>
      </c>
      <c r="H48" s="219">
        <f t="shared" si="7"/>
        <v>2011606153</v>
      </c>
      <c r="I48" s="219">
        <f t="shared" si="7"/>
        <v>1977842244</v>
      </c>
      <c r="J48" s="219">
        <f t="shared" si="7"/>
        <v>1977842244</v>
      </c>
      <c r="K48" s="219">
        <f t="shared" si="7"/>
        <v>1980708269</v>
      </c>
      <c r="L48" s="219">
        <f t="shared" si="7"/>
        <v>1973994509</v>
      </c>
      <c r="M48" s="219">
        <f t="shared" si="7"/>
        <v>1989997256</v>
      </c>
      <c r="N48" s="219">
        <f t="shared" si="7"/>
        <v>1989997256</v>
      </c>
      <c r="O48" s="219">
        <f t="shared" si="7"/>
        <v>1972293651</v>
      </c>
      <c r="P48" s="219">
        <f t="shared" si="7"/>
        <v>1966905638</v>
      </c>
      <c r="Q48" s="219">
        <f t="shared" si="7"/>
        <v>1995739377</v>
      </c>
      <c r="R48" s="219">
        <f t="shared" si="7"/>
        <v>1995739377</v>
      </c>
      <c r="S48" s="219">
        <f t="shared" si="7"/>
        <v>1982679807</v>
      </c>
      <c r="T48" s="219">
        <f t="shared" si="7"/>
        <v>1965153106</v>
      </c>
      <c r="U48" s="219">
        <f t="shared" si="7"/>
        <v>1957168669</v>
      </c>
      <c r="V48" s="219">
        <f t="shared" si="7"/>
        <v>1957168669</v>
      </c>
      <c r="W48" s="219">
        <f t="shared" si="7"/>
        <v>1957168669</v>
      </c>
      <c r="X48" s="219">
        <f t="shared" si="7"/>
        <v>1868164529</v>
      </c>
      <c r="Y48" s="219">
        <f t="shared" si="7"/>
        <v>89004140</v>
      </c>
      <c r="Z48" s="265">
        <f>+IF(X48&lt;&gt;0,+(Y48/X48)*100,0)</f>
        <v>4.764255964523775</v>
      </c>
      <c r="AA48" s="232">
        <f>SUM(AA45:AA47)</f>
        <v>1868164529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146376223</v>
      </c>
      <c r="D6" s="155"/>
      <c r="E6" s="59">
        <v>154255331</v>
      </c>
      <c r="F6" s="60">
        <v>162308161</v>
      </c>
      <c r="G6" s="60">
        <v>13711729</v>
      </c>
      <c r="H6" s="60">
        <v>13660642</v>
      </c>
      <c r="I6" s="60">
        <v>12503168</v>
      </c>
      <c r="J6" s="60">
        <v>39875539</v>
      </c>
      <c r="K6" s="60">
        <v>13715710</v>
      </c>
      <c r="L6" s="60">
        <v>13777271</v>
      </c>
      <c r="M6" s="60">
        <v>13812971</v>
      </c>
      <c r="N6" s="60">
        <v>41305952</v>
      </c>
      <c r="O6" s="60">
        <v>13844859</v>
      </c>
      <c r="P6" s="60">
        <v>13900328</v>
      </c>
      <c r="Q6" s="60">
        <v>13853652</v>
      </c>
      <c r="R6" s="60">
        <v>41598839</v>
      </c>
      <c r="S6" s="60">
        <v>13894599</v>
      </c>
      <c r="T6" s="60">
        <v>14227331</v>
      </c>
      <c r="U6" s="60">
        <v>13855554</v>
      </c>
      <c r="V6" s="60">
        <v>41977484</v>
      </c>
      <c r="W6" s="60">
        <v>164757814</v>
      </c>
      <c r="X6" s="60">
        <v>162308161</v>
      </c>
      <c r="Y6" s="60">
        <v>2449653</v>
      </c>
      <c r="Z6" s="140">
        <v>1.51</v>
      </c>
      <c r="AA6" s="62">
        <v>162308161</v>
      </c>
    </row>
    <row r="7" spans="1:27" ht="12.75">
      <c r="A7" s="249" t="s">
        <v>32</v>
      </c>
      <c r="B7" s="182"/>
      <c r="C7" s="155">
        <v>393634313</v>
      </c>
      <c r="D7" s="155"/>
      <c r="E7" s="59">
        <v>468908252</v>
      </c>
      <c r="F7" s="60">
        <v>468099041</v>
      </c>
      <c r="G7" s="60">
        <v>93395452</v>
      </c>
      <c r="H7" s="60">
        <v>33529528</v>
      </c>
      <c r="I7" s="60">
        <v>42862694</v>
      </c>
      <c r="J7" s="60">
        <v>169787674</v>
      </c>
      <c r="K7" s="60">
        <v>35079086</v>
      </c>
      <c r="L7" s="60">
        <v>26134340</v>
      </c>
      <c r="M7" s="60">
        <v>32950711</v>
      </c>
      <c r="N7" s="60">
        <v>94164137</v>
      </c>
      <c r="O7" s="60">
        <v>43911102</v>
      </c>
      <c r="P7" s="60">
        <v>23779748</v>
      </c>
      <c r="Q7" s="60">
        <v>43410470</v>
      </c>
      <c r="R7" s="60">
        <v>111101320</v>
      </c>
      <c r="S7" s="60">
        <v>41568931</v>
      </c>
      <c r="T7" s="60">
        <v>45575661</v>
      </c>
      <c r="U7" s="60">
        <v>48325231</v>
      </c>
      <c r="V7" s="60">
        <v>135469823</v>
      </c>
      <c r="W7" s="60">
        <v>510522954</v>
      </c>
      <c r="X7" s="60">
        <v>468099041</v>
      </c>
      <c r="Y7" s="60">
        <v>42423913</v>
      </c>
      <c r="Z7" s="140">
        <v>9.06</v>
      </c>
      <c r="AA7" s="62">
        <v>468099041</v>
      </c>
    </row>
    <row r="8" spans="1:27" ht="12.75">
      <c r="A8" s="249" t="s">
        <v>178</v>
      </c>
      <c r="B8" s="182"/>
      <c r="C8" s="155">
        <v>90214570</v>
      </c>
      <c r="D8" s="155"/>
      <c r="E8" s="59">
        <v>99758505</v>
      </c>
      <c r="F8" s="60">
        <v>86261280</v>
      </c>
      <c r="G8" s="60">
        <v>1397141</v>
      </c>
      <c r="H8" s="60">
        <v>19713102</v>
      </c>
      <c r="I8" s="60">
        <v>8996576</v>
      </c>
      <c r="J8" s="60">
        <v>30106819</v>
      </c>
      <c r="K8" s="60">
        <v>15283399</v>
      </c>
      <c r="L8" s="60">
        <v>13418461</v>
      </c>
      <c r="M8" s="60">
        <v>5653707</v>
      </c>
      <c r="N8" s="60">
        <v>34355567</v>
      </c>
      <c r="O8" s="60">
        <v>9833547</v>
      </c>
      <c r="P8" s="60">
        <v>7423781</v>
      </c>
      <c r="Q8" s="60">
        <v>1352497</v>
      </c>
      <c r="R8" s="60">
        <v>18609825</v>
      </c>
      <c r="S8" s="60">
        <v>2660071</v>
      </c>
      <c r="T8" s="60">
        <v>890690</v>
      </c>
      <c r="U8" s="60">
        <v>-19476968</v>
      </c>
      <c r="V8" s="60">
        <v>-15926207</v>
      </c>
      <c r="W8" s="60">
        <v>67146004</v>
      </c>
      <c r="X8" s="60">
        <v>86261280</v>
      </c>
      <c r="Y8" s="60">
        <v>-19115276</v>
      </c>
      <c r="Z8" s="140">
        <v>-22.16</v>
      </c>
      <c r="AA8" s="62">
        <v>86261280</v>
      </c>
    </row>
    <row r="9" spans="1:27" ht="12.75">
      <c r="A9" s="249" t="s">
        <v>179</v>
      </c>
      <c r="B9" s="182"/>
      <c r="C9" s="155">
        <v>84176846</v>
      </c>
      <c r="D9" s="155"/>
      <c r="E9" s="59">
        <v>96252948</v>
      </c>
      <c r="F9" s="60">
        <v>95446947</v>
      </c>
      <c r="G9" s="60">
        <v>37731999</v>
      </c>
      <c r="H9" s="60">
        <v>1795000</v>
      </c>
      <c r="I9" s="60">
        <v>153557</v>
      </c>
      <c r="J9" s="60">
        <v>39680556</v>
      </c>
      <c r="K9" s="60">
        <v>839663</v>
      </c>
      <c r="L9" s="60">
        <v>577693</v>
      </c>
      <c r="M9" s="60">
        <v>25469001</v>
      </c>
      <c r="N9" s="60">
        <v>26886357</v>
      </c>
      <c r="O9" s="60">
        <v>714545</v>
      </c>
      <c r="P9" s="60">
        <v>384000</v>
      </c>
      <c r="Q9" s="60">
        <v>19733623</v>
      </c>
      <c r="R9" s="60">
        <v>20832168</v>
      </c>
      <c r="S9" s="60">
        <v>1269062</v>
      </c>
      <c r="T9" s="60">
        <v>349391</v>
      </c>
      <c r="U9" s="60">
        <v>1095894</v>
      </c>
      <c r="V9" s="60">
        <v>2714347</v>
      </c>
      <c r="W9" s="60">
        <v>90113428</v>
      </c>
      <c r="X9" s="60">
        <v>95446947</v>
      </c>
      <c r="Y9" s="60">
        <v>-5333519</v>
      </c>
      <c r="Z9" s="140">
        <v>-5.59</v>
      </c>
      <c r="AA9" s="62">
        <v>95446947</v>
      </c>
    </row>
    <row r="10" spans="1:27" ht="12.75">
      <c r="A10" s="249" t="s">
        <v>180</v>
      </c>
      <c r="B10" s="182"/>
      <c r="C10" s="155">
        <v>38703861</v>
      </c>
      <c r="D10" s="155"/>
      <c r="E10" s="59">
        <v>40369001</v>
      </c>
      <c r="F10" s="60">
        <v>41674999</v>
      </c>
      <c r="G10" s="60">
        <v>13225002</v>
      </c>
      <c r="H10" s="60">
        <v>-13225002</v>
      </c>
      <c r="I10" s="60">
        <v>3424144</v>
      </c>
      <c r="J10" s="60">
        <v>3424144</v>
      </c>
      <c r="K10" s="60">
        <v>2116929</v>
      </c>
      <c r="L10" s="60">
        <v>5206696</v>
      </c>
      <c r="M10" s="60"/>
      <c r="N10" s="60">
        <v>7323625</v>
      </c>
      <c r="O10" s="60">
        <v>3094882</v>
      </c>
      <c r="P10" s="60">
        <v>510859</v>
      </c>
      <c r="Q10" s="60">
        <v>15617598</v>
      </c>
      <c r="R10" s="60">
        <v>19223339</v>
      </c>
      <c r="S10" s="60">
        <v>251801</v>
      </c>
      <c r="T10" s="60">
        <v>983680</v>
      </c>
      <c r="U10" s="60">
        <v>-2456080</v>
      </c>
      <c r="V10" s="60">
        <v>-1220599</v>
      </c>
      <c r="W10" s="60">
        <v>28750509</v>
      </c>
      <c r="X10" s="60">
        <v>41674999</v>
      </c>
      <c r="Y10" s="60">
        <v>-12924490</v>
      </c>
      <c r="Z10" s="140">
        <v>-31.01</v>
      </c>
      <c r="AA10" s="62">
        <v>41674999</v>
      </c>
    </row>
    <row r="11" spans="1:27" ht="12.75">
      <c r="A11" s="249" t="s">
        <v>181</v>
      </c>
      <c r="B11" s="182"/>
      <c r="C11" s="155">
        <v>18864819</v>
      </c>
      <c r="D11" s="155"/>
      <c r="E11" s="59">
        <v>12200000</v>
      </c>
      <c r="F11" s="60">
        <v>12200004</v>
      </c>
      <c r="G11" s="60">
        <v>192548</v>
      </c>
      <c r="H11" s="60">
        <v>1317936</v>
      </c>
      <c r="I11" s="60">
        <v>1148472</v>
      </c>
      <c r="J11" s="60">
        <v>2658956</v>
      </c>
      <c r="K11" s="60">
        <v>1225552</v>
      </c>
      <c r="L11" s="60">
        <v>1062520</v>
      </c>
      <c r="M11" s="60">
        <v>1107320</v>
      </c>
      <c r="N11" s="60">
        <v>3395392</v>
      </c>
      <c r="O11" s="60">
        <v>1443838</v>
      </c>
      <c r="P11" s="60">
        <v>1065145</v>
      </c>
      <c r="Q11" s="60">
        <v>1137556</v>
      </c>
      <c r="R11" s="60">
        <v>3646539</v>
      </c>
      <c r="S11" s="60">
        <v>1042005</v>
      </c>
      <c r="T11" s="60">
        <v>992131</v>
      </c>
      <c r="U11" s="60">
        <v>13128151</v>
      </c>
      <c r="V11" s="60">
        <v>15162287</v>
      </c>
      <c r="W11" s="60">
        <v>24863174</v>
      </c>
      <c r="X11" s="60">
        <v>12200004</v>
      </c>
      <c r="Y11" s="60">
        <v>12663170</v>
      </c>
      <c r="Z11" s="140">
        <v>103.8</v>
      </c>
      <c r="AA11" s="62">
        <v>12200004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-636840409</v>
      </c>
      <c r="D14" s="155"/>
      <c r="E14" s="59">
        <v>-768638300</v>
      </c>
      <c r="F14" s="60">
        <v>-763956246</v>
      </c>
      <c r="G14" s="60">
        <v>-75940957</v>
      </c>
      <c r="H14" s="60">
        <v>-52769027</v>
      </c>
      <c r="I14" s="60">
        <v>-71490085</v>
      </c>
      <c r="J14" s="60">
        <v>-200200069</v>
      </c>
      <c r="K14" s="60">
        <v>-56349586</v>
      </c>
      <c r="L14" s="60">
        <v>-59363366</v>
      </c>
      <c r="M14" s="60">
        <v>-44866851</v>
      </c>
      <c r="N14" s="60">
        <v>-160579803</v>
      </c>
      <c r="O14" s="60">
        <v>-67875232</v>
      </c>
      <c r="P14" s="60">
        <v>-52701607</v>
      </c>
      <c r="Q14" s="60">
        <v>-46431785</v>
      </c>
      <c r="R14" s="60">
        <v>-167008624</v>
      </c>
      <c r="S14" s="60">
        <v>-53565487</v>
      </c>
      <c r="T14" s="60">
        <v>-51728884</v>
      </c>
      <c r="U14" s="60">
        <v>-46675864</v>
      </c>
      <c r="V14" s="60">
        <v>-151970235</v>
      </c>
      <c r="W14" s="60">
        <v>-679758731</v>
      </c>
      <c r="X14" s="60">
        <v>-763956246</v>
      </c>
      <c r="Y14" s="60">
        <v>84197515</v>
      </c>
      <c r="Z14" s="140">
        <v>-11.02</v>
      </c>
      <c r="AA14" s="62">
        <v>-763956246</v>
      </c>
    </row>
    <row r="15" spans="1:27" ht="12.75">
      <c r="A15" s="249" t="s">
        <v>40</v>
      </c>
      <c r="B15" s="182"/>
      <c r="C15" s="155">
        <v>-18887516</v>
      </c>
      <c r="D15" s="155"/>
      <c r="E15" s="59">
        <v>-17920844</v>
      </c>
      <c r="F15" s="60">
        <v>-17920842</v>
      </c>
      <c r="G15" s="60">
        <v>-167904</v>
      </c>
      <c r="H15" s="60"/>
      <c r="I15" s="60">
        <v>-336230</v>
      </c>
      <c r="J15" s="60">
        <v>-504134</v>
      </c>
      <c r="K15" s="60">
        <v>-157664</v>
      </c>
      <c r="L15" s="60">
        <v>-159379</v>
      </c>
      <c r="M15" s="60">
        <v>-7488743</v>
      </c>
      <c r="N15" s="60">
        <v>-7805786</v>
      </c>
      <c r="O15" s="60">
        <v>-152143</v>
      </c>
      <c r="P15" s="60">
        <v>-148596</v>
      </c>
      <c r="Q15" s="60">
        <v>-130932</v>
      </c>
      <c r="R15" s="60">
        <v>-431671</v>
      </c>
      <c r="S15" s="60">
        <v>-141114</v>
      </c>
      <c r="T15" s="60">
        <v>-132979</v>
      </c>
      <c r="U15" s="60">
        <v>-9780146</v>
      </c>
      <c r="V15" s="60">
        <v>-10054239</v>
      </c>
      <c r="W15" s="60">
        <v>-18795830</v>
      </c>
      <c r="X15" s="60">
        <v>-17920842</v>
      </c>
      <c r="Y15" s="60">
        <v>-874988</v>
      </c>
      <c r="Z15" s="140">
        <v>4.88</v>
      </c>
      <c r="AA15" s="62">
        <v>-17920842</v>
      </c>
    </row>
    <row r="16" spans="1:27" ht="12.75">
      <c r="A16" s="249" t="s">
        <v>42</v>
      </c>
      <c r="B16" s="182"/>
      <c r="C16" s="155">
        <v>-220620</v>
      </c>
      <c r="D16" s="155"/>
      <c r="E16" s="59"/>
      <c r="F16" s="60">
        <v>-363979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-7540446</v>
      </c>
      <c r="R16" s="60">
        <v>-7540446</v>
      </c>
      <c r="S16" s="60">
        <v>-7205313</v>
      </c>
      <c r="T16" s="60">
        <v>-4263627</v>
      </c>
      <c r="U16" s="60">
        <v>-947739</v>
      </c>
      <c r="V16" s="60">
        <v>-12416679</v>
      </c>
      <c r="W16" s="60">
        <v>-19957125</v>
      </c>
      <c r="X16" s="60">
        <v>-363979</v>
      </c>
      <c r="Y16" s="60">
        <v>-19593146</v>
      </c>
      <c r="Z16" s="140">
        <v>5383.04</v>
      </c>
      <c r="AA16" s="62">
        <v>-363979</v>
      </c>
    </row>
    <row r="17" spans="1:27" ht="12.75">
      <c r="A17" s="250" t="s">
        <v>185</v>
      </c>
      <c r="B17" s="251"/>
      <c r="C17" s="168">
        <f aca="true" t="shared" si="0" ref="C17:Y17">SUM(C6:C16)</f>
        <v>116022087</v>
      </c>
      <c r="D17" s="168">
        <f t="shared" si="0"/>
        <v>0</v>
      </c>
      <c r="E17" s="72">
        <f t="shared" si="0"/>
        <v>85184893</v>
      </c>
      <c r="F17" s="73">
        <f t="shared" si="0"/>
        <v>83749365</v>
      </c>
      <c r="G17" s="73">
        <f t="shared" si="0"/>
        <v>83545010</v>
      </c>
      <c r="H17" s="73">
        <f t="shared" si="0"/>
        <v>4022179</v>
      </c>
      <c r="I17" s="73">
        <f t="shared" si="0"/>
        <v>-2737704</v>
      </c>
      <c r="J17" s="73">
        <f t="shared" si="0"/>
        <v>84829485</v>
      </c>
      <c r="K17" s="73">
        <f t="shared" si="0"/>
        <v>11753089</v>
      </c>
      <c r="L17" s="73">
        <f t="shared" si="0"/>
        <v>654236</v>
      </c>
      <c r="M17" s="73">
        <f t="shared" si="0"/>
        <v>26638116</v>
      </c>
      <c r="N17" s="73">
        <f t="shared" si="0"/>
        <v>39045441</v>
      </c>
      <c r="O17" s="73">
        <f t="shared" si="0"/>
        <v>4815398</v>
      </c>
      <c r="P17" s="73">
        <f t="shared" si="0"/>
        <v>-5786342</v>
      </c>
      <c r="Q17" s="73">
        <f t="shared" si="0"/>
        <v>41002233</v>
      </c>
      <c r="R17" s="73">
        <f t="shared" si="0"/>
        <v>40031289</v>
      </c>
      <c r="S17" s="73">
        <f t="shared" si="0"/>
        <v>-225445</v>
      </c>
      <c r="T17" s="73">
        <f t="shared" si="0"/>
        <v>6893394</v>
      </c>
      <c r="U17" s="73">
        <f t="shared" si="0"/>
        <v>-2931967</v>
      </c>
      <c r="V17" s="73">
        <f t="shared" si="0"/>
        <v>3735982</v>
      </c>
      <c r="W17" s="73">
        <f t="shared" si="0"/>
        <v>167642197</v>
      </c>
      <c r="X17" s="73">
        <f t="shared" si="0"/>
        <v>83749365</v>
      </c>
      <c r="Y17" s="73">
        <f t="shared" si="0"/>
        <v>83892832</v>
      </c>
      <c r="Z17" s="170">
        <f>+IF(X17&lt;&gt;0,+(Y17/X17)*100,0)</f>
        <v>100.17130517944824</v>
      </c>
      <c r="AA17" s="74">
        <f>SUM(AA6:AA16)</f>
        <v>83749365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1099224</v>
      </c>
      <c r="D21" s="155"/>
      <c r="E21" s="59">
        <v>100000</v>
      </c>
      <c r="F21" s="60">
        <v>9699949</v>
      </c>
      <c r="G21" s="159"/>
      <c r="H21" s="159"/>
      <c r="I21" s="159">
        <v>143953</v>
      </c>
      <c r="J21" s="60">
        <v>143953</v>
      </c>
      <c r="K21" s="159">
        <v>3262758</v>
      </c>
      <c r="L21" s="159">
        <v>118021</v>
      </c>
      <c r="M21" s="60">
        <v>1200</v>
      </c>
      <c r="N21" s="159">
        <v>3381979</v>
      </c>
      <c r="O21" s="159"/>
      <c r="P21" s="159">
        <v>4091225</v>
      </c>
      <c r="Q21" s="60">
        <v>1208455</v>
      </c>
      <c r="R21" s="159">
        <v>5299680</v>
      </c>
      <c r="S21" s="159">
        <v>6150000</v>
      </c>
      <c r="T21" s="60">
        <v>-10106611</v>
      </c>
      <c r="U21" s="159"/>
      <c r="V21" s="159">
        <v>-3956611</v>
      </c>
      <c r="W21" s="159">
        <v>4869001</v>
      </c>
      <c r="X21" s="60">
        <v>9699949</v>
      </c>
      <c r="Y21" s="159">
        <v>-4830948</v>
      </c>
      <c r="Z21" s="141">
        <v>-49.8</v>
      </c>
      <c r="AA21" s="225">
        <v>9699949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-81174594</v>
      </c>
      <c r="D26" s="155"/>
      <c r="E26" s="59">
        <v>-81968732</v>
      </c>
      <c r="F26" s="60">
        <v>-92592918</v>
      </c>
      <c r="G26" s="60">
        <v>-3239196</v>
      </c>
      <c r="H26" s="60">
        <v>-1814704</v>
      </c>
      <c r="I26" s="60">
        <v>-4784320</v>
      </c>
      <c r="J26" s="60">
        <v>-9838220</v>
      </c>
      <c r="K26" s="60">
        <v>-3423075</v>
      </c>
      <c r="L26" s="60">
        <v>-7613214</v>
      </c>
      <c r="M26" s="60">
        <v>-4924497</v>
      </c>
      <c r="N26" s="60">
        <v>-15960786</v>
      </c>
      <c r="O26" s="60">
        <v>-746557</v>
      </c>
      <c r="P26" s="60">
        <v>-4306979</v>
      </c>
      <c r="Q26" s="60">
        <v>-8043669</v>
      </c>
      <c r="R26" s="60">
        <v>-13097205</v>
      </c>
      <c r="S26" s="60">
        <v>-10077915</v>
      </c>
      <c r="T26" s="60">
        <v>-2734022</v>
      </c>
      <c r="U26" s="60">
        <v>-32621100</v>
      </c>
      <c r="V26" s="60">
        <v>-45433037</v>
      </c>
      <c r="W26" s="60">
        <v>-84329248</v>
      </c>
      <c r="X26" s="60">
        <v>-92592918</v>
      </c>
      <c r="Y26" s="60">
        <v>8263670</v>
      </c>
      <c r="Z26" s="140">
        <v>-8.92</v>
      </c>
      <c r="AA26" s="62">
        <v>-92592918</v>
      </c>
    </row>
    <row r="27" spans="1:27" ht="12.75">
      <c r="A27" s="250" t="s">
        <v>192</v>
      </c>
      <c r="B27" s="251"/>
      <c r="C27" s="168">
        <f aca="true" t="shared" si="1" ref="C27:Y27">SUM(C21:C26)</f>
        <v>-80075370</v>
      </c>
      <c r="D27" s="168">
        <f>SUM(D21:D26)</f>
        <v>0</v>
      </c>
      <c r="E27" s="72">
        <f t="shared" si="1"/>
        <v>-81868732</v>
      </c>
      <c r="F27" s="73">
        <f t="shared" si="1"/>
        <v>-82892969</v>
      </c>
      <c r="G27" s="73">
        <f t="shared" si="1"/>
        <v>-3239196</v>
      </c>
      <c r="H27" s="73">
        <f t="shared" si="1"/>
        <v>-1814704</v>
      </c>
      <c r="I27" s="73">
        <f t="shared" si="1"/>
        <v>-4640367</v>
      </c>
      <c r="J27" s="73">
        <f t="shared" si="1"/>
        <v>-9694267</v>
      </c>
      <c r="K27" s="73">
        <f t="shared" si="1"/>
        <v>-160317</v>
      </c>
      <c r="L27" s="73">
        <f t="shared" si="1"/>
        <v>-7495193</v>
      </c>
      <c r="M27" s="73">
        <f t="shared" si="1"/>
        <v>-4923297</v>
      </c>
      <c r="N27" s="73">
        <f t="shared" si="1"/>
        <v>-12578807</v>
      </c>
      <c r="O27" s="73">
        <f t="shared" si="1"/>
        <v>-746557</v>
      </c>
      <c r="P27" s="73">
        <f t="shared" si="1"/>
        <v>-215754</v>
      </c>
      <c r="Q27" s="73">
        <f t="shared" si="1"/>
        <v>-6835214</v>
      </c>
      <c r="R27" s="73">
        <f t="shared" si="1"/>
        <v>-7797525</v>
      </c>
      <c r="S27" s="73">
        <f t="shared" si="1"/>
        <v>-3927915</v>
      </c>
      <c r="T27" s="73">
        <f t="shared" si="1"/>
        <v>-12840633</v>
      </c>
      <c r="U27" s="73">
        <f t="shared" si="1"/>
        <v>-32621100</v>
      </c>
      <c r="V27" s="73">
        <f t="shared" si="1"/>
        <v>-49389648</v>
      </c>
      <c r="W27" s="73">
        <f t="shared" si="1"/>
        <v>-79460247</v>
      </c>
      <c r="X27" s="73">
        <f t="shared" si="1"/>
        <v>-82892969</v>
      </c>
      <c r="Y27" s="73">
        <f t="shared" si="1"/>
        <v>3432722</v>
      </c>
      <c r="Z27" s="170">
        <f>+IF(X27&lt;&gt;0,+(Y27/X27)*100,0)</f>
        <v>-4.141149775923698</v>
      </c>
      <c r="AA27" s="74">
        <f>SUM(AA21:AA26)</f>
        <v>-82892969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5898168</v>
      </c>
      <c r="D32" s="155"/>
      <c r="E32" s="59">
        <v>15300000</v>
      </c>
      <c r="F32" s="60"/>
      <c r="G32" s="60">
        <v>-17399</v>
      </c>
      <c r="H32" s="60"/>
      <c r="I32" s="60"/>
      <c r="J32" s="60">
        <v>-17399</v>
      </c>
      <c r="K32" s="60"/>
      <c r="L32" s="60"/>
      <c r="M32" s="60"/>
      <c r="N32" s="60"/>
      <c r="O32" s="60"/>
      <c r="P32" s="60"/>
      <c r="Q32" s="60">
        <v>12000000</v>
      </c>
      <c r="R32" s="60">
        <v>12000000</v>
      </c>
      <c r="S32" s="60">
        <v>276400</v>
      </c>
      <c r="T32" s="60">
        <v>3253496</v>
      </c>
      <c r="U32" s="60"/>
      <c r="V32" s="60">
        <v>3529896</v>
      </c>
      <c r="W32" s="60">
        <v>15512497</v>
      </c>
      <c r="X32" s="60"/>
      <c r="Y32" s="60">
        <v>15512497</v>
      </c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34084</v>
      </c>
      <c r="H33" s="159"/>
      <c r="I33" s="159"/>
      <c r="J33" s="159">
        <v>34084</v>
      </c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>
        <v>34084</v>
      </c>
      <c r="X33" s="159"/>
      <c r="Y33" s="60">
        <v>34084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-17365589</v>
      </c>
      <c r="D35" s="155"/>
      <c r="E35" s="59">
        <v>-24440020</v>
      </c>
      <c r="F35" s="60">
        <v>-9465025</v>
      </c>
      <c r="G35" s="60">
        <v>-256974</v>
      </c>
      <c r="H35" s="60"/>
      <c r="I35" s="60">
        <v>-1040459</v>
      </c>
      <c r="J35" s="60">
        <v>-1297433</v>
      </c>
      <c r="K35" s="60">
        <v>-438509</v>
      </c>
      <c r="L35" s="60">
        <v>-436794</v>
      </c>
      <c r="M35" s="60">
        <v>-8516849</v>
      </c>
      <c r="N35" s="60">
        <v>-9392152</v>
      </c>
      <c r="O35" s="60">
        <v>-444029</v>
      </c>
      <c r="P35" s="60">
        <v>-447578</v>
      </c>
      <c r="Q35" s="60">
        <v>465240</v>
      </c>
      <c r="R35" s="60">
        <v>-426367</v>
      </c>
      <c r="S35" s="60">
        <v>-455003</v>
      </c>
      <c r="T35" s="60">
        <v>-463137</v>
      </c>
      <c r="U35" s="60">
        <v>-9247386</v>
      </c>
      <c r="V35" s="60">
        <v>-10165526</v>
      </c>
      <c r="W35" s="60">
        <v>-21281478</v>
      </c>
      <c r="X35" s="60">
        <v>-9465025</v>
      </c>
      <c r="Y35" s="60">
        <v>-11816453</v>
      </c>
      <c r="Z35" s="140">
        <v>124.84</v>
      </c>
      <c r="AA35" s="62">
        <v>-9465025</v>
      </c>
    </row>
    <row r="36" spans="1:27" ht="12.75">
      <c r="A36" s="250" t="s">
        <v>198</v>
      </c>
      <c r="B36" s="251"/>
      <c r="C36" s="168">
        <f aca="true" t="shared" si="2" ref="C36:Y36">SUM(C31:C35)</f>
        <v>-11467421</v>
      </c>
      <c r="D36" s="168">
        <f>SUM(D31:D35)</f>
        <v>0</v>
      </c>
      <c r="E36" s="72">
        <f t="shared" si="2"/>
        <v>-9140020</v>
      </c>
      <c r="F36" s="73">
        <f t="shared" si="2"/>
        <v>-9465025</v>
      </c>
      <c r="G36" s="73">
        <f t="shared" si="2"/>
        <v>-240289</v>
      </c>
      <c r="H36" s="73">
        <f t="shared" si="2"/>
        <v>0</v>
      </c>
      <c r="I36" s="73">
        <f t="shared" si="2"/>
        <v>-1040459</v>
      </c>
      <c r="J36" s="73">
        <f t="shared" si="2"/>
        <v>-1280748</v>
      </c>
      <c r="K36" s="73">
        <f t="shared" si="2"/>
        <v>-438509</v>
      </c>
      <c r="L36" s="73">
        <f t="shared" si="2"/>
        <v>-436794</v>
      </c>
      <c r="M36" s="73">
        <f t="shared" si="2"/>
        <v>-8516849</v>
      </c>
      <c r="N36" s="73">
        <f t="shared" si="2"/>
        <v>-9392152</v>
      </c>
      <c r="O36" s="73">
        <f t="shared" si="2"/>
        <v>-444029</v>
      </c>
      <c r="P36" s="73">
        <f t="shared" si="2"/>
        <v>-447578</v>
      </c>
      <c r="Q36" s="73">
        <f t="shared" si="2"/>
        <v>12465240</v>
      </c>
      <c r="R36" s="73">
        <f t="shared" si="2"/>
        <v>11573633</v>
      </c>
      <c r="S36" s="73">
        <f t="shared" si="2"/>
        <v>-178603</v>
      </c>
      <c r="T36" s="73">
        <f t="shared" si="2"/>
        <v>2790359</v>
      </c>
      <c r="U36" s="73">
        <f t="shared" si="2"/>
        <v>-9247386</v>
      </c>
      <c r="V36" s="73">
        <f t="shared" si="2"/>
        <v>-6635630</v>
      </c>
      <c r="W36" s="73">
        <f t="shared" si="2"/>
        <v>-5734897</v>
      </c>
      <c r="X36" s="73">
        <f t="shared" si="2"/>
        <v>-9465025</v>
      </c>
      <c r="Y36" s="73">
        <f t="shared" si="2"/>
        <v>3730128</v>
      </c>
      <c r="Z36" s="170">
        <f>+IF(X36&lt;&gt;0,+(Y36/X36)*100,0)</f>
        <v>-39.40959479768939</v>
      </c>
      <c r="AA36" s="74">
        <f>SUM(AA31:AA35)</f>
        <v>-9465025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24479296</v>
      </c>
      <c r="D38" s="153">
        <f>+D17+D27+D36</f>
        <v>0</v>
      </c>
      <c r="E38" s="99">
        <f t="shared" si="3"/>
        <v>-5823859</v>
      </c>
      <c r="F38" s="100">
        <f t="shared" si="3"/>
        <v>-8608629</v>
      </c>
      <c r="G38" s="100">
        <f t="shared" si="3"/>
        <v>80065525</v>
      </c>
      <c r="H38" s="100">
        <f t="shared" si="3"/>
        <v>2207475</v>
      </c>
      <c r="I38" s="100">
        <f t="shared" si="3"/>
        <v>-8418530</v>
      </c>
      <c r="J38" s="100">
        <f t="shared" si="3"/>
        <v>73854470</v>
      </c>
      <c r="K38" s="100">
        <f t="shared" si="3"/>
        <v>11154263</v>
      </c>
      <c r="L38" s="100">
        <f t="shared" si="3"/>
        <v>-7277751</v>
      </c>
      <c r="M38" s="100">
        <f t="shared" si="3"/>
        <v>13197970</v>
      </c>
      <c r="N38" s="100">
        <f t="shared" si="3"/>
        <v>17074482</v>
      </c>
      <c r="O38" s="100">
        <f t="shared" si="3"/>
        <v>3624812</v>
      </c>
      <c r="P38" s="100">
        <f t="shared" si="3"/>
        <v>-6449674</v>
      </c>
      <c r="Q38" s="100">
        <f t="shared" si="3"/>
        <v>46632259</v>
      </c>
      <c r="R38" s="100">
        <f t="shared" si="3"/>
        <v>43807397</v>
      </c>
      <c r="S38" s="100">
        <f t="shared" si="3"/>
        <v>-4331963</v>
      </c>
      <c r="T38" s="100">
        <f t="shared" si="3"/>
        <v>-3156880</v>
      </c>
      <c r="U38" s="100">
        <f t="shared" si="3"/>
        <v>-44800453</v>
      </c>
      <c r="V38" s="100">
        <f t="shared" si="3"/>
        <v>-52289296</v>
      </c>
      <c r="W38" s="100">
        <f t="shared" si="3"/>
        <v>82447053</v>
      </c>
      <c r="X38" s="100">
        <f t="shared" si="3"/>
        <v>-8608629</v>
      </c>
      <c r="Y38" s="100">
        <f t="shared" si="3"/>
        <v>91055682</v>
      </c>
      <c r="Z38" s="137">
        <f>+IF(X38&lt;&gt;0,+(Y38/X38)*100,0)</f>
        <v>-1057.7257075429782</v>
      </c>
      <c r="AA38" s="102">
        <f>+AA17+AA27+AA36</f>
        <v>-8608629</v>
      </c>
    </row>
    <row r="39" spans="1:27" ht="12.75">
      <c r="A39" s="249" t="s">
        <v>200</v>
      </c>
      <c r="B39" s="182"/>
      <c r="C39" s="153">
        <v>75520206</v>
      </c>
      <c r="D39" s="153"/>
      <c r="E39" s="99">
        <v>50541810</v>
      </c>
      <c r="F39" s="100">
        <v>50541810</v>
      </c>
      <c r="G39" s="100">
        <v>99999502</v>
      </c>
      <c r="H39" s="100">
        <v>180065027</v>
      </c>
      <c r="I39" s="100">
        <v>182272502</v>
      </c>
      <c r="J39" s="100">
        <v>99999502</v>
      </c>
      <c r="K39" s="100">
        <v>173853972</v>
      </c>
      <c r="L39" s="100">
        <v>185008235</v>
      </c>
      <c r="M39" s="100">
        <v>177730484</v>
      </c>
      <c r="N39" s="100">
        <v>173853972</v>
      </c>
      <c r="O39" s="100">
        <v>190928454</v>
      </c>
      <c r="P39" s="100">
        <v>194553266</v>
      </c>
      <c r="Q39" s="100">
        <v>188103592</v>
      </c>
      <c r="R39" s="100">
        <v>190928454</v>
      </c>
      <c r="S39" s="100">
        <v>234735851</v>
      </c>
      <c r="T39" s="100">
        <v>230403888</v>
      </c>
      <c r="U39" s="100">
        <v>227247008</v>
      </c>
      <c r="V39" s="100">
        <v>234735851</v>
      </c>
      <c r="W39" s="100">
        <v>99999502</v>
      </c>
      <c r="X39" s="100">
        <v>50541810</v>
      </c>
      <c r="Y39" s="100">
        <v>49457692</v>
      </c>
      <c r="Z39" s="137">
        <v>97.86</v>
      </c>
      <c r="AA39" s="102">
        <v>50541810</v>
      </c>
    </row>
    <row r="40" spans="1:27" ht="12.75">
      <c r="A40" s="269" t="s">
        <v>201</v>
      </c>
      <c r="B40" s="256"/>
      <c r="C40" s="257">
        <v>99999502</v>
      </c>
      <c r="D40" s="257"/>
      <c r="E40" s="258">
        <v>44717949</v>
      </c>
      <c r="F40" s="259">
        <v>41933182</v>
      </c>
      <c r="G40" s="259">
        <v>180065027</v>
      </c>
      <c r="H40" s="259">
        <v>182272502</v>
      </c>
      <c r="I40" s="259">
        <v>173853972</v>
      </c>
      <c r="J40" s="259">
        <v>173853972</v>
      </c>
      <c r="K40" s="259">
        <v>185008235</v>
      </c>
      <c r="L40" s="259">
        <v>177730484</v>
      </c>
      <c r="M40" s="259">
        <v>190928454</v>
      </c>
      <c r="N40" s="259">
        <v>190928454</v>
      </c>
      <c r="O40" s="259">
        <v>194553266</v>
      </c>
      <c r="P40" s="259">
        <v>188103592</v>
      </c>
      <c r="Q40" s="259">
        <v>234735851</v>
      </c>
      <c r="R40" s="259">
        <v>194553266</v>
      </c>
      <c r="S40" s="259">
        <v>230403888</v>
      </c>
      <c r="T40" s="259">
        <v>227247008</v>
      </c>
      <c r="U40" s="259">
        <v>182446555</v>
      </c>
      <c r="V40" s="259">
        <v>182446555</v>
      </c>
      <c r="W40" s="259">
        <v>182446555</v>
      </c>
      <c r="X40" s="259">
        <v>41933182</v>
      </c>
      <c r="Y40" s="259">
        <v>140513373</v>
      </c>
      <c r="Z40" s="260">
        <v>335.09</v>
      </c>
      <c r="AA40" s="261">
        <v>41933182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57485288</v>
      </c>
      <c r="D5" s="200">
        <f t="shared" si="0"/>
        <v>0</v>
      </c>
      <c r="E5" s="106">
        <f t="shared" si="0"/>
        <v>45819000</v>
      </c>
      <c r="F5" s="106">
        <f t="shared" si="0"/>
        <v>49856076</v>
      </c>
      <c r="G5" s="106">
        <f t="shared" si="0"/>
        <v>3239196</v>
      </c>
      <c r="H5" s="106">
        <f t="shared" si="0"/>
        <v>351795</v>
      </c>
      <c r="I5" s="106">
        <f t="shared" si="0"/>
        <v>2893295</v>
      </c>
      <c r="J5" s="106">
        <f t="shared" si="0"/>
        <v>6484286</v>
      </c>
      <c r="K5" s="106">
        <f t="shared" si="0"/>
        <v>162710</v>
      </c>
      <c r="L5" s="106">
        <f t="shared" si="0"/>
        <v>4925555</v>
      </c>
      <c r="M5" s="106">
        <f t="shared" si="0"/>
        <v>1200512</v>
      </c>
      <c r="N5" s="106">
        <f t="shared" si="0"/>
        <v>6288777</v>
      </c>
      <c r="O5" s="106">
        <f t="shared" si="0"/>
        <v>199069</v>
      </c>
      <c r="P5" s="106">
        <f t="shared" si="0"/>
        <v>1352669</v>
      </c>
      <c r="Q5" s="106">
        <f t="shared" si="0"/>
        <v>7958984</v>
      </c>
      <c r="R5" s="106">
        <f t="shared" si="0"/>
        <v>9510722</v>
      </c>
      <c r="S5" s="106">
        <f t="shared" si="0"/>
        <v>10019628</v>
      </c>
      <c r="T5" s="106">
        <f t="shared" si="0"/>
        <v>2644607</v>
      </c>
      <c r="U5" s="106">
        <f t="shared" si="0"/>
        <v>32432764</v>
      </c>
      <c r="V5" s="106">
        <f t="shared" si="0"/>
        <v>45096999</v>
      </c>
      <c r="W5" s="106">
        <f t="shared" si="0"/>
        <v>67380784</v>
      </c>
      <c r="X5" s="106">
        <f t="shared" si="0"/>
        <v>49856076</v>
      </c>
      <c r="Y5" s="106">
        <f t="shared" si="0"/>
        <v>17524708</v>
      </c>
      <c r="Z5" s="201">
        <f>+IF(X5&lt;&gt;0,+(Y5/X5)*100,0)</f>
        <v>35.150596288404245</v>
      </c>
      <c r="AA5" s="199">
        <f>SUM(AA11:AA18)</f>
        <v>49856076</v>
      </c>
    </row>
    <row r="6" spans="1:27" ht="12.75">
      <c r="A6" s="291" t="s">
        <v>205</v>
      </c>
      <c r="B6" s="142"/>
      <c r="C6" s="62">
        <v>14221450</v>
      </c>
      <c r="D6" s="156"/>
      <c r="E6" s="60">
        <v>2889000</v>
      </c>
      <c r="F6" s="60">
        <v>2622806</v>
      </c>
      <c r="G6" s="60"/>
      <c r="H6" s="60">
        <v>2875</v>
      </c>
      <c r="I6" s="60">
        <v>3852</v>
      </c>
      <c r="J6" s="60">
        <v>6727</v>
      </c>
      <c r="K6" s="60">
        <v>58596</v>
      </c>
      <c r="L6" s="60">
        <v>1516224</v>
      </c>
      <c r="M6" s="60">
        <v>755402</v>
      </c>
      <c r="N6" s="60">
        <v>2330222</v>
      </c>
      <c r="O6" s="60"/>
      <c r="P6" s="60"/>
      <c r="Q6" s="60"/>
      <c r="R6" s="60"/>
      <c r="S6" s="60">
        <v>251801</v>
      </c>
      <c r="T6" s="60"/>
      <c r="U6" s="60">
        <v>126886</v>
      </c>
      <c r="V6" s="60">
        <v>378687</v>
      </c>
      <c r="W6" s="60">
        <v>2715636</v>
      </c>
      <c r="X6" s="60">
        <v>2622806</v>
      </c>
      <c r="Y6" s="60">
        <v>92830</v>
      </c>
      <c r="Z6" s="140">
        <v>3.54</v>
      </c>
      <c r="AA6" s="155">
        <v>2622806</v>
      </c>
    </row>
    <row r="7" spans="1:27" ht="12.75">
      <c r="A7" s="291" t="s">
        <v>206</v>
      </c>
      <c r="B7" s="142"/>
      <c r="C7" s="62">
        <v>12292819</v>
      </c>
      <c r="D7" s="156"/>
      <c r="E7" s="60">
        <v>23300000</v>
      </c>
      <c r="F7" s="60">
        <v>21367000</v>
      </c>
      <c r="G7" s="60">
        <v>3239196</v>
      </c>
      <c r="H7" s="60">
        <v>52246</v>
      </c>
      <c r="I7" s="60">
        <v>68718</v>
      </c>
      <c r="J7" s="60">
        <v>3360160</v>
      </c>
      <c r="K7" s="60"/>
      <c r="L7" s="60">
        <v>968430</v>
      </c>
      <c r="M7" s="60">
        <v>51505</v>
      </c>
      <c r="N7" s="60">
        <v>1019935</v>
      </c>
      <c r="O7" s="60"/>
      <c r="P7" s="60">
        <v>114784</v>
      </c>
      <c r="Q7" s="60">
        <v>55500</v>
      </c>
      <c r="R7" s="60">
        <v>170284</v>
      </c>
      <c r="S7" s="60">
        <v>977645</v>
      </c>
      <c r="T7" s="60">
        <v>4537206</v>
      </c>
      <c r="U7" s="60">
        <v>9449231</v>
      </c>
      <c r="V7" s="60">
        <v>14964082</v>
      </c>
      <c r="W7" s="60">
        <v>19514461</v>
      </c>
      <c r="X7" s="60">
        <v>21367000</v>
      </c>
      <c r="Y7" s="60">
        <v>-1852539</v>
      </c>
      <c r="Z7" s="140">
        <v>-8.67</v>
      </c>
      <c r="AA7" s="155">
        <v>21367000</v>
      </c>
    </row>
    <row r="8" spans="1:27" ht="12.75">
      <c r="A8" s="291" t="s">
        <v>207</v>
      </c>
      <c r="B8" s="142"/>
      <c r="C8" s="62">
        <v>8543134</v>
      </c>
      <c r="D8" s="156"/>
      <c r="E8" s="60">
        <v>8100000</v>
      </c>
      <c r="F8" s="60">
        <v>10581229</v>
      </c>
      <c r="G8" s="60"/>
      <c r="H8" s="60"/>
      <c r="I8" s="60">
        <v>1120947</v>
      </c>
      <c r="J8" s="60">
        <v>1120947</v>
      </c>
      <c r="K8" s="60">
        <v>18300</v>
      </c>
      <c r="L8" s="60">
        <v>1693504</v>
      </c>
      <c r="M8" s="60">
        <v>332977</v>
      </c>
      <c r="N8" s="60">
        <v>2044781</v>
      </c>
      <c r="O8" s="60"/>
      <c r="P8" s="60">
        <v>427390</v>
      </c>
      <c r="Q8" s="60">
        <v>599407</v>
      </c>
      <c r="R8" s="60">
        <v>1026797</v>
      </c>
      <c r="S8" s="60">
        <v>1017739</v>
      </c>
      <c r="T8" s="60">
        <v>3446766</v>
      </c>
      <c r="U8" s="60">
        <v>7811800</v>
      </c>
      <c r="V8" s="60">
        <v>12276305</v>
      </c>
      <c r="W8" s="60">
        <v>16468830</v>
      </c>
      <c r="X8" s="60">
        <v>10581229</v>
      </c>
      <c r="Y8" s="60">
        <v>5887601</v>
      </c>
      <c r="Z8" s="140">
        <v>55.64</v>
      </c>
      <c r="AA8" s="155">
        <v>10581229</v>
      </c>
    </row>
    <row r="9" spans="1:27" ht="12.75">
      <c r="A9" s="291" t="s">
        <v>208</v>
      </c>
      <c r="B9" s="142"/>
      <c r="C9" s="62">
        <v>3130064</v>
      </c>
      <c r="D9" s="156"/>
      <c r="E9" s="60">
        <v>2500000</v>
      </c>
      <c r="F9" s="60">
        <v>624732</v>
      </c>
      <c r="G9" s="60"/>
      <c r="H9" s="60"/>
      <c r="I9" s="60"/>
      <c r="J9" s="60"/>
      <c r="K9" s="60"/>
      <c r="L9" s="60"/>
      <c r="M9" s="60"/>
      <c r="N9" s="60"/>
      <c r="O9" s="60">
        <v>108000</v>
      </c>
      <c r="P9" s="60"/>
      <c r="Q9" s="60"/>
      <c r="R9" s="60">
        <v>108000</v>
      </c>
      <c r="S9" s="60">
        <v>49231</v>
      </c>
      <c r="T9" s="60"/>
      <c r="U9" s="60">
        <v>812039</v>
      </c>
      <c r="V9" s="60">
        <v>861270</v>
      </c>
      <c r="W9" s="60">
        <v>969270</v>
      </c>
      <c r="X9" s="60">
        <v>624732</v>
      </c>
      <c r="Y9" s="60">
        <v>344538</v>
      </c>
      <c r="Z9" s="140">
        <v>55.15</v>
      </c>
      <c r="AA9" s="155">
        <v>624732</v>
      </c>
    </row>
    <row r="10" spans="1:27" ht="12.75">
      <c r="A10" s="291" t="s">
        <v>209</v>
      </c>
      <c r="B10" s="142"/>
      <c r="C10" s="62">
        <v>1331387</v>
      </c>
      <c r="D10" s="156"/>
      <c r="E10" s="60">
        <v>4480000</v>
      </c>
      <c r="F10" s="60">
        <v>7806000</v>
      </c>
      <c r="G10" s="60"/>
      <c r="H10" s="60"/>
      <c r="I10" s="60">
        <v>1338806</v>
      </c>
      <c r="J10" s="60">
        <v>1338806</v>
      </c>
      <c r="K10" s="60"/>
      <c r="L10" s="60">
        <v>83714</v>
      </c>
      <c r="M10" s="60"/>
      <c r="N10" s="60">
        <v>83714</v>
      </c>
      <c r="O10" s="60">
        <v>71544</v>
      </c>
      <c r="P10" s="60">
        <v>99862</v>
      </c>
      <c r="Q10" s="60">
        <v>3915582</v>
      </c>
      <c r="R10" s="60">
        <v>4086988</v>
      </c>
      <c r="S10" s="60">
        <v>642156</v>
      </c>
      <c r="T10" s="60">
        <v>1128227</v>
      </c>
      <c r="U10" s="60">
        <v>7199037</v>
      </c>
      <c r="V10" s="60">
        <v>8969420</v>
      </c>
      <c r="W10" s="60">
        <v>14478928</v>
      </c>
      <c r="X10" s="60">
        <v>7806000</v>
      </c>
      <c r="Y10" s="60">
        <v>6672928</v>
      </c>
      <c r="Z10" s="140">
        <v>85.48</v>
      </c>
      <c r="AA10" s="155">
        <v>7806000</v>
      </c>
    </row>
    <row r="11" spans="1:27" ht="12.75">
      <c r="A11" s="292" t="s">
        <v>210</v>
      </c>
      <c r="B11" s="142"/>
      <c r="C11" s="293">
        <f aca="true" t="shared" si="1" ref="C11:Y11">SUM(C6:C10)</f>
        <v>39518854</v>
      </c>
      <c r="D11" s="294">
        <f t="shared" si="1"/>
        <v>0</v>
      </c>
      <c r="E11" s="295">
        <f t="shared" si="1"/>
        <v>41269000</v>
      </c>
      <c r="F11" s="295">
        <f t="shared" si="1"/>
        <v>43001767</v>
      </c>
      <c r="G11" s="295">
        <f t="shared" si="1"/>
        <v>3239196</v>
      </c>
      <c r="H11" s="295">
        <f t="shared" si="1"/>
        <v>55121</v>
      </c>
      <c r="I11" s="295">
        <f t="shared" si="1"/>
        <v>2532323</v>
      </c>
      <c r="J11" s="295">
        <f t="shared" si="1"/>
        <v>5826640</v>
      </c>
      <c r="K11" s="295">
        <f t="shared" si="1"/>
        <v>76896</v>
      </c>
      <c r="L11" s="295">
        <f t="shared" si="1"/>
        <v>4261872</v>
      </c>
      <c r="M11" s="295">
        <f t="shared" si="1"/>
        <v>1139884</v>
      </c>
      <c r="N11" s="295">
        <f t="shared" si="1"/>
        <v>5478652</v>
      </c>
      <c r="O11" s="295">
        <f t="shared" si="1"/>
        <v>179544</v>
      </c>
      <c r="P11" s="295">
        <f t="shared" si="1"/>
        <v>642036</v>
      </c>
      <c r="Q11" s="295">
        <f t="shared" si="1"/>
        <v>4570489</v>
      </c>
      <c r="R11" s="295">
        <f t="shared" si="1"/>
        <v>5392069</v>
      </c>
      <c r="S11" s="295">
        <f t="shared" si="1"/>
        <v>2938572</v>
      </c>
      <c r="T11" s="295">
        <f t="shared" si="1"/>
        <v>9112199</v>
      </c>
      <c r="U11" s="295">
        <f t="shared" si="1"/>
        <v>25398993</v>
      </c>
      <c r="V11" s="295">
        <f t="shared" si="1"/>
        <v>37449764</v>
      </c>
      <c r="W11" s="295">
        <f t="shared" si="1"/>
        <v>54147125</v>
      </c>
      <c r="X11" s="295">
        <f t="shared" si="1"/>
        <v>43001767</v>
      </c>
      <c r="Y11" s="295">
        <f t="shared" si="1"/>
        <v>11145358</v>
      </c>
      <c r="Z11" s="296">
        <f>+IF(X11&lt;&gt;0,+(Y11/X11)*100,0)</f>
        <v>25.91837214503302</v>
      </c>
      <c r="AA11" s="297">
        <f>SUM(AA6:AA10)</f>
        <v>43001767</v>
      </c>
    </row>
    <row r="12" spans="1:27" ht="12.75">
      <c r="A12" s="298" t="s">
        <v>211</v>
      </c>
      <c r="B12" s="136"/>
      <c r="C12" s="62">
        <v>1879935</v>
      </c>
      <c r="D12" s="156"/>
      <c r="E12" s="60">
        <v>350000</v>
      </c>
      <c r="F12" s="60">
        <v>643954</v>
      </c>
      <c r="G12" s="60"/>
      <c r="H12" s="60">
        <v>46376</v>
      </c>
      <c r="I12" s="60">
        <v>153426</v>
      </c>
      <c r="J12" s="60">
        <v>199802</v>
      </c>
      <c r="K12" s="60"/>
      <c r="L12" s="60"/>
      <c r="M12" s="60">
        <v>4816</v>
      </c>
      <c r="N12" s="60">
        <v>4816</v>
      </c>
      <c r="O12" s="60">
        <v>35918</v>
      </c>
      <c r="P12" s="60"/>
      <c r="Q12" s="60">
        <v>144146</v>
      </c>
      <c r="R12" s="60">
        <v>180064</v>
      </c>
      <c r="S12" s="60">
        <v>113167</v>
      </c>
      <c r="T12" s="60">
        <v>80320</v>
      </c>
      <c r="U12" s="60">
        <v>2169318</v>
      </c>
      <c r="V12" s="60">
        <v>2362805</v>
      </c>
      <c r="W12" s="60">
        <v>2747487</v>
      </c>
      <c r="X12" s="60">
        <v>643954</v>
      </c>
      <c r="Y12" s="60">
        <v>2103533</v>
      </c>
      <c r="Z12" s="140">
        <v>326.66</v>
      </c>
      <c r="AA12" s="155">
        <v>643954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16086499</v>
      </c>
      <c r="D15" s="156"/>
      <c r="E15" s="60">
        <v>4200000</v>
      </c>
      <c r="F15" s="60">
        <v>6210355</v>
      </c>
      <c r="G15" s="60"/>
      <c r="H15" s="60">
        <v>250298</v>
      </c>
      <c r="I15" s="60">
        <v>207546</v>
      </c>
      <c r="J15" s="60">
        <v>457844</v>
      </c>
      <c r="K15" s="60">
        <v>85814</v>
      </c>
      <c r="L15" s="60">
        <v>663683</v>
      </c>
      <c r="M15" s="60">
        <v>55812</v>
      </c>
      <c r="N15" s="60">
        <v>805309</v>
      </c>
      <c r="O15" s="60">
        <v>-16393</v>
      </c>
      <c r="P15" s="60">
        <v>710633</v>
      </c>
      <c r="Q15" s="60">
        <v>3244349</v>
      </c>
      <c r="R15" s="60">
        <v>3938589</v>
      </c>
      <c r="S15" s="60">
        <v>6967889</v>
      </c>
      <c r="T15" s="60">
        <v>-6547912</v>
      </c>
      <c r="U15" s="60">
        <v>4864453</v>
      </c>
      <c r="V15" s="60">
        <v>5284430</v>
      </c>
      <c r="W15" s="60">
        <v>10486172</v>
      </c>
      <c r="X15" s="60">
        <v>6210355</v>
      </c>
      <c r="Y15" s="60">
        <v>4275817</v>
      </c>
      <c r="Z15" s="140">
        <v>68.85</v>
      </c>
      <c r="AA15" s="155">
        <v>6210355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25430553</v>
      </c>
      <c r="D20" s="154">
        <f t="shared" si="2"/>
        <v>0</v>
      </c>
      <c r="E20" s="100">
        <f t="shared" si="2"/>
        <v>36149732</v>
      </c>
      <c r="F20" s="100">
        <f t="shared" si="2"/>
        <v>42836841</v>
      </c>
      <c r="G20" s="100">
        <f t="shared" si="2"/>
        <v>0</v>
      </c>
      <c r="H20" s="100">
        <f t="shared" si="2"/>
        <v>1462909</v>
      </c>
      <c r="I20" s="100">
        <f t="shared" si="2"/>
        <v>1891025</v>
      </c>
      <c r="J20" s="100">
        <f t="shared" si="2"/>
        <v>3353934</v>
      </c>
      <c r="K20" s="100">
        <f t="shared" si="2"/>
        <v>3260365</v>
      </c>
      <c r="L20" s="100">
        <f t="shared" si="2"/>
        <v>2687659</v>
      </c>
      <c r="M20" s="100">
        <f t="shared" si="2"/>
        <v>3723985</v>
      </c>
      <c r="N20" s="100">
        <f t="shared" si="2"/>
        <v>9672009</v>
      </c>
      <c r="O20" s="100">
        <f t="shared" si="2"/>
        <v>547488</v>
      </c>
      <c r="P20" s="100">
        <f t="shared" si="2"/>
        <v>2954310</v>
      </c>
      <c r="Q20" s="100">
        <f t="shared" si="2"/>
        <v>59657</v>
      </c>
      <c r="R20" s="100">
        <f t="shared" si="2"/>
        <v>3561455</v>
      </c>
      <c r="S20" s="100">
        <f t="shared" si="2"/>
        <v>58287</v>
      </c>
      <c r="T20" s="100">
        <f t="shared" si="2"/>
        <v>89415</v>
      </c>
      <c r="U20" s="100">
        <f t="shared" si="2"/>
        <v>202225</v>
      </c>
      <c r="V20" s="100">
        <f t="shared" si="2"/>
        <v>349927</v>
      </c>
      <c r="W20" s="100">
        <f t="shared" si="2"/>
        <v>16937325</v>
      </c>
      <c r="X20" s="100">
        <f t="shared" si="2"/>
        <v>42836841</v>
      </c>
      <c r="Y20" s="100">
        <f t="shared" si="2"/>
        <v>-25899516</v>
      </c>
      <c r="Z20" s="137">
        <f>+IF(X20&lt;&gt;0,+(Y20/X20)*100,0)</f>
        <v>-60.46084490684082</v>
      </c>
      <c r="AA20" s="153">
        <f>SUM(AA26:AA33)</f>
        <v>42836841</v>
      </c>
    </row>
    <row r="21" spans="1:27" ht="12.75">
      <c r="A21" s="291" t="s">
        <v>205</v>
      </c>
      <c r="B21" s="142"/>
      <c r="C21" s="62">
        <v>2079205</v>
      </c>
      <c r="D21" s="156"/>
      <c r="E21" s="60">
        <v>4000000</v>
      </c>
      <c r="F21" s="60">
        <v>4000000</v>
      </c>
      <c r="G21" s="60"/>
      <c r="H21" s="60">
        <v>1436435</v>
      </c>
      <c r="I21" s="60">
        <v>587848</v>
      </c>
      <c r="J21" s="60">
        <v>2024283</v>
      </c>
      <c r="K21" s="60">
        <v>1975717</v>
      </c>
      <c r="L21" s="60"/>
      <c r="M21" s="60"/>
      <c r="N21" s="60">
        <v>1975717</v>
      </c>
      <c r="O21" s="60"/>
      <c r="P21" s="60"/>
      <c r="Q21" s="60"/>
      <c r="R21" s="60"/>
      <c r="S21" s="60"/>
      <c r="T21" s="60"/>
      <c r="U21" s="60"/>
      <c r="V21" s="60"/>
      <c r="W21" s="60">
        <v>4000000</v>
      </c>
      <c r="X21" s="60">
        <v>4000000</v>
      </c>
      <c r="Y21" s="60"/>
      <c r="Z21" s="140"/>
      <c r="AA21" s="155">
        <v>4000000</v>
      </c>
    </row>
    <row r="22" spans="1:27" ht="12.75">
      <c r="A22" s="291" t="s">
        <v>206</v>
      </c>
      <c r="B22" s="142"/>
      <c r="C22" s="62"/>
      <c r="D22" s="156"/>
      <c r="E22" s="60">
        <v>10000</v>
      </c>
      <c r="F22" s="60">
        <v>39000</v>
      </c>
      <c r="G22" s="60"/>
      <c r="H22" s="60"/>
      <c r="I22" s="60"/>
      <c r="J22" s="60"/>
      <c r="K22" s="60">
        <v>7595</v>
      </c>
      <c r="L22" s="60"/>
      <c r="M22" s="60">
        <v>20265</v>
      </c>
      <c r="N22" s="60">
        <v>27860</v>
      </c>
      <c r="O22" s="60"/>
      <c r="P22" s="60"/>
      <c r="Q22" s="60"/>
      <c r="R22" s="60"/>
      <c r="S22" s="60"/>
      <c r="T22" s="60"/>
      <c r="U22" s="60"/>
      <c r="V22" s="60"/>
      <c r="W22" s="60">
        <v>27860</v>
      </c>
      <c r="X22" s="60">
        <v>39000</v>
      </c>
      <c r="Y22" s="60">
        <v>-11140</v>
      </c>
      <c r="Z22" s="140">
        <v>-28.56</v>
      </c>
      <c r="AA22" s="155">
        <v>39000</v>
      </c>
    </row>
    <row r="23" spans="1:27" ht="12.75">
      <c r="A23" s="291" t="s">
        <v>207</v>
      </c>
      <c r="B23" s="142"/>
      <c r="C23" s="62">
        <v>2780914</v>
      </c>
      <c r="D23" s="156"/>
      <c r="E23" s="60">
        <v>10800000</v>
      </c>
      <c r="F23" s="60">
        <v>10859115</v>
      </c>
      <c r="G23" s="60"/>
      <c r="H23" s="60">
        <v>11070</v>
      </c>
      <c r="I23" s="60">
        <v>14444</v>
      </c>
      <c r="J23" s="60">
        <v>25514</v>
      </c>
      <c r="K23" s="60">
        <v>8129</v>
      </c>
      <c r="L23" s="60">
        <v>1025625</v>
      </c>
      <c r="M23" s="60">
        <v>1306255</v>
      </c>
      <c r="N23" s="60">
        <v>2340009</v>
      </c>
      <c r="O23" s="60">
        <v>27561</v>
      </c>
      <c r="P23" s="60">
        <v>85268</v>
      </c>
      <c r="Q23" s="60">
        <v>53727</v>
      </c>
      <c r="R23" s="60">
        <v>166556</v>
      </c>
      <c r="S23" s="60">
        <v>32602</v>
      </c>
      <c r="T23" s="60">
        <v>89415</v>
      </c>
      <c r="U23" s="60">
        <v>62225</v>
      </c>
      <c r="V23" s="60">
        <v>184242</v>
      </c>
      <c r="W23" s="60">
        <v>2716321</v>
      </c>
      <c r="X23" s="60">
        <v>10859115</v>
      </c>
      <c r="Y23" s="60">
        <v>-8142794</v>
      </c>
      <c r="Z23" s="140">
        <v>-74.99</v>
      </c>
      <c r="AA23" s="155">
        <v>10859115</v>
      </c>
    </row>
    <row r="24" spans="1:27" ht="12.75">
      <c r="A24" s="291" t="s">
        <v>208</v>
      </c>
      <c r="B24" s="142"/>
      <c r="C24" s="62">
        <v>721742</v>
      </c>
      <c r="D24" s="156"/>
      <c r="E24" s="60">
        <v>1200000</v>
      </c>
      <c r="F24" s="60">
        <v>709182</v>
      </c>
      <c r="G24" s="60"/>
      <c r="H24" s="60"/>
      <c r="I24" s="60">
        <v>321891</v>
      </c>
      <c r="J24" s="60">
        <v>321891</v>
      </c>
      <c r="K24" s="60"/>
      <c r="L24" s="60"/>
      <c r="M24" s="60"/>
      <c r="N24" s="60"/>
      <c r="O24" s="60"/>
      <c r="P24" s="60">
        <v>184042</v>
      </c>
      <c r="Q24" s="60">
        <v>5930</v>
      </c>
      <c r="R24" s="60">
        <v>189972</v>
      </c>
      <c r="S24" s="60">
        <v>25685</v>
      </c>
      <c r="T24" s="60"/>
      <c r="U24" s="60">
        <v>140000</v>
      </c>
      <c r="V24" s="60">
        <v>165685</v>
      </c>
      <c r="W24" s="60">
        <v>677548</v>
      </c>
      <c r="X24" s="60">
        <v>709182</v>
      </c>
      <c r="Y24" s="60">
        <v>-31634</v>
      </c>
      <c r="Z24" s="140">
        <v>-4.46</v>
      </c>
      <c r="AA24" s="155">
        <v>709182</v>
      </c>
    </row>
    <row r="25" spans="1:27" ht="12.75">
      <c r="A25" s="291" t="s">
        <v>209</v>
      </c>
      <c r="B25" s="142"/>
      <c r="C25" s="62">
        <v>1669018</v>
      </c>
      <c r="D25" s="156"/>
      <c r="E25" s="60">
        <v>200000</v>
      </c>
      <c r="F25" s="60">
        <v>8825104</v>
      </c>
      <c r="G25" s="60"/>
      <c r="H25" s="60">
        <v>15404</v>
      </c>
      <c r="I25" s="60"/>
      <c r="J25" s="60">
        <v>15404</v>
      </c>
      <c r="K25" s="60">
        <v>78260</v>
      </c>
      <c r="L25" s="60">
        <v>29421</v>
      </c>
      <c r="M25" s="60"/>
      <c r="N25" s="60">
        <v>107681</v>
      </c>
      <c r="O25" s="60">
        <v>47984</v>
      </c>
      <c r="P25" s="60"/>
      <c r="Q25" s="60"/>
      <c r="R25" s="60">
        <v>47984</v>
      </c>
      <c r="S25" s="60"/>
      <c r="T25" s="60"/>
      <c r="U25" s="60"/>
      <c r="V25" s="60"/>
      <c r="W25" s="60">
        <v>171069</v>
      </c>
      <c r="X25" s="60">
        <v>8825104</v>
      </c>
      <c r="Y25" s="60">
        <v>-8654035</v>
      </c>
      <c r="Z25" s="140">
        <v>-98.06</v>
      </c>
      <c r="AA25" s="155">
        <v>8825104</v>
      </c>
    </row>
    <row r="26" spans="1:27" ht="12.75">
      <c r="A26" s="292" t="s">
        <v>210</v>
      </c>
      <c r="B26" s="302"/>
      <c r="C26" s="293">
        <f aca="true" t="shared" si="3" ref="C26:Y26">SUM(C21:C25)</f>
        <v>7250879</v>
      </c>
      <c r="D26" s="294">
        <f t="shared" si="3"/>
        <v>0</v>
      </c>
      <c r="E26" s="295">
        <f t="shared" si="3"/>
        <v>16210000</v>
      </c>
      <c r="F26" s="295">
        <f t="shared" si="3"/>
        <v>24432401</v>
      </c>
      <c r="G26" s="295">
        <f t="shared" si="3"/>
        <v>0</v>
      </c>
      <c r="H26" s="295">
        <f t="shared" si="3"/>
        <v>1462909</v>
      </c>
      <c r="I26" s="295">
        <f t="shared" si="3"/>
        <v>924183</v>
      </c>
      <c r="J26" s="295">
        <f t="shared" si="3"/>
        <v>2387092</v>
      </c>
      <c r="K26" s="295">
        <f t="shared" si="3"/>
        <v>2069701</v>
      </c>
      <c r="L26" s="295">
        <f t="shared" si="3"/>
        <v>1055046</v>
      </c>
      <c r="M26" s="295">
        <f t="shared" si="3"/>
        <v>1326520</v>
      </c>
      <c r="N26" s="295">
        <f t="shared" si="3"/>
        <v>4451267</v>
      </c>
      <c r="O26" s="295">
        <f t="shared" si="3"/>
        <v>75545</v>
      </c>
      <c r="P26" s="295">
        <f t="shared" si="3"/>
        <v>269310</v>
      </c>
      <c r="Q26" s="295">
        <f t="shared" si="3"/>
        <v>59657</v>
      </c>
      <c r="R26" s="295">
        <f t="shared" si="3"/>
        <v>404512</v>
      </c>
      <c r="S26" s="295">
        <f t="shared" si="3"/>
        <v>58287</v>
      </c>
      <c r="T26" s="295">
        <f t="shared" si="3"/>
        <v>89415</v>
      </c>
      <c r="U26" s="295">
        <f t="shared" si="3"/>
        <v>202225</v>
      </c>
      <c r="V26" s="295">
        <f t="shared" si="3"/>
        <v>349927</v>
      </c>
      <c r="W26" s="295">
        <f t="shared" si="3"/>
        <v>7592798</v>
      </c>
      <c r="X26" s="295">
        <f t="shared" si="3"/>
        <v>24432401</v>
      </c>
      <c r="Y26" s="295">
        <f t="shared" si="3"/>
        <v>-16839603</v>
      </c>
      <c r="Z26" s="296">
        <f>+IF(X26&lt;&gt;0,+(Y26/X26)*100,0)</f>
        <v>-68.92324254173792</v>
      </c>
      <c r="AA26" s="297">
        <f>SUM(AA21:AA25)</f>
        <v>24432401</v>
      </c>
    </row>
    <row r="27" spans="1:27" ht="12.75">
      <c r="A27" s="298" t="s">
        <v>211</v>
      </c>
      <c r="B27" s="147"/>
      <c r="C27" s="62">
        <v>1561499</v>
      </c>
      <c r="D27" s="156"/>
      <c r="E27" s="60">
        <v>4500000</v>
      </c>
      <c r="F27" s="60">
        <v>3522445</v>
      </c>
      <c r="G27" s="60"/>
      <c r="H27" s="60"/>
      <c r="I27" s="60">
        <v>388387</v>
      </c>
      <c r="J27" s="60">
        <v>388387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388387</v>
      </c>
      <c r="X27" s="60">
        <v>3522445</v>
      </c>
      <c r="Y27" s="60">
        <v>-3134058</v>
      </c>
      <c r="Z27" s="140">
        <v>-88.97</v>
      </c>
      <c r="AA27" s="155">
        <v>3522445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16618175</v>
      </c>
      <c r="D30" s="156"/>
      <c r="E30" s="60">
        <v>15439732</v>
      </c>
      <c r="F30" s="60">
        <v>14881995</v>
      </c>
      <c r="G30" s="60"/>
      <c r="H30" s="60"/>
      <c r="I30" s="60">
        <v>578455</v>
      </c>
      <c r="J30" s="60">
        <v>578455</v>
      </c>
      <c r="K30" s="60">
        <v>1190664</v>
      </c>
      <c r="L30" s="60">
        <v>1632613</v>
      </c>
      <c r="M30" s="60">
        <v>2397465</v>
      </c>
      <c r="N30" s="60">
        <v>5220742</v>
      </c>
      <c r="O30" s="60">
        <v>471943</v>
      </c>
      <c r="P30" s="60">
        <v>2685000</v>
      </c>
      <c r="Q30" s="60"/>
      <c r="R30" s="60">
        <v>3156943</v>
      </c>
      <c r="S30" s="60"/>
      <c r="T30" s="60"/>
      <c r="U30" s="60"/>
      <c r="V30" s="60"/>
      <c r="W30" s="60">
        <v>8956140</v>
      </c>
      <c r="X30" s="60">
        <v>14881995</v>
      </c>
      <c r="Y30" s="60">
        <v>-5925855</v>
      </c>
      <c r="Z30" s="140">
        <v>-39.82</v>
      </c>
      <c r="AA30" s="155">
        <v>14881995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16300655</v>
      </c>
      <c r="D36" s="156">
        <f t="shared" si="4"/>
        <v>0</v>
      </c>
      <c r="E36" s="60">
        <f t="shared" si="4"/>
        <v>6889000</v>
      </c>
      <c r="F36" s="60">
        <f t="shared" si="4"/>
        <v>6622806</v>
      </c>
      <c r="G36" s="60">
        <f t="shared" si="4"/>
        <v>0</v>
      </c>
      <c r="H36" s="60">
        <f t="shared" si="4"/>
        <v>1439310</v>
      </c>
      <c r="I36" s="60">
        <f t="shared" si="4"/>
        <v>591700</v>
      </c>
      <c r="J36" s="60">
        <f t="shared" si="4"/>
        <v>2031010</v>
      </c>
      <c r="K36" s="60">
        <f t="shared" si="4"/>
        <v>2034313</v>
      </c>
      <c r="L36" s="60">
        <f t="shared" si="4"/>
        <v>1516224</v>
      </c>
      <c r="M36" s="60">
        <f t="shared" si="4"/>
        <v>755402</v>
      </c>
      <c r="N36" s="60">
        <f t="shared" si="4"/>
        <v>4305939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251801</v>
      </c>
      <c r="T36" s="60">
        <f t="shared" si="4"/>
        <v>0</v>
      </c>
      <c r="U36" s="60">
        <f t="shared" si="4"/>
        <v>126886</v>
      </c>
      <c r="V36" s="60">
        <f t="shared" si="4"/>
        <v>378687</v>
      </c>
      <c r="W36" s="60">
        <f t="shared" si="4"/>
        <v>6715636</v>
      </c>
      <c r="X36" s="60">
        <f t="shared" si="4"/>
        <v>6622806</v>
      </c>
      <c r="Y36" s="60">
        <f t="shared" si="4"/>
        <v>92830</v>
      </c>
      <c r="Z36" s="140">
        <f aca="true" t="shared" si="5" ref="Z36:Z49">+IF(X36&lt;&gt;0,+(Y36/X36)*100,0)</f>
        <v>1.4016717385349957</v>
      </c>
      <c r="AA36" s="155">
        <f>AA6+AA21</f>
        <v>6622806</v>
      </c>
    </row>
    <row r="37" spans="1:27" ht="12.75">
      <c r="A37" s="291" t="s">
        <v>206</v>
      </c>
      <c r="B37" s="142"/>
      <c r="C37" s="62">
        <f t="shared" si="4"/>
        <v>12292819</v>
      </c>
      <c r="D37" s="156">
        <f t="shared" si="4"/>
        <v>0</v>
      </c>
      <c r="E37" s="60">
        <f t="shared" si="4"/>
        <v>23310000</v>
      </c>
      <c r="F37" s="60">
        <f t="shared" si="4"/>
        <v>21406000</v>
      </c>
      <c r="G37" s="60">
        <f t="shared" si="4"/>
        <v>3239196</v>
      </c>
      <c r="H37" s="60">
        <f t="shared" si="4"/>
        <v>52246</v>
      </c>
      <c r="I37" s="60">
        <f t="shared" si="4"/>
        <v>68718</v>
      </c>
      <c r="J37" s="60">
        <f t="shared" si="4"/>
        <v>3360160</v>
      </c>
      <c r="K37" s="60">
        <f t="shared" si="4"/>
        <v>7595</v>
      </c>
      <c r="L37" s="60">
        <f t="shared" si="4"/>
        <v>968430</v>
      </c>
      <c r="M37" s="60">
        <f t="shared" si="4"/>
        <v>71770</v>
      </c>
      <c r="N37" s="60">
        <f t="shared" si="4"/>
        <v>1047795</v>
      </c>
      <c r="O37" s="60">
        <f t="shared" si="4"/>
        <v>0</v>
      </c>
      <c r="P37" s="60">
        <f t="shared" si="4"/>
        <v>114784</v>
      </c>
      <c r="Q37" s="60">
        <f t="shared" si="4"/>
        <v>55500</v>
      </c>
      <c r="R37" s="60">
        <f t="shared" si="4"/>
        <v>170284</v>
      </c>
      <c r="S37" s="60">
        <f t="shared" si="4"/>
        <v>977645</v>
      </c>
      <c r="T37" s="60">
        <f t="shared" si="4"/>
        <v>4537206</v>
      </c>
      <c r="U37" s="60">
        <f t="shared" si="4"/>
        <v>9449231</v>
      </c>
      <c r="V37" s="60">
        <f t="shared" si="4"/>
        <v>14964082</v>
      </c>
      <c r="W37" s="60">
        <f t="shared" si="4"/>
        <v>19542321</v>
      </c>
      <c r="X37" s="60">
        <f t="shared" si="4"/>
        <v>21406000</v>
      </c>
      <c r="Y37" s="60">
        <f t="shared" si="4"/>
        <v>-1863679</v>
      </c>
      <c r="Z37" s="140">
        <f t="shared" si="5"/>
        <v>-8.706339344109129</v>
      </c>
      <c r="AA37" s="155">
        <f>AA7+AA22</f>
        <v>21406000</v>
      </c>
    </row>
    <row r="38" spans="1:27" ht="12.75">
      <c r="A38" s="291" t="s">
        <v>207</v>
      </c>
      <c r="B38" s="142"/>
      <c r="C38" s="62">
        <f t="shared" si="4"/>
        <v>11324048</v>
      </c>
      <c r="D38" s="156">
        <f t="shared" si="4"/>
        <v>0</v>
      </c>
      <c r="E38" s="60">
        <f t="shared" si="4"/>
        <v>18900000</v>
      </c>
      <c r="F38" s="60">
        <f t="shared" si="4"/>
        <v>21440344</v>
      </c>
      <c r="G38" s="60">
        <f t="shared" si="4"/>
        <v>0</v>
      </c>
      <c r="H38" s="60">
        <f t="shared" si="4"/>
        <v>11070</v>
      </c>
      <c r="I38" s="60">
        <f t="shared" si="4"/>
        <v>1135391</v>
      </c>
      <c r="J38" s="60">
        <f t="shared" si="4"/>
        <v>1146461</v>
      </c>
      <c r="K38" s="60">
        <f t="shared" si="4"/>
        <v>26429</v>
      </c>
      <c r="L38" s="60">
        <f t="shared" si="4"/>
        <v>2719129</v>
      </c>
      <c r="M38" s="60">
        <f t="shared" si="4"/>
        <v>1639232</v>
      </c>
      <c r="N38" s="60">
        <f t="shared" si="4"/>
        <v>4384790</v>
      </c>
      <c r="O38" s="60">
        <f t="shared" si="4"/>
        <v>27561</v>
      </c>
      <c r="P38" s="60">
        <f t="shared" si="4"/>
        <v>512658</v>
      </c>
      <c r="Q38" s="60">
        <f t="shared" si="4"/>
        <v>653134</v>
      </c>
      <c r="R38" s="60">
        <f t="shared" si="4"/>
        <v>1193353</v>
      </c>
      <c r="S38" s="60">
        <f t="shared" si="4"/>
        <v>1050341</v>
      </c>
      <c r="T38" s="60">
        <f t="shared" si="4"/>
        <v>3536181</v>
      </c>
      <c r="U38" s="60">
        <f t="shared" si="4"/>
        <v>7874025</v>
      </c>
      <c r="V38" s="60">
        <f t="shared" si="4"/>
        <v>12460547</v>
      </c>
      <c r="W38" s="60">
        <f t="shared" si="4"/>
        <v>19185151</v>
      </c>
      <c r="X38" s="60">
        <f t="shared" si="4"/>
        <v>21440344</v>
      </c>
      <c r="Y38" s="60">
        <f t="shared" si="4"/>
        <v>-2255193</v>
      </c>
      <c r="Z38" s="140">
        <f t="shared" si="5"/>
        <v>-10.518455300903753</v>
      </c>
      <c r="AA38" s="155">
        <f>AA8+AA23</f>
        <v>21440344</v>
      </c>
    </row>
    <row r="39" spans="1:27" ht="12.75">
      <c r="A39" s="291" t="s">
        <v>208</v>
      </c>
      <c r="B39" s="142"/>
      <c r="C39" s="62">
        <f t="shared" si="4"/>
        <v>3851806</v>
      </c>
      <c r="D39" s="156">
        <f t="shared" si="4"/>
        <v>0</v>
      </c>
      <c r="E39" s="60">
        <f t="shared" si="4"/>
        <v>3700000</v>
      </c>
      <c r="F39" s="60">
        <f t="shared" si="4"/>
        <v>1333914</v>
      </c>
      <c r="G39" s="60">
        <f t="shared" si="4"/>
        <v>0</v>
      </c>
      <c r="H39" s="60">
        <f t="shared" si="4"/>
        <v>0</v>
      </c>
      <c r="I39" s="60">
        <f t="shared" si="4"/>
        <v>321891</v>
      </c>
      <c r="J39" s="60">
        <f t="shared" si="4"/>
        <v>321891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108000</v>
      </c>
      <c r="P39" s="60">
        <f t="shared" si="4"/>
        <v>184042</v>
      </c>
      <c r="Q39" s="60">
        <f t="shared" si="4"/>
        <v>5930</v>
      </c>
      <c r="R39" s="60">
        <f t="shared" si="4"/>
        <v>297972</v>
      </c>
      <c r="S39" s="60">
        <f t="shared" si="4"/>
        <v>74916</v>
      </c>
      <c r="T39" s="60">
        <f t="shared" si="4"/>
        <v>0</v>
      </c>
      <c r="U39" s="60">
        <f t="shared" si="4"/>
        <v>952039</v>
      </c>
      <c r="V39" s="60">
        <f t="shared" si="4"/>
        <v>1026955</v>
      </c>
      <c r="W39" s="60">
        <f t="shared" si="4"/>
        <v>1646818</v>
      </c>
      <c r="X39" s="60">
        <f t="shared" si="4"/>
        <v>1333914</v>
      </c>
      <c r="Y39" s="60">
        <f t="shared" si="4"/>
        <v>312904</v>
      </c>
      <c r="Z39" s="140">
        <f t="shared" si="5"/>
        <v>23.457584222071286</v>
      </c>
      <c r="AA39" s="155">
        <f>AA9+AA24</f>
        <v>1333914</v>
      </c>
    </row>
    <row r="40" spans="1:27" ht="12.75">
      <c r="A40" s="291" t="s">
        <v>209</v>
      </c>
      <c r="B40" s="142"/>
      <c r="C40" s="62">
        <f t="shared" si="4"/>
        <v>3000405</v>
      </c>
      <c r="D40" s="156">
        <f t="shared" si="4"/>
        <v>0</v>
      </c>
      <c r="E40" s="60">
        <f t="shared" si="4"/>
        <v>4680000</v>
      </c>
      <c r="F40" s="60">
        <f t="shared" si="4"/>
        <v>16631104</v>
      </c>
      <c r="G40" s="60">
        <f t="shared" si="4"/>
        <v>0</v>
      </c>
      <c r="H40" s="60">
        <f t="shared" si="4"/>
        <v>15404</v>
      </c>
      <c r="I40" s="60">
        <f t="shared" si="4"/>
        <v>1338806</v>
      </c>
      <c r="J40" s="60">
        <f t="shared" si="4"/>
        <v>1354210</v>
      </c>
      <c r="K40" s="60">
        <f t="shared" si="4"/>
        <v>78260</v>
      </c>
      <c r="L40" s="60">
        <f t="shared" si="4"/>
        <v>113135</v>
      </c>
      <c r="M40" s="60">
        <f t="shared" si="4"/>
        <v>0</v>
      </c>
      <c r="N40" s="60">
        <f t="shared" si="4"/>
        <v>191395</v>
      </c>
      <c r="O40" s="60">
        <f t="shared" si="4"/>
        <v>119528</v>
      </c>
      <c r="P40" s="60">
        <f t="shared" si="4"/>
        <v>99862</v>
      </c>
      <c r="Q40" s="60">
        <f t="shared" si="4"/>
        <v>3915582</v>
      </c>
      <c r="R40" s="60">
        <f t="shared" si="4"/>
        <v>4134972</v>
      </c>
      <c r="S40" s="60">
        <f t="shared" si="4"/>
        <v>642156</v>
      </c>
      <c r="T40" s="60">
        <f t="shared" si="4"/>
        <v>1128227</v>
      </c>
      <c r="U40" s="60">
        <f t="shared" si="4"/>
        <v>7199037</v>
      </c>
      <c r="V40" s="60">
        <f t="shared" si="4"/>
        <v>8969420</v>
      </c>
      <c r="W40" s="60">
        <f t="shared" si="4"/>
        <v>14649997</v>
      </c>
      <c r="X40" s="60">
        <f t="shared" si="4"/>
        <v>16631104</v>
      </c>
      <c r="Y40" s="60">
        <f t="shared" si="4"/>
        <v>-1981107</v>
      </c>
      <c r="Z40" s="140">
        <f t="shared" si="5"/>
        <v>-11.912059476027569</v>
      </c>
      <c r="AA40" s="155">
        <f>AA10+AA25</f>
        <v>16631104</v>
      </c>
    </row>
    <row r="41" spans="1:27" ht="12.75">
      <c r="A41" s="292" t="s">
        <v>210</v>
      </c>
      <c r="B41" s="142"/>
      <c r="C41" s="293">
        <f aca="true" t="shared" si="6" ref="C41:Y41">SUM(C36:C40)</f>
        <v>46769733</v>
      </c>
      <c r="D41" s="294">
        <f t="shared" si="6"/>
        <v>0</v>
      </c>
      <c r="E41" s="295">
        <f t="shared" si="6"/>
        <v>57479000</v>
      </c>
      <c r="F41" s="295">
        <f t="shared" si="6"/>
        <v>67434168</v>
      </c>
      <c r="G41" s="295">
        <f t="shared" si="6"/>
        <v>3239196</v>
      </c>
      <c r="H41" s="295">
        <f t="shared" si="6"/>
        <v>1518030</v>
      </c>
      <c r="I41" s="295">
        <f t="shared" si="6"/>
        <v>3456506</v>
      </c>
      <c r="J41" s="295">
        <f t="shared" si="6"/>
        <v>8213732</v>
      </c>
      <c r="K41" s="295">
        <f t="shared" si="6"/>
        <v>2146597</v>
      </c>
      <c r="L41" s="295">
        <f t="shared" si="6"/>
        <v>5316918</v>
      </c>
      <c r="M41" s="295">
        <f t="shared" si="6"/>
        <v>2466404</v>
      </c>
      <c r="N41" s="295">
        <f t="shared" si="6"/>
        <v>9929919</v>
      </c>
      <c r="O41" s="295">
        <f t="shared" si="6"/>
        <v>255089</v>
      </c>
      <c r="P41" s="295">
        <f t="shared" si="6"/>
        <v>911346</v>
      </c>
      <c r="Q41" s="295">
        <f t="shared" si="6"/>
        <v>4630146</v>
      </c>
      <c r="R41" s="295">
        <f t="shared" si="6"/>
        <v>5796581</v>
      </c>
      <c r="S41" s="295">
        <f t="shared" si="6"/>
        <v>2996859</v>
      </c>
      <c r="T41" s="295">
        <f t="shared" si="6"/>
        <v>9201614</v>
      </c>
      <c r="U41" s="295">
        <f t="shared" si="6"/>
        <v>25601218</v>
      </c>
      <c r="V41" s="295">
        <f t="shared" si="6"/>
        <v>37799691</v>
      </c>
      <c r="W41" s="295">
        <f t="shared" si="6"/>
        <v>61739923</v>
      </c>
      <c r="X41" s="295">
        <f t="shared" si="6"/>
        <v>67434168</v>
      </c>
      <c r="Y41" s="295">
        <f t="shared" si="6"/>
        <v>-5694245</v>
      </c>
      <c r="Z41" s="296">
        <f t="shared" si="5"/>
        <v>-8.444154008098684</v>
      </c>
      <c r="AA41" s="297">
        <f>SUM(AA36:AA40)</f>
        <v>67434168</v>
      </c>
    </row>
    <row r="42" spans="1:27" ht="12.75">
      <c r="A42" s="298" t="s">
        <v>211</v>
      </c>
      <c r="B42" s="136"/>
      <c r="C42" s="95">
        <f aca="true" t="shared" si="7" ref="C42:Y48">C12+C27</f>
        <v>3441434</v>
      </c>
      <c r="D42" s="129">
        <f t="shared" si="7"/>
        <v>0</v>
      </c>
      <c r="E42" s="54">
        <f t="shared" si="7"/>
        <v>4850000</v>
      </c>
      <c r="F42" s="54">
        <f t="shared" si="7"/>
        <v>4166399</v>
      </c>
      <c r="G42" s="54">
        <f t="shared" si="7"/>
        <v>0</v>
      </c>
      <c r="H42" s="54">
        <f t="shared" si="7"/>
        <v>46376</v>
      </c>
      <c r="I42" s="54">
        <f t="shared" si="7"/>
        <v>541813</v>
      </c>
      <c r="J42" s="54">
        <f t="shared" si="7"/>
        <v>588189</v>
      </c>
      <c r="K42" s="54">
        <f t="shared" si="7"/>
        <v>0</v>
      </c>
      <c r="L42" s="54">
        <f t="shared" si="7"/>
        <v>0</v>
      </c>
      <c r="M42" s="54">
        <f t="shared" si="7"/>
        <v>4816</v>
      </c>
      <c r="N42" s="54">
        <f t="shared" si="7"/>
        <v>4816</v>
      </c>
      <c r="O42" s="54">
        <f t="shared" si="7"/>
        <v>35918</v>
      </c>
      <c r="P42" s="54">
        <f t="shared" si="7"/>
        <v>0</v>
      </c>
      <c r="Q42" s="54">
        <f t="shared" si="7"/>
        <v>144146</v>
      </c>
      <c r="R42" s="54">
        <f t="shared" si="7"/>
        <v>180064</v>
      </c>
      <c r="S42" s="54">
        <f t="shared" si="7"/>
        <v>113167</v>
      </c>
      <c r="T42" s="54">
        <f t="shared" si="7"/>
        <v>80320</v>
      </c>
      <c r="U42" s="54">
        <f t="shared" si="7"/>
        <v>2169318</v>
      </c>
      <c r="V42" s="54">
        <f t="shared" si="7"/>
        <v>2362805</v>
      </c>
      <c r="W42" s="54">
        <f t="shared" si="7"/>
        <v>3135874</v>
      </c>
      <c r="X42" s="54">
        <f t="shared" si="7"/>
        <v>4166399</v>
      </c>
      <c r="Y42" s="54">
        <f t="shared" si="7"/>
        <v>-1030525</v>
      </c>
      <c r="Z42" s="184">
        <f t="shared" si="5"/>
        <v>-24.734188924296497</v>
      </c>
      <c r="AA42" s="130">
        <f aca="true" t="shared" si="8" ref="AA42:AA48">AA12+AA27</f>
        <v>4166399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32704674</v>
      </c>
      <c r="D45" s="129">
        <f t="shared" si="7"/>
        <v>0</v>
      </c>
      <c r="E45" s="54">
        <f t="shared" si="7"/>
        <v>19639732</v>
      </c>
      <c r="F45" s="54">
        <f t="shared" si="7"/>
        <v>21092350</v>
      </c>
      <c r="G45" s="54">
        <f t="shared" si="7"/>
        <v>0</v>
      </c>
      <c r="H45" s="54">
        <f t="shared" si="7"/>
        <v>250298</v>
      </c>
      <c r="I45" s="54">
        <f t="shared" si="7"/>
        <v>786001</v>
      </c>
      <c r="J45" s="54">
        <f t="shared" si="7"/>
        <v>1036299</v>
      </c>
      <c r="K45" s="54">
        <f t="shared" si="7"/>
        <v>1276478</v>
      </c>
      <c r="L45" s="54">
        <f t="shared" si="7"/>
        <v>2296296</v>
      </c>
      <c r="M45" s="54">
        <f t="shared" si="7"/>
        <v>2453277</v>
      </c>
      <c r="N45" s="54">
        <f t="shared" si="7"/>
        <v>6026051</v>
      </c>
      <c r="O45" s="54">
        <f t="shared" si="7"/>
        <v>455550</v>
      </c>
      <c r="P45" s="54">
        <f t="shared" si="7"/>
        <v>3395633</v>
      </c>
      <c r="Q45" s="54">
        <f t="shared" si="7"/>
        <v>3244349</v>
      </c>
      <c r="R45" s="54">
        <f t="shared" si="7"/>
        <v>7095532</v>
      </c>
      <c r="S45" s="54">
        <f t="shared" si="7"/>
        <v>6967889</v>
      </c>
      <c r="T45" s="54">
        <f t="shared" si="7"/>
        <v>-6547912</v>
      </c>
      <c r="U45" s="54">
        <f t="shared" si="7"/>
        <v>4864453</v>
      </c>
      <c r="V45" s="54">
        <f t="shared" si="7"/>
        <v>5284430</v>
      </c>
      <c r="W45" s="54">
        <f t="shared" si="7"/>
        <v>19442312</v>
      </c>
      <c r="X45" s="54">
        <f t="shared" si="7"/>
        <v>21092350</v>
      </c>
      <c r="Y45" s="54">
        <f t="shared" si="7"/>
        <v>-1650038</v>
      </c>
      <c r="Z45" s="184">
        <f t="shared" si="5"/>
        <v>-7.822921580573052</v>
      </c>
      <c r="AA45" s="130">
        <f t="shared" si="8"/>
        <v>21092350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82915841</v>
      </c>
      <c r="D49" s="218">
        <f t="shared" si="9"/>
        <v>0</v>
      </c>
      <c r="E49" s="220">
        <f t="shared" si="9"/>
        <v>81968732</v>
      </c>
      <c r="F49" s="220">
        <f t="shared" si="9"/>
        <v>92692917</v>
      </c>
      <c r="G49" s="220">
        <f t="shared" si="9"/>
        <v>3239196</v>
      </c>
      <c r="H49" s="220">
        <f t="shared" si="9"/>
        <v>1814704</v>
      </c>
      <c r="I49" s="220">
        <f t="shared" si="9"/>
        <v>4784320</v>
      </c>
      <c r="J49" s="220">
        <f t="shared" si="9"/>
        <v>9838220</v>
      </c>
      <c r="K49" s="220">
        <f t="shared" si="9"/>
        <v>3423075</v>
      </c>
      <c r="L49" s="220">
        <f t="shared" si="9"/>
        <v>7613214</v>
      </c>
      <c r="M49" s="220">
        <f t="shared" si="9"/>
        <v>4924497</v>
      </c>
      <c r="N49" s="220">
        <f t="shared" si="9"/>
        <v>15960786</v>
      </c>
      <c r="O49" s="220">
        <f t="shared" si="9"/>
        <v>746557</v>
      </c>
      <c r="P49" s="220">
        <f t="shared" si="9"/>
        <v>4306979</v>
      </c>
      <c r="Q49" s="220">
        <f t="shared" si="9"/>
        <v>8018641</v>
      </c>
      <c r="R49" s="220">
        <f t="shared" si="9"/>
        <v>13072177</v>
      </c>
      <c r="S49" s="220">
        <f t="shared" si="9"/>
        <v>10077915</v>
      </c>
      <c r="T49" s="220">
        <f t="shared" si="9"/>
        <v>2734022</v>
      </c>
      <c r="U49" s="220">
        <f t="shared" si="9"/>
        <v>32634989</v>
      </c>
      <c r="V49" s="220">
        <f t="shared" si="9"/>
        <v>45446926</v>
      </c>
      <c r="W49" s="220">
        <f t="shared" si="9"/>
        <v>84318109</v>
      </c>
      <c r="X49" s="220">
        <f t="shared" si="9"/>
        <v>92692917</v>
      </c>
      <c r="Y49" s="220">
        <f t="shared" si="9"/>
        <v>-8374808</v>
      </c>
      <c r="Z49" s="221">
        <f t="shared" si="5"/>
        <v>-9.035003181526804</v>
      </c>
      <c r="AA49" s="222">
        <f>SUM(AA41:AA48)</f>
        <v>92692917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51359627</v>
      </c>
      <c r="D51" s="129">
        <f t="shared" si="10"/>
        <v>0</v>
      </c>
      <c r="E51" s="54">
        <f t="shared" si="10"/>
        <v>54909080</v>
      </c>
      <c r="F51" s="54">
        <f t="shared" si="10"/>
        <v>55002056</v>
      </c>
      <c r="G51" s="54">
        <f t="shared" si="10"/>
        <v>148046</v>
      </c>
      <c r="H51" s="54">
        <f t="shared" si="10"/>
        <v>1981528</v>
      </c>
      <c r="I51" s="54">
        <f t="shared" si="10"/>
        <v>5201692</v>
      </c>
      <c r="J51" s="54">
        <f t="shared" si="10"/>
        <v>7331266</v>
      </c>
      <c r="K51" s="54">
        <f t="shared" si="10"/>
        <v>4435352</v>
      </c>
      <c r="L51" s="54">
        <f t="shared" si="10"/>
        <v>4142327</v>
      </c>
      <c r="M51" s="54">
        <f t="shared" si="10"/>
        <v>7064689</v>
      </c>
      <c r="N51" s="54">
        <f t="shared" si="10"/>
        <v>15642368</v>
      </c>
      <c r="O51" s="54">
        <f t="shared" si="10"/>
        <v>3460557</v>
      </c>
      <c r="P51" s="54">
        <f t="shared" si="10"/>
        <v>3186559</v>
      </c>
      <c r="Q51" s="54">
        <f t="shared" si="10"/>
        <v>6050927</v>
      </c>
      <c r="R51" s="54">
        <f t="shared" si="10"/>
        <v>12698043</v>
      </c>
      <c r="S51" s="54">
        <f t="shared" si="10"/>
        <v>3802820</v>
      </c>
      <c r="T51" s="54">
        <f t="shared" si="10"/>
        <v>2681534</v>
      </c>
      <c r="U51" s="54">
        <f t="shared" si="10"/>
        <v>8035182</v>
      </c>
      <c r="V51" s="54">
        <f t="shared" si="10"/>
        <v>14519536</v>
      </c>
      <c r="W51" s="54">
        <f t="shared" si="10"/>
        <v>50191213</v>
      </c>
      <c r="X51" s="54">
        <f t="shared" si="10"/>
        <v>55002056</v>
      </c>
      <c r="Y51" s="54">
        <f t="shared" si="10"/>
        <v>-4810843</v>
      </c>
      <c r="Z51" s="184">
        <f>+IF(X51&lt;&gt;0,+(Y51/X51)*100,0)</f>
        <v>-8.74666030666199</v>
      </c>
      <c r="AA51" s="130">
        <f>SUM(AA57:AA61)</f>
        <v>55002056</v>
      </c>
    </row>
    <row r="52" spans="1:27" ht="12.75">
      <c r="A52" s="310" t="s">
        <v>205</v>
      </c>
      <c r="B52" s="142"/>
      <c r="C52" s="62">
        <v>16912354</v>
      </c>
      <c r="D52" s="156"/>
      <c r="E52" s="60">
        <v>17329508</v>
      </c>
      <c r="F52" s="60">
        <v>17336069</v>
      </c>
      <c r="G52" s="60"/>
      <c r="H52" s="60"/>
      <c r="I52" s="60">
        <v>1876072</v>
      </c>
      <c r="J52" s="60">
        <v>1876072</v>
      </c>
      <c r="K52" s="60">
        <v>1244253</v>
      </c>
      <c r="L52" s="60">
        <v>323742</v>
      </c>
      <c r="M52" s="60"/>
      <c r="N52" s="60">
        <v>1567995</v>
      </c>
      <c r="O52" s="60"/>
      <c r="P52" s="60"/>
      <c r="Q52" s="60"/>
      <c r="R52" s="60"/>
      <c r="S52" s="60"/>
      <c r="T52" s="60"/>
      <c r="U52" s="60"/>
      <c r="V52" s="60"/>
      <c r="W52" s="60">
        <v>3444067</v>
      </c>
      <c r="X52" s="60">
        <v>17336069</v>
      </c>
      <c r="Y52" s="60">
        <v>-13892002</v>
      </c>
      <c r="Z52" s="140">
        <v>-80.13</v>
      </c>
      <c r="AA52" s="155">
        <v>17336069</v>
      </c>
    </row>
    <row r="53" spans="1:27" ht="12.75">
      <c r="A53" s="310" t="s">
        <v>206</v>
      </c>
      <c r="B53" s="142"/>
      <c r="C53" s="62">
        <v>4087337</v>
      </c>
      <c r="D53" s="156"/>
      <c r="E53" s="60">
        <v>4739604</v>
      </c>
      <c r="F53" s="60">
        <v>4739604</v>
      </c>
      <c r="G53" s="60"/>
      <c r="H53" s="60"/>
      <c r="I53" s="60">
        <v>364045</v>
      </c>
      <c r="J53" s="60">
        <v>364045</v>
      </c>
      <c r="K53" s="60">
        <v>266650</v>
      </c>
      <c r="L53" s="60">
        <v>777679</v>
      </c>
      <c r="M53" s="60"/>
      <c r="N53" s="60">
        <v>1044329</v>
      </c>
      <c r="O53" s="60"/>
      <c r="P53" s="60"/>
      <c r="Q53" s="60"/>
      <c r="R53" s="60"/>
      <c r="S53" s="60"/>
      <c r="T53" s="60"/>
      <c r="U53" s="60"/>
      <c r="V53" s="60"/>
      <c r="W53" s="60">
        <v>1408374</v>
      </c>
      <c r="X53" s="60">
        <v>4739604</v>
      </c>
      <c r="Y53" s="60">
        <v>-3331230</v>
      </c>
      <c r="Z53" s="140">
        <v>-70.28</v>
      </c>
      <c r="AA53" s="155">
        <v>4739604</v>
      </c>
    </row>
    <row r="54" spans="1:27" ht="12.75">
      <c r="A54" s="310" t="s">
        <v>207</v>
      </c>
      <c r="B54" s="142"/>
      <c r="C54" s="62">
        <v>2656432</v>
      </c>
      <c r="D54" s="156"/>
      <c r="E54" s="60">
        <v>3083000</v>
      </c>
      <c r="F54" s="60">
        <v>2019000</v>
      </c>
      <c r="G54" s="60"/>
      <c r="H54" s="60"/>
      <c r="I54" s="60">
        <v>275128</v>
      </c>
      <c r="J54" s="60">
        <v>275128</v>
      </c>
      <c r="K54" s="60">
        <v>831058</v>
      </c>
      <c r="L54" s="60">
        <v>234321</v>
      </c>
      <c r="M54" s="60"/>
      <c r="N54" s="60">
        <v>1065379</v>
      </c>
      <c r="O54" s="60"/>
      <c r="P54" s="60"/>
      <c r="Q54" s="60"/>
      <c r="R54" s="60"/>
      <c r="S54" s="60"/>
      <c r="T54" s="60"/>
      <c r="U54" s="60"/>
      <c r="V54" s="60"/>
      <c r="W54" s="60">
        <v>1340507</v>
      </c>
      <c r="X54" s="60">
        <v>2019000</v>
      </c>
      <c r="Y54" s="60">
        <v>-678493</v>
      </c>
      <c r="Z54" s="140">
        <v>-33.61</v>
      </c>
      <c r="AA54" s="155">
        <v>2019000</v>
      </c>
    </row>
    <row r="55" spans="1:27" ht="12.75">
      <c r="A55" s="310" t="s">
        <v>208</v>
      </c>
      <c r="B55" s="142"/>
      <c r="C55" s="62">
        <v>6850160</v>
      </c>
      <c r="D55" s="156"/>
      <c r="E55" s="60">
        <v>6736076</v>
      </c>
      <c r="F55" s="60">
        <v>7386075</v>
      </c>
      <c r="G55" s="60"/>
      <c r="H55" s="60"/>
      <c r="I55" s="60">
        <v>1393579</v>
      </c>
      <c r="J55" s="60">
        <v>1393579</v>
      </c>
      <c r="K55" s="60">
        <v>1368723</v>
      </c>
      <c r="L55" s="60">
        <v>536872</v>
      </c>
      <c r="M55" s="60"/>
      <c r="N55" s="60">
        <v>1905595</v>
      </c>
      <c r="O55" s="60"/>
      <c r="P55" s="60"/>
      <c r="Q55" s="60"/>
      <c r="R55" s="60"/>
      <c r="S55" s="60"/>
      <c r="T55" s="60"/>
      <c r="U55" s="60"/>
      <c r="V55" s="60"/>
      <c r="W55" s="60">
        <v>3299174</v>
      </c>
      <c r="X55" s="60">
        <v>7386075</v>
      </c>
      <c r="Y55" s="60">
        <v>-4086901</v>
      </c>
      <c r="Z55" s="140">
        <v>-55.33</v>
      </c>
      <c r="AA55" s="155">
        <v>7386075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>
        <v>148046</v>
      </c>
      <c r="H56" s="60">
        <v>1981528</v>
      </c>
      <c r="I56" s="60"/>
      <c r="J56" s="60">
        <v>2129574</v>
      </c>
      <c r="K56" s="60">
        <v>6540</v>
      </c>
      <c r="L56" s="60"/>
      <c r="M56" s="60">
        <v>7030165</v>
      </c>
      <c r="N56" s="60">
        <v>7036705</v>
      </c>
      <c r="O56" s="60">
        <v>3460557</v>
      </c>
      <c r="P56" s="60">
        <v>3186559</v>
      </c>
      <c r="Q56" s="60">
        <v>6050927</v>
      </c>
      <c r="R56" s="60">
        <v>12698043</v>
      </c>
      <c r="S56" s="60">
        <v>3802820</v>
      </c>
      <c r="T56" s="60">
        <v>2681534</v>
      </c>
      <c r="U56" s="60">
        <v>7463928</v>
      </c>
      <c r="V56" s="60">
        <v>13948282</v>
      </c>
      <c r="W56" s="60">
        <v>35812604</v>
      </c>
      <c r="X56" s="60"/>
      <c r="Y56" s="60">
        <v>35812604</v>
      </c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30506283</v>
      </c>
      <c r="D57" s="294">
        <f t="shared" si="11"/>
        <v>0</v>
      </c>
      <c r="E57" s="295">
        <f t="shared" si="11"/>
        <v>31888188</v>
      </c>
      <c r="F57" s="295">
        <f t="shared" si="11"/>
        <v>31480748</v>
      </c>
      <c r="G57" s="295">
        <f t="shared" si="11"/>
        <v>148046</v>
      </c>
      <c r="H57" s="295">
        <f t="shared" si="11"/>
        <v>1981528</v>
      </c>
      <c r="I57" s="295">
        <f t="shared" si="11"/>
        <v>3908824</v>
      </c>
      <c r="J57" s="295">
        <f t="shared" si="11"/>
        <v>6038398</v>
      </c>
      <c r="K57" s="295">
        <f t="shared" si="11"/>
        <v>3717224</v>
      </c>
      <c r="L57" s="295">
        <f t="shared" si="11"/>
        <v>1872614</v>
      </c>
      <c r="M57" s="295">
        <f t="shared" si="11"/>
        <v>7030165</v>
      </c>
      <c r="N57" s="295">
        <f t="shared" si="11"/>
        <v>12620003</v>
      </c>
      <c r="O57" s="295">
        <f t="shared" si="11"/>
        <v>3460557</v>
      </c>
      <c r="P57" s="295">
        <f t="shared" si="11"/>
        <v>3186559</v>
      </c>
      <c r="Q57" s="295">
        <f t="shared" si="11"/>
        <v>6050927</v>
      </c>
      <c r="R57" s="295">
        <f t="shared" si="11"/>
        <v>12698043</v>
      </c>
      <c r="S57" s="295">
        <f t="shared" si="11"/>
        <v>3802820</v>
      </c>
      <c r="T57" s="295">
        <f t="shared" si="11"/>
        <v>2681534</v>
      </c>
      <c r="U57" s="295">
        <f t="shared" si="11"/>
        <v>7463928</v>
      </c>
      <c r="V57" s="295">
        <f t="shared" si="11"/>
        <v>13948282</v>
      </c>
      <c r="W57" s="295">
        <f t="shared" si="11"/>
        <v>45304726</v>
      </c>
      <c r="X57" s="295">
        <f t="shared" si="11"/>
        <v>31480748</v>
      </c>
      <c r="Y57" s="295">
        <f t="shared" si="11"/>
        <v>13823978</v>
      </c>
      <c r="Z57" s="296">
        <f>+IF(X57&lt;&gt;0,+(Y57/X57)*100,0)</f>
        <v>43.9124826385955</v>
      </c>
      <c r="AA57" s="297">
        <f>SUM(AA52:AA56)</f>
        <v>31480748</v>
      </c>
    </row>
    <row r="58" spans="1:27" ht="12.75">
      <c r="A58" s="311" t="s">
        <v>211</v>
      </c>
      <c r="B58" s="136"/>
      <c r="C58" s="62">
        <v>5446208</v>
      </c>
      <c r="D58" s="156"/>
      <c r="E58" s="60">
        <v>7337259</v>
      </c>
      <c r="F58" s="60">
        <v>7320333</v>
      </c>
      <c r="G58" s="60"/>
      <c r="H58" s="60"/>
      <c r="I58" s="60">
        <v>156523</v>
      </c>
      <c r="J58" s="60">
        <v>156523</v>
      </c>
      <c r="K58" s="60">
        <v>307457</v>
      </c>
      <c r="L58" s="60">
        <v>340351</v>
      </c>
      <c r="M58" s="60">
        <v>34524</v>
      </c>
      <c r="N58" s="60">
        <v>682332</v>
      </c>
      <c r="O58" s="60"/>
      <c r="P58" s="60"/>
      <c r="Q58" s="60"/>
      <c r="R58" s="60"/>
      <c r="S58" s="60"/>
      <c r="T58" s="60"/>
      <c r="U58" s="60">
        <v>571254</v>
      </c>
      <c r="V58" s="60">
        <v>571254</v>
      </c>
      <c r="W58" s="60">
        <v>1410109</v>
      </c>
      <c r="X58" s="60">
        <v>7320333</v>
      </c>
      <c r="Y58" s="60">
        <v>-5910224</v>
      </c>
      <c r="Z58" s="140">
        <v>-80.74</v>
      </c>
      <c r="AA58" s="155">
        <v>7320333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15407136</v>
      </c>
      <c r="D61" s="156"/>
      <c r="E61" s="60">
        <v>15683633</v>
      </c>
      <c r="F61" s="60">
        <v>16200975</v>
      </c>
      <c r="G61" s="60"/>
      <c r="H61" s="60"/>
      <c r="I61" s="60">
        <v>1136345</v>
      </c>
      <c r="J61" s="60">
        <v>1136345</v>
      </c>
      <c r="K61" s="60">
        <v>410671</v>
      </c>
      <c r="L61" s="60">
        <v>1929362</v>
      </c>
      <c r="M61" s="60"/>
      <c r="N61" s="60">
        <v>2340033</v>
      </c>
      <c r="O61" s="60"/>
      <c r="P61" s="60"/>
      <c r="Q61" s="60"/>
      <c r="R61" s="60"/>
      <c r="S61" s="60"/>
      <c r="T61" s="60"/>
      <c r="U61" s="60"/>
      <c r="V61" s="60"/>
      <c r="W61" s="60">
        <v>3476378</v>
      </c>
      <c r="X61" s="60">
        <v>16200975</v>
      </c>
      <c r="Y61" s="60">
        <v>-12724597</v>
      </c>
      <c r="Z61" s="140">
        <v>-78.54</v>
      </c>
      <c r="AA61" s="155">
        <v>16200975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51359629</v>
      </c>
      <c r="D68" s="156">
        <v>39474502</v>
      </c>
      <c r="E68" s="60">
        <v>54909079</v>
      </c>
      <c r="F68" s="60">
        <v>56179506</v>
      </c>
      <c r="G68" s="60">
        <v>148046</v>
      </c>
      <c r="H68" s="60">
        <v>1981526</v>
      </c>
      <c r="I68" s="60">
        <v>5201692</v>
      </c>
      <c r="J68" s="60">
        <v>7331264</v>
      </c>
      <c r="K68" s="60">
        <v>4435352</v>
      </c>
      <c r="L68" s="60">
        <v>4142327</v>
      </c>
      <c r="M68" s="60">
        <v>7064689</v>
      </c>
      <c r="N68" s="60">
        <v>15642368</v>
      </c>
      <c r="O68" s="60">
        <v>3460558</v>
      </c>
      <c r="P68" s="60">
        <v>3186560</v>
      </c>
      <c r="Q68" s="60">
        <v>6050929</v>
      </c>
      <c r="R68" s="60">
        <v>12698047</v>
      </c>
      <c r="S68" s="60">
        <v>3802821</v>
      </c>
      <c r="T68" s="60">
        <v>2681534</v>
      </c>
      <c r="U68" s="60">
        <v>8035182</v>
      </c>
      <c r="V68" s="60">
        <v>14519537</v>
      </c>
      <c r="W68" s="60">
        <v>50191216</v>
      </c>
      <c r="X68" s="60">
        <v>56179506</v>
      </c>
      <c r="Y68" s="60">
        <v>-5988290</v>
      </c>
      <c r="Z68" s="140">
        <v>-10.66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51359629</v>
      </c>
      <c r="D69" s="218">
        <f t="shared" si="12"/>
        <v>39474502</v>
      </c>
      <c r="E69" s="220">
        <f t="shared" si="12"/>
        <v>54909079</v>
      </c>
      <c r="F69" s="220">
        <f t="shared" si="12"/>
        <v>56179506</v>
      </c>
      <c r="G69" s="220">
        <f t="shared" si="12"/>
        <v>148046</v>
      </c>
      <c r="H69" s="220">
        <f t="shared" si="12"/>
        <v>1981526</v>
      </c>
      <c r="I69" s="220">
        <f t="shared" si="12"/>
        <v>5201692</v>
      </c>
      <c r="J69" s="220">
        <f t="shared" si="12"/>
        <v>7331264</v>
      </c>
      <c r="K69" s="220">
        <f t="shared" si="12"/>
        <v>4435352</v>
      </c>
      <c r="L69" s="220">
        <f t="shared" si="12"/>
        <v>4142327</v>
      </c>
      <c r="M69" s="220">
        <f t="shared" si="12"/>
        <v>7064689</v>
      </c>
      <c r="N69" s="220">
        <f t="shared" si="12"/>
        <v>15642368</v>
      </c>
      <c r="O69" s="220">
        <f t="shared" si="12"/>
        <v>3460558</v>
      </c>
      <c r="P69" s="220">
        <f t="shared" si="12"/>
        <v>3186560</v>
      </c>
      <c r="Q69" s="220">
        <f t="shared" si="12"/>
        <v>6050929</v>
      </c>
      <c r="R69" s="220">
        <f t="shared" si="12"/>
        <v>12698047</v>
      </c>
      <c r="S69" s="220">
        <f t="shared" si="12"/>
        <v>3802821</v>
      </c>
      <c r="T69" s="220">
        <f t="shared" si="12"/>
        <v>2681534</v>
      </c>
      <c r="U69" s="220">
        <f t="shared" si="12"/>
        <v>8035182</v>
      </c>
      <c r="V69" s="220">
        <f t="shared" si="12"/>
        <v>14519537</v>
      </c>
      <c r="W69" s="220">
        <f t="shared" si="12"/>
        <v>50191216</v>
      </c>
      <c r="X69" s="220">
        <f t="shared" si="12"/>
        <v>56179506</v>
      </c>
      <c r="Y69" s="220">
        <f t="shared" si="12"/>
        <v>-5988290</v>
      </c>
      <c r="Z69" s="221">
        <f>+IF(X69&lt;&gt;0,+(Y69/X69)*100,0)</f>
        <v>-10.65920729171239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39518854</v>
      </c>
      <c r="D5" s="357">
        <f t="shared" si="0"/>
        <v>0</v>
      </c>
      <c r="E5" s="356">
        <f t="shared" si="0"/>
        <v>41269000</v>
      </c>
      <c r="F5" s="358">
        <f t="shared" si="0"/>
        <v>43001767</v>
      </c>
      <c r="G5" s="358">
        <f t="shared" si="0"/>
        <v>3239196</v>
      </c>
      <c r="H5" s="356">
        <f t="shared" si="0"/>
        <v>55121</v>
      </c>
      <c r="I5" s="356">
        <f t="shared" si="0"/>
        <v>2532323</v>
      </c>
      <c r="J5" s="358">
        <f t="shared" si="0"/>
        <v>5826640</v>
      </c>
      <c r="K5" s="358">
        <f t="shared" si="0"/>
        <v>76896</v>
      </c>
      <c r="L5" s="356">
        <f t="shared" si="0"/>
        <v>4261872</v>
      </c>
      <c r="M5" s="356">
        <f t="shared" si="0"/>
        <v>1139884</v>
      </c>
      <c r="N5" s="358">
        <f t="shared" si="0"/>
        <v>5478652</v>
      </c>
      <c r="O5" s="358">
        <f t="shared" si="0"/>
        <v>179544</v>
      </c>
      <c r="P5" s="356">
        <f t="shared" si="0"/>
        <v>642036</v>
      </c>
      <c r="Q5" s="356">
        <f t="shared" si="0"/>
        <v>4570489</v>
      </c>
      <c r="R5" s="358">
        <f t="shared" si="0"/>
        <v>5392069</v>
      </c>
      <c r="S5" s="358">
        <f t="shared" si="0"/>
        <v>2938572</v>
      </c>
      <c r="T5" s="356">
        <f t="shared" si="0"/>
        <v>9112199</v>
      </c>
      <c r="U5" s="356">
        <f t="shared" si="0"/>
        <v>25398993</v>
      </c>
      <c r="V5" s="358">
        <f t="shared" si="0"/>
        <v>37449764</v>
      </c>
      <c r="W5" s="358">
        <f t="shared" si="0"/>
        <v>54147125</v>
      </c>
      <c r="X5" s="356">
        <f t="shared" si="0"/>
        <v>43001767</v>
      </c>
      <c r="Y5" s="358">
        <f t="shared" si="0"/>
        <v>11145358</v>
      </c>
      <c r="Z5" s="359">
        <f>+IF(X5&lt;&gt;0,+(Y5/X5)*100,0)</f>
        <v>25.91837214503302</v>
      </c>
      <c r="AA5" s="360">
        <f>+AA6+AA8+AA11+AA13+AA15</f>
        <v>43001767</v>
      </c>
    </row>
    <row r="6" spans="1:27" ht="12.75">
      <c r="A6" s="361" t="s">
        <v>205</v>
      </c>
      <c r="B6" s="142"/>
      <c r="C6" s="60">
        <f>+C7</f>
        <v>14221450</v>
      </c>
      <c r="D6" s="340">
        <f aca="true" t="shared" si="1" ref="D6:AA6">+D7</f>
        <v>0</v>
      </c>
      <c r="E6" s="60">
        <f t="shared" si="1"/>
        <v>2889000</v>
      </c>
      <c r="F6" s="59">
        <f t="shared" si="1"/>
        <v>2622806</v>
      </c>
      <c r="G6" s="59">
        <f t="shared" si="1"/>
        <v>0</v>
      </c>
      <c r="H6" s="60">
        <f t="shared" si="1"/>
        <v>2875</v>
      </c>
      <c r="I6" s="60">
        <f t="shared" si="1"/>
        <v>3852</v>
      </c>
      <c r="J6" s="59">
        <f t="shared" si="1"/>
        <v>6727</v>
      </c>
      <c r="K6" s="59">
        <f t="shared" si="1"/>
        <v>58596</v>
      </c>
      <c r="L6" s="60">
        <f t="shared" si="1"/>
        <v>1516224</v>
      </c>
      <c r="M6" s="60">
        <f t="shared" si="1"/>
        <v>755402</v>
      </c>
      <c r="N6" s="59">
        <f t="shared" si="1"/>
        <v>2330222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251801</v>
      </c>
      <c r="T6" s="60">
        <f t="shared" si="1"/>
        <v>0</v>
      </c>
      <c r="U6" s="60">
        <f t="shared" si="1"/>
        <v>126886</v>
      </c>
      <c r="V6" s="59">
        <f t="shared" si="1"/>
        <v>378687</v>
      </c>
      <c r="W6" s="59">
        <f t="shared" si="1"/>
        <v>2715636</v>
      </c>
      <c r="X6" s="60">
        <f t="shared" si="1"/>
        <v>2622806</v>
      </c>
      <c r="Y6" s="59">
        <f t="shared" si="1"/>
        <v>92830</v>
      </c>
      <c r="Z6" s="61">
        <f>+IF(X6&lt;&gt;0,+(Y6/X6)*100,0)</f>
        <v>3.53933916576369</v>
      </c>
      <c r="AA6" s="62">
        <f t="shared" si="1"/>
        <v>2622806</v>
      </c>
    </row>
    <row r="7" spans="1:27" ht="12.75">
      <c r="A7" s="291" t="s">
        <v>229</v>
      </c>
      <c r="B7" s="142"/>
      <c r="C7" s="60">
        <v>14221450</v>
      </c>
      <c r="D7" s="340"/>
      <c r="E7" s="60">
        <v>2889000</v>
      </c>
      <c r="F7" s="59">
        <v>2622806</v>
      </c>
      <c r="G7" s="59"/>
      <c r="H7" s="60">
        <v>2875</v>
      </c>
      <c r="I7" s="60">
        <v>3852</v>
      </c>
      <c r="J7" s="59">
        <v>6727</v>
      </c>
      <c r="K7" s="59">
        <v>58596</v>
      </c>
      <c r="L7" s="60">
        <v>1516224</v>
      </c>
      <c r="M7" s="60">
        <v>755402</v>
      </c>
      <c r="N7" s="59">
        <v>2330222</v>
      </c>
      <c r="O7" s="59"/>
      <c r="P7" s="60"/>
      <c r="Q7" s="60"/>
      <c r="R7" s="59"/>
      <c r="S7" s="59">
        <v>251801</v>
      </c>
      <c r="T7" s="60"/>
      <c r="U7" s="60">
        <v>126886</v>
      </c>
      <c r="V7" s="59">
        <v>378687</v>
      </c>
      <c r="W7" s="59">
        <v>2715636</v>
      </c>
      <c r="X7" s="60">
        <v>2622806</v>
      </c>
      <c r="Y7" s="59">
        <v>92830</v>
      </c>
      <c r="Z7" s="61">
        <v>3.54</v>
      </c>
      <c r="AA7" s="62">
        <v>2622806</v>
      </c>
    </row>
    <row r="8" spans="1:27" ht="12.75">
      <c r="A8" s="361" t="s">
        <v>206</v>
      </c>
      <c r="B8" s="142"/>
      <c r="C8" s="60">
        <f aca="true" t="shared" si="2" ref="C8:Y8">SUM(C9:C10)</f>
        <v>12292819</v>
      </c>
      <c r="D8" s="340">
        <f t="shared" si="2"/>
        <v>0</v>
      </c>
      <c r="E8" s="60">
        <f t="shared" si="2"/>
        <v>23300000</v>
      </c>
      <c r="F8" s="59">
        <f t="shared" si="2"/>
        <v>21367000</v>
      </c>
      <c r="G8" s="59">
        <f t="shared" si="2"/>
        <v>3239196</v>
      </c>
      <c r="H8" s="60">
        <f t="shared" si="2"/>
        <v>52246</v>
      </c>
      <c r="I8" s="60">
        <f t="shared" si="2"/>
        <v>68718</v>
      </c>
      <c r="J8" s="59">
        <f t="shared" si="2"/>
        <v>3360160</v>
      </c>
      <c r="K8" s="59">
        <f t="shared" si="2"/>
        <v>0</v>
      </c>
      <c r="L8" s="60">
        <f t="shared" si="2"/>
        <v>968430</v>
      </c>
      <c r="M8" s="60">
        <f t="shared" si="2"/>
        <v>51505</v>
      </c>
      <c r="N8" s="59">
        <f t="shared" si="2"/>
        <v>1019935</v>
      </c>
      <c r="O8" s="59">
        <f t="shared" si="2"/>
        <v>0</v>
      </c>
      <c r="P8" s="60">
        <f t="shared" si="2"/>
        <v>114784</v>
      </c>
      <c r="Q8" s="60">
        <f t="shared" si="2"/>
        <v>55500</v>
      </c>
      <c r="R8" s="59">
        <f t="shared" si="2"/>
        <v>170284</v>
      </c>
      <c r="S8" s="59">
        <f t="shared" si="2"/>
        <v>977645</v>
      </c>
      <c r="T8" s="60">
        <f t="shared" si="2"/>
        <v>4537206</v>
      </c>
      <c r="U8" s="60">
        <f t="shared" si="2"/>
        <v>9449231</v>
      </c>
      <c r="V8" s="59">
        <f t="shared" si="2"/>
        <v>14964082</v>
      </c>
      <c r="W8" s="59">
        <f t="shared" si="2"/>
        <v>19514461</v>
      </c>
      <c r="X8" s="60">
        <f t="shared" si="2"/>
        <v>21367000</v>
      </c>
      <c r="Y8" s="59">
        <f t="shared" si="2"/>
        <v>-1852539</v>
      </c>
      <c r="Z8" s="61">
        <f>+IF(X8&lt;&gt;0,+(Y8/X8)*100,0)</f>
        <v>-8.670094070295315</v>
      </c>
      <c r="AA8" s="62">
        <f>SUM(AA9:AA10)</f>
        <v>21367000</v>
      </c>
    </row>
    <row r="9" spans="1:27" ht="12.75">
      <c r="A9" s="291" t="s">
        <v>230</v>
      </c>
      <c r="B9" s="142"/>
      <c r="C9" s="60">
        <v>11817173</v>
      </c>
      <c r="D9" s="340"/>
      <c r="E9" s="60">
        <v>23300000</v>
      </c>
      <c r="F9" s="59">
        <v>21280000</v>
      </c>
      <c r="G9" s="59">
        <v>3239196</v>
      </c>
      <c r="H9" s="60">
        <v>52246</v>
      </c>
      <c r="I9" s="60"/>
      <c r="J9" s="59">
        <v>3291442</v>
      </c>
      <c r="K9" s="59"/>
      <c r="L9" s="60">
        <v>968430</v>
      </c>
      <c r="M9" s="60">
        <v>51505</v>
      </c>
      <c r="N9" s="59">
        <v>1019935</v>
      </c>
      <c r="O9" s="59"/>
      <c r="P9" s="60">
        <v>114784</v>
      </c>
      <c r="Q9" s="60">
        <v>55500</v>
      </c>
      <c r="R9" s="59">
        <v>170284</v>
      </c>
      <c r="S9" s="59">
        <v>977645</v>
      </c>
      <c r="T9" s="60">
        <v>4537206</v>
      </c>
      <c r="U9" s="60">
        <v>9430949</v>
      </c>
      <c r="V9" s="59">
        <v>14945800</v>
      </c>
      <c r="W9" s="59">
        <v>19427461</v>
      </c>
      <c r="X9" s="60">
        <v>21280000</v>
      </c>
      <c r="Y9" s="59">
        <v>-1852539</v>
      </c>
      <c r="Z9" s="61">
        <v>-8.71</v>
      </c>
      <c r="AA9" s="62">
        <v>21280000</v>
      </c>
    </row>
    <row r="10" spans="1:27" ht="12.75">
      <c r="A10" s="291" t="s">
        <v>231</v>
      </c>
      <c r="B10" s="142"/>
      <c r="C10" s="60">
        <v>475646</v>
      </c>
      <c r="D10" s="340"/>
      <c r="E10" s="60"/>
      <c r="F10" s="59">
        <v>87000</v>
      </c>
      <c r="G10" s="59"/>
      <c r="H10" s="60"/>
      <c r="I10" s="60">
        <v>68718</v>
      </c>
      <c r="J10" s="59">
        <v>68718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>
        <v>18282</v>
      </c>
      <c r="V10" s="59">
        <v>18282</v>
      </c>
      <c r="W10" s="59">
        <v>87000</v>
      </c>
      <c r="X10" s="60">
        <v>87000</v>
      </c>
      <c r="Y10" s="59"/>
      <c r="Z10" s="61"/>
      <c r="AA10" s="62">
        <v>87000</v>
      </c>
    </row>
    <row r="11" spans="1:27" ht="12.75">
      <c r="A11" s="361" t="s">
        <v>207</v>
      </c>
      <c r="B11" s="142"/>
      <c r="C11" s="362">
        <f>+C12</f>
        <v>8543134</v>
      </c>
      <c r="D11" s="363">
        <f aca="true" t="shared" si="3" ref="D11:AA11">+D12</f>
        <v>0</v>
      </c>
      <c r="E11" s="362">
        <f t="shared" si="3"/>
        <v>8100000</v>
      </c>
      <c r="F11" s="364">
        <f t="shared" si="3"/>
        <v>10581229</v>
      </c>
      <c r="G11" s="364">
        <f t="shared" si="3"/>
        <v>0</v>
      </c>
      <c r="H11" s="362">
        <f t="shared" si="3"/>
        <v>0</v>
      </c>
      <c r="I11" s="362">
        <f t="shared" si="3"/>
        <v>1120947</v>
      </c>
      <c r="J11" s="364">
        <f t="shared" si="3"/>
        <v>1120947</v>
      </c>
      <c r="K11" s="364">
        <f t="shared" si="3"/>
        <v>18300</v>
      </c>
      <c r="L11" s="362">
        <f t="shared" si="3"/>
        <v>1693504</v>
      </c>
      <c r="M11" s="362">
        <f t="shared" si="3"/>
        <v>332977</v>
      </c>
      <c r="N11" s="364">
        <f t="shared" si="3"/>
        <v>2044781</v>
      </c>
      <c r="O11" s="364">
        <f t="shared" si="3"/>
        <v>0</v>
      </c>
      <c r="P11" s="362">
        <f t="shared" si="3"/>
        <v>427390</v>
      </c>
      <c r="Q11" s="362">
        <f t="shared" si="3"/>
        <v>599407</v>
      </c>
      <c r="R11" s="364">
        <f t="shared" si="3"/>
        <v>1026797</v>
      </c>
      <c r="S11" s="364">
        <f t="shared" si="3"/>
        <v>1017739</v>
      </c>
      <c r="T11" s="362">
        <f t="shared" si="3"/>
        <v>3446766</v>
      </c>
      <c r="U11" s="362">
        <f t="shared" si="3"/>
        <v>7811800</v>
      </c>
      <c r="V11" s="364">
        <f t="shared" si="3"/>
        <v>12276305</v>
      </c>
      <c r="W11" s="364">
        <f t="shared" si="3"/>
        <v>16468830</v>
      </c>
      <c r="X11" s="362">
        <f t="shared" si="3"/>
        <v>10581229</v>
      </c>
      <c r="Y11" s="364">
        <f t="shared" si="3"/>
        <v>5887601</v>
      </c>
      <c r="Z11" s="365">
        <f>+IF(X11&lt;&gt;0,+(Y11/X11)*100,0)</f>
        <v>55.6419391358036</v>
      </c>
      <c r="AA11" s="366">
        <f t="shared" si="3"/>
        <v>10581229</v>
      </c>
    </row>
    <row r="12" spans="1:27" ht="12.75">
      <c r="A12" s="291" t="s">
        <v>232</v>
      </c>
      <c r="B12" s="136"/>
      <c r="C12" s="60">
        <v>8543134</v>
      </c>
      <c r="D12" s="340"/>
      <c r="E12" s="60">
        <v>8100000</v>
      </c>
      <c r="F12" s="59">
        <v>10581229</v>
      </c>
      <c r="G12" s="59"/>
      <c r="H12" s="60"/>
      <c r="I12" s="60">
        <v>1120947</v>
      </c>
      <c r="J12" s="59">
        <v>1120947</v>
      </c>
      <c r="K12" s="59">
        <v>18300</v>
      </c>
      <c r="L12" s="60">
        <v>1693504</v>
      </c>
      <c r="M12" s="60">
        <v>332977</v>
      </c>
      <c r="N12" s="59">
        <v>2044781</v>
      </c>
      <c r="O12" s="59"/>
      <c r="P12" s="60">
        <v>427390</v>
      </c>
      <c r="Q12" s="60">
        <v>599407</v>
      </c>
      <c r="R12" s="59">
        <v>1026797</v>
      </c>
      <c r="S12" s="59">
        <v>1017739</v>
      </c>
      <c r="T12" s="60">
        <v>3446766</v>
      </c>
      <c r="U12" s="60">
        <v>7811800</v>
      </c>
      <c r="V12" s="59">
        <v>12276305</v>
      </c>
      <c r="W12" s="59">
        <v>16468830</v>
      </c>
      <c r="X12" s="60">
        <v>10581229</v>
      </c>
      <c r="Y12" s="59">
        <v>5887601</v>
      </c>
      <c r="Z12" s="61">
        <v>55.64</v>
      </c>
      <c r="AA12" s="62">
        <v>10581229</v>
      </c>
    </row>
    <row r="13" spans="1:27" ht="12.75">
      <c r="A13" s="361" t="s">
        <v>208</v>
      </c>
      <c r="B13" s="136"/>
      <c r="C13" s="275">
        <f>+C14</f>
        <v>3130064</v>
      </c>
      <c r="D13" s="341">
        <f aca="true" t="shared" si="4" ref="D13:AA13">+D14</f>
        <v>0</v>
      </c>
      <c r="E13" s="275">
        <f t="shared" si="4"/>
        <v>2500000</v>
      </c>
      <c r="F13" s="342">
        <f t="shared" si="4"/>
        <v>624732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108000</v>
      </c>
      <c r="P13" s="275">
        <f t="shared" si="4"/>
        <v>0</v>
      </c>
      <c r="Q13" s="275">
        <f t="shared" si="4"/>
        <v>0</v>
      </c>
      <c r="R13" s="342">
        <f t="shared" si="4"/>
        <v>108000</v>
      </c>
      <c r="S13" s="342">
        <f t="shared" si="4"/>
        <v>49231</v>
      </c>
      <c r="T13" s="275">
        <f t="shared" si="4"/>
        <v>0</v>
      </c>
      <c r="U13" s="275">
        <f t="shared" si="4"/>
        <v>812039</v>
      </c>
      <c r="V13" s="342">
        <f t="shared" si="4"/>
        <v>861270</v>
      </c>
      <c r="W13" s="342">
        <f t="shared" si="4"/>
        <v>969270</v>
      </c>
      <c r="X13" s="275">
        <f t="shared" si="4"/>
        <v>624732</v>
      </c>
      <c r="Y13" s="342">
        <f t="shared" si="4"/>
        <v>344538</v>
      </c>
      <c r="Z13" s="335">
        <f>+IF(X13&lt;&gt;0,+(Y13/X13)*100,0)</f>
        <v>55.14972820345364</v>
      </c>
      <c r="AA13" s="273">
        <f t="shared" si="4"/>
        <v>624732</v>
      </c>
    </row>
    <row r="14" spans="1:27" ht="12.75">
      <c r="A14" s="291" t="s">
        <v>233</v>
      </c>
      <c r="B14" s="136"/>
      <c r="C14" s="60">
        <v>3130064</v>
      </c>
      <c r="D14" s="340"/>
      <c r="E14" s="60">
        <v>2500000</v>
      </c>
      <c r="F14" s="59">
        <v>624732</v>
      </c>
      <c r="G14" s="59"/>
      <c r="H14" s="60"/>
      <c r="I14" s="60"/>
      <c r="J14" s="59"/>
      <c r="K14" s="59"/>
      <c r="L14" s="60"/>
      <c r="M14" s="60"/>
      <c r="N14" s="59"/>
      <c r="O14" s="59">
        <v>108000</v>
      </c>
      <c r="P14" s="60"/>
      <c r="Q14" s="60"/>
      <c r="R14" s="59">
        <v>108000</v>
      </c>
      <c r="S14" s="59">
        <v>49231</v>
      </c>
      <c r="T14" s="60"/>
      <c r="U14" s="60">
        <v>812039</v>
      </c>
      <c r="V14" s="59">
        <v>861270</v>
      </c>
      <c r="W14" s="59">
        <v>969270</v>
      </c>
      <c r="X14" s="60">
        <v>624732</v>
      </c>
      <c r="Y14" s="59">
        <v>344538</v>
      </c>
      <c r="Z14" s="61">
        <v>55.15</v>
      </c>
      <c r="AA14" s="62">
        <v>624732</v>
      </c>
    </row>
    <row r="15" spans="1:27" ht="12.75">
      <c r="A15" s="361" t="s">
        <v>209</v>
      </c>
      <c r="B15" s="136"/>
      <c r="C15" s="60">
        <f aca="true" t="shared" si="5" ref="C15:Y15">SUM(C16:C20)</f>
        <v>1331387</v>
      </c>
      <c r="D15" s="340">
        <f t="shared" si="5"/>
        <v>0</v>
      </c>
      <c r="E15" s="60">
        <f t="shared" si="5"/>
        <v>4480000</v>
      </c>
      <c r="F15" s="59">
        <f t="shared" si="5"/>
        <v>7806000</v>
      </c>
      <c r="G15" s="59">
        <f t="shared" si="5"/>
        <v>0</v>
      </c>
      <c r="H15" s="60">
        <f t="shared" si="5"/>
        <v>0</v>
      </c>
      <c r="I15" s="60">
        <f t="shared" si="5"/>
        <v>1338806</v>
      </c>
      <c r="J15" s="59">
        <f t="shared" si="5"/>
        <v>1338806</v>
      </c>
      <c r="K15" s="59">
        <f t="shared" si="5"/>
        <v>0</v>
      </c>
      <c r="L15" s="60">
        <f t="shared" si="5"/>
        <v>83714</v>
      </c>
      <c r="M15" s="60">
        <f t="shared" si="5"/>
        <v>0</v>
      </c>
      <c r="N15" s="59">
        <f t="shared" si="5"/>
        <v>83714</v>
      </c>
      <c r="O15" s="59">
        <f t="shared" si="5"/>
        <v>71544</v>
      </c>
      <c r="P15" s="60">
        <f t="shared" si="5"/>
        <v>99862</v>
      </c>
      <c r="Q15" s="60">
        <f t="shared" si="5"/>
        <v>3915582</v>
      </c>
      <c r="R15" s="59">
        <f t="shared" si="5"/>
        <v>4086988</v>
      </c>
      <c r="S15" s="59">
        <f t="shared" si="5"/>
        <v>642156</v>
      </c>
      <c r="T15" s="60">
        <f t="shared" si="5"/>
        <v>1128227</v>
      </c>
      <c r="U15" s="60">
        <f t="shared" si="5"/>
        <v>7199037</v>
      </c>
      <c r="V15" s="59">
        <f t="shared" si="5"/>
        <v>8969420</v>
      </c>
      <c r="W15" s="59">
        <f t="shared" si="5"/>
        <v>14478928</v>
      </c>
      <c r="X15" s="60">
        <f t="shared" si="5"/>
        <v>7806000</v>
      </c>
      <c r="Y15" s="59">
        <f t="shared" si="5"/>
        <v>6672928</v>
      </c>
      <c r="Z15" s="61">
        <f>+IF(X15&lt;&gt;0,+(Y15/X15)*100,0)</f>
        <v>85.48460158852164</v>
      </c>
      <c r="AA15" s="62">
        <f>SUM(AA16:AA20)</f>
        <v>7806000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>
        <v>3471042</v>
      </c>
      <c r="R16" s="59">
        <v>3471042</v>
      </c>
      <c r="S16" s="59"/>
      <c r="T16" s="60"/>
      <c r="U16" s="60">
        <v>3748047</v>
      </c>
      <c r="V16" s="59">
        <v>3748047</v>
      </c>
      <c r="W16" s="59">
        <v>7219089</v>
      </c>
      <c r="X16" s="60"/>
      <c r="Y16" s="59">
        <v>7219089</v>
      </c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1331387</v>
      </c>
      <c r="D20" s="340"/>
      <c r="E20" s="60">
        <v>4480000</v>
      </c>
      <c r="F20" s="59">
        <v>7806000</v>
      </c>
      <c r="G20" s="59"/>
      <c r="H20" s="60"/>
      <c r="I20" s="60">
        <v>1338806</v>
      </c>
      <c r="J20" s="59">
        <v>1338806</v>
      </c>
      <c r="K20" s="59"/>
      <c r="L20" s="60">
        <v>83714</v>
      </c>
      <c r="M20" s="60"/>
      <c r="N20" s="59">
        <v>83714</v>
      </c>
      <c r="O20" s="59">
        <v>71544</v>
      </c>
      <c r="P20" s="60">
        <v>99862</v>
      </c>
      <c r="Q20" s="60">
        <v>444540</v>
      </c>
      <c r="R20" s="59">
        <v>615946</v>
      </c>
      <c r="S20" s="59">
        <v>642156</v>
      </c>
      <c r="T20" s="60">
        <v>1128227</v>
      </c>
      <c r="U20" s="60">
        <v>3450990</v>
      </c>
      <c r="V20" s="59">
        <v>5221373</v>
      </c>
      <c r="W20" s="59">
        <v>7259839</v>
      </c>
      <c r="X20" s="60">
        <v>7806000</v>
      </c>
      <c r="Y20" s="59">
        <v>-546161</v>
      </c>
      <c r="Z20" s="61">
        <v>-7</v>
      </c>
      <c r="AA20" s="62">
        <v>7806000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1879935</v>
      </c>
      <c r="D22" s="344">
        <f t="shared" si="6"/>
        <v>0</v>
      </c>
      <c r="E22" s="343">
        <f t="shared" si="6"/>
        <v>350000</v>
      </c>
      <c r="F22" s="345">
        <f t="shared" si="6"/>
        <v>643954</v>
      </c>
      <c r="G22" s="345">
        <f t="shared" si="6"/>
        <v>0</v>
      </c>
      <c r="H22" s="343">
        <f t="shared" si="6"/>
        <v>46376</v>
      </c>
      <c r="I22" s="343">
        <f t="shared" si="6"/>
        <v>153426</v>
      </c>
      <c r="J22" s="345">
        <f t="shared" si="6"/>
        <v>199802</v>
      </c>
      <c r="K22" s="345">
        <f t="shared" si="6"/>
        <v>0</v>
      </c>
      <c r="L22" s="343">
        <f t="shared" si="6"/>
        <v>0</v>
      </c>
      <c r="M22" s="343">
        <f t="shared" si="6"/>
        <v>4816</v>
      </c>
      <c r="N22" s="345">
        <f t="shared" si="6"/>
        <v>4816</v>
      </c>
      <c r="O22" s="345">
        <f t="shared" si="6"/>
        <v>35918</v>
      </c>
      <c r="P22" s="343">
        <f t="shared" si="6"/>
        <v>0</v>
      </c>
      <c r="Q22" s="343">
        <f t="shared" si="6"/>
        <v>144146</v>
      </c>
      <c r="R22" s="345">
        <f t="shared" si="6"/>
        <v>180064</v>
      </c>
      <c r="S22" s="345">
        <f t="shared" si="6"/>
        <v>113167</v>
      </c>
      <c r="T22" s="343">
        <f t="shared" si="6"/>
        <v>80320</v>
      </c>
      <c r="U22" s="343">
        <f t="shared" si="6"/>
        <v>2169318</v>
      </c>
      <c r="V22" s="345">
        <f t="shared" si="6"/>
        <v>2362805</v>
      </c>
      <c r="W22" s="345">
        <f t="shared" si="6"/>
        <v>2747487</v>
      </c>
      <c r="X22" s="343">
        <f t="shared" si="6"/>
        <v>643954</v>
      </c>
      <c r="Y22" s="345">
        <f t="shared" si="6"/>
        <v>2103533</v>
      </c>
      <c r="Z22" s="336">
        <f>+IF(X22&lt;&gt;0,+(Y22/X22)*100,0)</f>
        <v>326.65889178419576</v>
      </c>
      <c r="AA22" s="350">
        <f>SUM(AA23:AA32)</f>
        <v>643954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485354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>
        <v>80320</v>
      </c>
      <c r="U24" s="60">
        <v>554517</v>
      </c>
      <c r="V24" s="59">
        <v>634837</v>
      </c>
      <c r="W24" s="59">
        <v>634837</v>
      </c>
      <c r="X24" s="60"/>
      <c r="Y24" s="59">
        <v>634837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512073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>
        <v>33785</v>
      </c>
      <c r="R26" s="364">
        <v>33785</v>
      </c>
      <c r="S26" s="364"/>
      <c r="T26" s="362"/>
      <c r="U26" s="362">
        <v>1558516</v>
      </c>
      <c r="V26" s="364">
        <v>1558516</v>
      </c>
      <c r="W26" s="364">
        <v>1592301</v>
      </c>
      <c r="X26" s="362"/>
      <c r="Y26" s="364">
        <v>1592301</v>
      </c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882508</v>
      </c>
      <c r="D32" s="340"/>
      <c r="E32" s="60">
        <v>350000</v>
      </c>
      <c r="F32" s="59">
        <v>643954</v>
      </c>
      <c r="G32" s="59"/>
      <c r="H32" s="60">
        <v>46376</v>
      </c>
      <c r="I32" s="60">
        <v>153426</v>
      </c>
      <c r="J32" s="59">
        <v>199802</v>
      </c>
      <c r="K32" s="59"/>
      <c r="L32" s="60"/>
      <c r="M32" s="60">
        <v>4816</v>
      </c>
      <c r="N32" s="59">
        <v>4816</v>
      </c>
      <c r="O32" s="59">
        <v>35918</v>
      </c>
      <c r="P32" s="60"/>
      <c r="Q32" s="60">
        <v>110361</v>
      </c>
      <c r="R32" s="59">
        <v>146279</v>
      </c>
      <c r="S32" s="59">
        <v>113167</v>
      </c>
      <c r="T32" s="60"/>
      <c r="U32" s="60">
        <v>56285</v>
      </c>
      <c r="V32" s="59">
        <v>169452</v>
      </c>
      <c r="W32" s="59">
        <v>520349</v>
      </c>
      <c r="X32" s="60">
        <v>643954</v>
      </c>
      <c r="Y32" s="59">
        <v>-123605</v>
      </c>
      <c r="Z32" s="61">
        <v>-19.19</v>
      </c>
      <c r="AA32" s="62">
        <v>643954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16086499</v>
      </c>
      <c r="D40" s="344">
        <f t="shared" si="9"/>
        <v>0</v>
      </c>
      <c r="E40" s="343">
        <f t="shared" si="9"/>
        <v>4200000</v>
      </c>
      <c r="F40" s="345">
        <f t="shared" si="9"/>
        <v>6210355</v>
      </c>
      <c r="G40" s="345">
        <f t="shared" si="9"/>
        <v>0</v>
      </c>
      <c r="H40" s="343">
        <f t="shared" si="9"/>
        <v>250298</v>
      </c>
      <c r="I40" s="343">
        <f t="shared" si="9"/>
        <v>207546</v>
      </c>
      <c r="J40" s="345">
        <f t="shared" si="9"/>
        <v>457844</v>
      </c>
      <c r="K40" s="345">
        <f t="shared" si="9"/>
        <v>85814</v>
      </c>
      <c r="L40" s="343">
        <f t="shared" si="9"/>
        <v>663683</v>
      </c>
      <c r="M40" s="343">
        <f t="shared" si="9"/>
        <v>55812</v>
      </c>
      <c r="N40" s="345">
        <f t="shared" si="9"/>
        <v>805309</v>
      </c>
      <c r="O40" s="345">
        <f t="shared" si="9"/>
        <v>-16393</v>
      </c>
      <c r="P40" s="343">
        <f t="shared" si="9"/>
        <v>710633</v>
      </c>
      <c r="Q40" s="343">
        <f t="shared" si="9"/>
        <v>3244349</v>
      </c>
      <c r="R40" s="345">
        <f t="shared" si="9"/>
        <v>3938589</v>
      </c>
      <c r="S40" s="345">
        <f t="shared" si="9"/>
        <v>6967889</v>
      </c>
      <c r="T40" s="343">
        <f t="shared" si="9"/>
        <v>-6547912</v>
      </c>
      <c r="U40" s="343">
        <f t="shared" si="9"/>
        <v>4864453</v>
      </c>
      <c r="V40" s="345">
        <f t="shared" si="9"/>
        <v>5284430</v>
      </c>
      <c r="W40" s="345">
        <f t="shared" si="9"/>
        <v>10486172</v>
      </c>
      <c r="X40" s="343">
        <f t="shared" si="9"/>
        <v>6210355</v>
      </c>
      <c r="Y40" s="345">
        <f t="shared" si="9"/>
        <v>4275817</v>
      </c>
      <c r="Z40" s="336">
        <f>+IF(X40&lt;&gt;0,+(Y40/X40)*100,0)</f>
        <v>68.84980005168786</v>
      </c>
      <c r="AA40" s="350">
        <f>SUM(AA41:AA49)</f>
        <v>6210355</v>
      </c>
    </row>
    <row r="41" spans="1:27" ht="12.75">
      <c r="A41" s="361" t="s">
        <v>248</v>
      </c>
      <c r="B41" s="142"/>
      <c r="C41" s="362">
        <v>9799195</v>
      </c>
      <c r="D41" s="363"/>
      <c r="E41" s="362">
        <v>2700000</v>
      </c>
      <c r="F41" s="364">
        <v>2575000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>
        <v>440786</v>
      </c>
      <c r="Q41" s="362">
        <v>543667</v>
      </c>
      <c r="R41" s="364">
        <v>984453</v>
      </c>
      <c r="S41" s="364">
        <v>521438</v>
      </c>
      <c r="T41" s="362">
        <v>1798879</v>
      </c>
      <c r="U41" s="362">
        <v>277046</v>
      </c>
      <c r="V41" s="364">
        <v>2597363</v>
      </c>
      <c r="W41" s="364">
        <v>3581816</v>
      </c>
      <c r="X41" s="362">
        <v>2575000</v>
      </c>
      <c r="Y41" s="364">
        <v>1006816</v>
      </c>
      <c r="Z41" s="365">
        <v>39.1</v>
      </c>
      <c r="AA41" s="366">
        <v>2575000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1474532</v>
      </c>
      <c r="D43" s="369"/>
      <c r="E43" s="305">
        <v>230000</v>
      </c>
      <c r="F43" s="370">
        <v>730000</v>
      </c>
      <c r="G43" s="370"/>
      <c r="H43" s="305"/>
      <c r="I43" s="305">
        <v>107890</v>
      </c>
      <c r="J43" s="370">
        <v>107890</v>
      </c>
      <c r="K43" s="370">
        <v>29880</v>
      </c>
      <c r="L43" s="305">
        <v>18867</v>
      </c>
      <c r="M43" s="305"/>
      <c r="N43" s="370">
        <v>48747</v>
      </c>
      <c r="O43" s="370"/>
      <c r="P43" s="305"/>
      <c r="Q43" s="305">
        <v>42331</v>
      </c>
      <c r="R43" s="370">
        <v>42331</v>
      </c>
      <c r="S43" s="370">
        <v>28825</v>
      </c>
      <c r="T43" s="305">
        <v>-5930</v>
      </c>
      <c r="U43" s="305">
        <v>402520</v>
      </c>
      <c r="V43" s="370">
        <v>425415</v>
      </c>
      <c r="W43" s="370">
        <v>624383</v>
      </c>
      <c r="X43" s="305">
        <v>730000</v>
      </c>
      <c r="Y43" s="370">
        <v>-105617</v>
      </c>
      <c r="Z43" s="371">
        <v>-14.47</v>
      </c>
      <c r="AA43" s="303">
        <v>730000</v>
      </c>
    </row>
    <row r="44" spans="1:27" ht="12.75">
      <c r="A44" s="361" t="s">
        <v>251</v>
      </c>
      <c r="B44" s="136"/>
      <c r="C44" s="60">
        <v>2499707</v>
      </c>
      <c r="D44" s="368"/>
      <c r="E44" s="54">
        <v>450000</v>
      </c>
      <c r="F44" s="53">
        <v>2559409</v>
      </c>
      <c r="G44" s="53"/>
      <c r="H44" s="54">
        <v>26000</v>
      </c>
      <c r="I44" s="54">
        <v>83010</v>
      </c>
      <c r="J44" s="53">
        <v>109010</v>
      </c>
      <c r="K44" s="53">
        <v>55934</v>
      </c>
      <c r="L44" s="54">
        <v>644816</v>
      </c>
      <c r="M44" s="54">
        <v>16920</v>
      </c>
      <c r="N44" s="53">
        <v>717670</v>
      </c>
      <c r="O44" s="53">
        <v>-16393</v>
      </c>
      <c r="P44" s="54">
        <v>269847</v>
      </c>
      <c r="Q44" s="54">
        <v>291016</v>
      </c>
      <c r="R44" s="53">
        <v>544470</v>
      </c>
      <c r="S44" s="53">
        <v>267626</v>
      </c>
      <c r="T44" s="54">
        <v>121046</v>
      </c>
      <c r="U44" s="54">
        <v>1629401</v>
      </c>
      <c r="V44" s="53">
        <v>2018073</v>
      </c>
      <c r="W44" s="53">
        <v>3389223</v>
      </c>
      <c r="X44" s="54">
        <v>2559409</v>
      </c>
      <c r="Y44" s="53">
        <v>829814</v>
      </c>
      <c r="Z44" s="94">
        <v>32.42</v>
      </c>
      <c r="AA44" s="95">
        <v>2559409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262298</v>
      </c>
      <c r="D47" s="368"/>
      <c r="E47" s="54"/>
      <c r="F47" s="53">
        <v>34066</v>
      </c>
      <c r="G47" s="53"/>
      <c r="H47" s="54">
        <v>17420</v>
      </c>
      <c r="I47" s="54">
        <v>16646</v>
      </c>
      <c r="J47" s="53">
        <v>34066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34066</v>
      </c>
      <c r="X47" s="54">
        <v>34066</v>
      </c>
      <c r="Y47" s="53"/>
      <c r="Z47" s="94"/>
      <c r="AA47" s="95">
        <v>34066</v>
      </c>
    </row>
    <row r="48" spans="1:27" ht="12.75">
      <c r="A48" s="361" t="s">
        <v>255</v>
      </c>
      <c r="B48" s="136"/>
      <c r="C48" s="60">
        <v>845179</v>
      </c>
      <c r="D48" s="368"/>
      <c r="E48" s="54">
        <v>400000</v>
      </c>
      <c r="F48" s="53">
        <v>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>
        <v>1095000</v>
      </c>
      <c r="R48" s="53">
        <v>1095000</v>
      </c>
      <c r="S48" s="53">
        <v>6150000</v>
      </c>
      <c r="T48" s="54">
        <v>-9930000</v>
      </c>
      <c r="U48" s="54">
        <v>49239</v>
      </c>
      <c r="V48" s="53">
        <v>-3730761</v>
      </c>
      <c r="W48" s="53">
        <v>-2635761</v>
      </c>
      <c r="X48" s="54">
        <v>50000</v>
      </c>
      <c r="Y48" s="53">
        <v>-2685761</v>
      </c>
      <c r="Z48" s="94">
        <v>-5371.52</v>
      </c>
      <c r="AA48" s="95">
        <v>50000</v>
      </c>
    </row>
    <row r="49" spans="1:27" ht="12.75">
      <c r="A49" s="361" t="s">
        <v>93</v>
      </c>
      <c r="B49" s="136"/>
      <c r="C49" s="54">
        <v>1205588</v>
      </c>
      <c r="D49" s="368"/>
      <c r="E49" s="54">
        <v>420000</v>
      </c>
      <c r="F49" s="53">
        <v>261880</v>
      </c>
      <c r="G49" s="53"/>
      <c r="H49" s="54">
        <v>206878</v>
      </c>
      <c r="I49" s="54"/>
      <c r="J49" s="53">
        <v>206878</v>
      </c>
      <c r="K49" s="53"/>
      <c r="L49" s="54"/>
      <c r="M49" s="54">
        <v>38892</v>
      </c>
      <c r="N49" s="53">
        <v>38892</v>
      </c>
      <c r="O49" s="53"/>
      <c r="P49" s="54"/>
      <c r="Q49" s="54">
        <v>1272335</v>
      </c>
      <c r="R49" s="53">
        <v>1272335</v>
      </c>
      <c r="S49" s="53"/>
      <c r="T49" s="54">
        <v>1468093</v>
      </c>
      <c r="U49" s="54">
        <v>2506247</v>
      </c>
      <c r="V49" s="53">
        <v>3974340</v>
      </c>
      <c r="W49" s="53">
        <v>5492445</v>
      </c>
      <c r="X49" s="54">
        <v>261880</v>
      </c>
      <c r="Y49" s="53">
        <v>5230565</v>
      </c>
      <c r="Z49" s="94">
        <v>1997.31</v>
      </c>
      <c r="AA49" s="95">
        <v>261880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57485288</v>
      </c>
      <c r="D60" s="346">
        <f t="shared" si="14"/>
        <v>0</v>
      </c>
      <c r="E60" s="219">
        <f t="shared" si="14"/>
        <v>45819000</v>
      </c>
      <c r="F60" s="264">
        <f t="shared" si="14"/>
        <v>49856076</v>
      </c>
      <c r="G60" s="264">
        <f t="shared" si="14"/>
        <v>3239196</v>
      </c>
      <c r="H60" s="219">
        <f t="shared" si="14"/>
        <v>351795</v>
      </c>
      <c r="I60" s="219">
        <f t="shared" si="14"/>
        <v>2893295</v>
      </c>
      <c r="J60" s="264">
        <f t="shared" si="14"/>
        <v>6484286</v>
      </c>
      <c r="K60" s="264">
        <f t="shared" si="14"/>
        <v>162710</v>
      </c>
      <c r="L60" s="219">
        <f t="shared" si="14"/>
        <v>4925555</v>
      </c>
      <c r="M60" s="219">
        <f t="shared" si="14"/>
        <v>1200512</v>
      </c>
      <c r="N60" s="264">
        <f t="shared" si="14"/>
        <v>6288777</v>
      </c>
      <c r="O60" s="264">
        <f t="shared" si="14"/>
        <v>199069</v>
      </c>
      <c r="P60" s="219">
        <f t="shared" si="14"/>
        <v>1352669</v>
      </c>
      <c r="Q60" s="219">
        <f t="shared" si="14"/>
        <v>7958984</v>
      </c>
      <c r="R60" s="264">
        <f t="shared" si="14"/>
        <v>9510722</v>
      </c>
      <c r="S60" s="264">
        <f t="shared" si="14"/>
        <v>10019628</v>
      </c>
      <c r="T60" s="219">
        <f t="shared" si="14"/>
        <v>2644607</v>
      </c>
      <c r="U60" s="219">
        <f t="shared" si="14"/>
        <v>32432764</v>
      </c>
      <c r="V60" s="264">
        <f t="shared" si="14"/>
        <v>45096999</v>
      </c>
      <c r="W60" s="264">
        <f t="shared" si="14"/>
        <v>67380784</v>
      </c>
      <c r="X60" s="219">
        <f t="shared" si="14"/>
        <v>49856076</v>
      </c>
      <c r="Y60" s="264">
        <f t="shared" si="14"/>
        <v>17524708</v>
      </c>
      <c r="Z60" s="337">
        <f>+IF(X60&lt;&gt;0,+(Y60/X60)*100,0)</f>
        <v>35.150596288404245</v>
      </c>
      <c r="AA60" s="232">
        <f>+AA57+AA54+AA51+AA40+AA37+AA34+AA22+AA5</f>
        <v>49856076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7250879</v>
      </c>
      <c r="D5" s="357">
        <f t="shared" si="0"/>
        <v>0</v>
      </c>
      <c r="E5" s="356">
        <f t="shared" si="0"/>
        <v>16210000</v>
      </c>
      <c r="F5" s="358">
        <f t="shared" si="0"/>
        <v>24432401</v>
      </c>
      <c r="G5" s="358">
        <f t="shared" si="0"/>
        <v>0</v>
      </c>
      <c r="H5" s="356">
        <f t="shared" si="0"/>
        <v>1462909</v>
      </c>
      <c r="I5" s="356">
        <f t="shared" si="0"/>
        <v>924183</v>
      </c>
      <c r="J5" s="358">
        <f t="shared" si="0"/>
        <v>2387092</v>
      </c>
      <c r="K5" s="358">
        <f t="shared" si="0"/>
        <v>2069701</v>
      </c>
      <c r="L5" s="356">
        <f t="shared" si="0"/>
        <v>1055046</v>
      </c>
      <c r="M5" s="356">
        <f t="shared" si="0"/>
        <v>1326520</v>
      </c>
      <c r="N5" s="358">
        <f t="shared" si="0"/>
        <v>4451267</v>
      </c>
      <c r="O5" s="358">
        <f t="shared" si="0"/>
        <v>75545</v>
      </c>
      <c r="P5" s="356">
        <f t="shared" si="0"/>
        <v>269310</v>
      </c>
      <c r="Q5" s="356">
        <f t="shared" si="0"/>
        <v>59657</v>
      </c>
      <c r="R5" s="358">
        <f t="shared" si="0"/>
        <v>404512</v>
      </c>
      <c r="S5" s="358">
        <f t="shared" si="0"/>
        <v>58287</v>
      </c>
      <c r="T5" s="356">
        <f t="shared" si="0"/>
        <v>89415</v>
      </c>
      <c r="U5" s="356">
        <f t="shared" si="0"/>
        <v>202225</v>
      </c>
      <c r="V5" s="358">
        <f t="shared" si="0"/>
        <v>349927</v>
      </c>
      <c r="W5" s="358">
        <f t="shared" si="0"/>
        <v>7592798</v>
      </c>
      <c r="X5" s="356">
        <f t="shared" si="0"/>
        <v>24432401</v>
      </c>
      <c r="Y5" s="358">
        <f t="shared" si="0"/>
        <v>-16839603</v>
      </c>
      <c r="Z5" s="359">
        <f>+IF(X5&lt;&gt;0,+(Y5/X5)*100,0)</f>
        <v>-68.92324254173792</v>
      </c>
      <c r="AA5" s="360">
        <f>+AA6+AA8+AA11+AA13+AA15</f>
        <v>24432401</v>
      </c>
    </row>
    <row r="6" spans="1:27" ht="12.75">
      <c r="A6" s="361" t="s">
        <v>205</v>
      </c>
      <c r="B6" s="142"/>
      <c r="C6" s="60">
        <f>+C7</f>
        <v>2079205</v>
      </c>
      <c r="D6" s="340">
        <f aca="true" t="shared" si="1" ref="D6:AA6">+D7</f>
        <v>0</v>
      </c>
      <c r="E6" s="60">
        <f t="shared" si="1"/>
        <v>4000000</v>
      </c>
      <c r="F6" s="59">
        <f t="shared" si="1"/>
        <v>4000000</v>
      </c>
      <c r="G6" s="59">
        <f t="shared" si="1"/>
        <v>0</v>
      </c>
      <c r="H6" s="60">
        <f t="shared" si="1"/>
        <v>1436435</v>
      </c>
      <c r="I6" s="60">
        <f t="shared" si="1"/>
        <v>587848</v>
      </c>
      <c r="J6" s="59">
        <f t="shared" si="1"/>
        <v>2024283</v>
      </c>
      <c r="K6" s="59">
        <f t="shared" si="1"/>
        <v>1975717</v>
      </c>
      <c r="L6" s="60">
        <f t="shared" si="1"/>
        <v>0</v>
      </c>
      <c r="M6" s="60">
        <f t="shared" si="1"/>
        <v>0</v>
      </c>
      <c r="N6" s="59">
        <f t="shared" si="1"/>
        <v>1975717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4000000</v>
      </c>
      <c r="X6" s="60">
        <f t="shared" si="1"/>
        <v>4000000</v>
      </c>
      <c r="Y6" s="59">
        <f t="shared" si="1"/>
        <v>0</v>
      </c>
      <c r="Z6" s="61">
        <f>+IF(X6&lt;&gt;0,+(Y6/X6)*100,0)</f>
        <v>0</v>
      </c>
      <c r="AA6" s="62">
        <f t="shared" si="1"/>
        <v>4000000</v>
      </c>
    </row>
    <row r="7" spans="1:27" ht="12.75">
      <c r="A7" s="291" t="s">
        <v>229</v>
      </c>
      <c r="B7" s="142"/>
      <c r="C7" s="60">
        <v>2079205</v>
      </c>
      <c r="D7" s="340"/>
      <c r="E7" s="60">
        <v>4000000</v>
      </c>
      <c r="F7" s="59">
        <v>4000000</v>
      </c>
      <c r="G7" s="59"/>
      <c r="H7" s="60">
        <v>1436435</v>
      </c>
      <c r="I7" s="60">
        <v>587848</v>
      </c>
      <c r="J7" s="59">
        <v>2024283</v>
      </c>
      <c r="K7" s="59">
        <v>1975717</v>
      </c>
      <c r="L7" s="60"/>
      <c r="M7" s="60"/>
      <c r="N7" s="59">
        <v>1975717</v>
      </c>
      <c r="O7" s="59"/>
      <c r="P7" s="60"/>
      <c r="Q7" s="60"/>
      <c r="R7" s="59"/>
      <c r="S7" s="59"/>
      <c r="T7" s="60"/>
      <c r="U7" s="60"/>
      <c r="V7" s="59"/>
      <c r="W7" s="59">
        <v>4000000</v>
      </c>
      <c r="X7" s="60">
        <v>4000000</v>
      </c>
      <c r="Y7" s="59"/>
      <c r="Z7" s="61"/>
      <c r="AA7" s="62">
        <v>4000000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10000</v>
      </c>
      <c r="F8" s="59">
        <f t="shared" si="2"/>
        <v>39000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7595</v>
      </c>
      <c r="L8" s="60">
        <f t="shared" si="2"/>
        <v>0</v>
      </c>
      <c r="M8" s="60">
        <f t="shared" si="2"/>
        <v>20265</v>
      </c>
      <c r="N8" s="59">
        <f t="shared" si="2"/>
        <v>27860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27860</v>
      </c>
      <c r="X8" s="60">
        <f t="shared" si="2"/>
        <v>39000</v>
      </c>
      <c r="Y8" s="59">
        <f t="shared" si="2"/>
        <v>-11140</v>
      </c>
      <c r="Z8" s="61">
        <f>+IF(X8&lt;&gt;0,+(Y8/X8)*100,0)</f>
        <v>-28.564102564102562</v>
      </c>
      <c r="AA8" s="62">
        <f>SUM(AA9:AA10)</f>
        <v>39000</v>
      </c>
    </row>
    <row r="9" spans="1:27" ht="12.75">
      <c r="A9" s="291" t="s">
        <v>230</v>
      </c>
      <c r="B9" s="142"/>
      <c r="C9" s="60"/>
      <c r="D9" s="340"/>
      <c r="E9" s="60">
        <v>10000</v>
      </c>
      <c r="F9" s="59">
        <v>39000</v>
      </c>
      <c r="G9" s="59"/>
      <c r="H9" s="60"/>
      <c r="I9" s="60"/>
      <c r="J9" s="59"/>
      <c r="K9" s="59">
        <v>7595</v>
      </c>
      <c r="L9" s="60"/>
      <c r="M9" s="60">
        <v>20265</v>
      </c>
      <c r="N9" s="59">
        <v>27860</v>
      </c>
      <c r="O9" s="59"/>
      <c r="P9" s="60"/>
      <c r="Q9" s="60"/>
      <c r="R9" s="59"/>
      <c r="S9" s="59"/>
      <c r="T9" s="60"/>
      <c r="U9" s="60"/>
      <c r="V9" s="59"/>
      <c r="W9" s="59">
        <v>27860</v>
      </c>
      <c r="X9" s="60">
        <v>39000</v>
      </c>
      <c r="Y9" s="59">
        <v>-11140</v>
      </c>
      <c r="Z9" s="61">
        <v>-28.56</v>
      </c>
      <c r="AA9" s="62">
        <v>39000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2780914</v>
      </c>
      <c r="D11" s="363">
        <f aca="true" t="shared" si="3" ref="D11:AA11">+D12</f>
        <v>0</v>
      </c>
      <c r="E11" s="362">
        <f t="shared" si="3"/>
        <v>10800000</v>
      </c>
      <c r="F11" s="364">
        <f t="shared" si="3"/>
        <v>10859115</v>
      </c>
      <c r="G11" s="364">
        <f t="shared" si="3"/>
        <v>0</v>
      </c>
      <c r="H11" s="362">
        <f t="shared" si="3"/>
        <v>11070</v>
      </c>
      <c r="I11" s="362">
        <f t="shared" si="3"/>
        <v>14444</v>
      </c>
      <c r="J11" s="364">
        <f t="shared" si="3"/>
        <v>25514</v>
      </c>
      <c r="K11" s="364">
        <f t="shared" si="3"/>
        <v>8129</v>
      </c>
      <c r="L11" s="362">
        <f t="shared" si="3"/>
        <v>1025625</v>
      </c>
      <c r="M11" s="362">
        <f t="shared" si="3"/>
        <v>1306255</v>
      </c>
      <c r="N11" s="364">
        <f t="shared" si="3"/>
        <v>2340009</v>
      </c>
      <c r="O11" s="364">
        <f t="shared" si="3"/>
        <v>27561</v>
      </c>
      <c r="P11" s="362">
        <f t="shared" si="3"/>
        <v>85268</v>
      </c>
      <c r="Q11" s="362">
        <f t="shared" si="3"/>
        <v>53727</v>
      </c>
      <c r="R11" s="364">
        <f t="shared" si="3"/>
        <v>166556</v>
      </c>
      <c r="S11" s="364">
        <f t="shared" si="3"/>
        <v>32602</v>
      </c>
      <c r="T11" s="362">
        <f t="shared" si="3"/>
        <v>89415</v>
      </c>
      <c r="U11" s="362">
        <f t="shared" si="3"/>
        <v>62225</v>
      </c>
      <c r="V11" s="364">
        <f t="shared" si="3"/>
        <v>184242</v>
      </c>
      <c r="W11" s="364">
        <f t="shared" si="3"/>
        <v>2716321</v>
      </c>
      <c r="X11" s="362">
        <f t="shared" si="3"/>
        <v>10859115</v>
      </c>
      <c r="Y11" s="364">
        <f t="shared" si="3"/>
        <v>-8142794</v>
      </c>
      <c r="Z11" s="365">
        <f>+IF(X11&lt;&gt;0,+(Y11/X11)*100,0)</f>
        <v>-74.9857976455724</v>
      </c>
      <c r="AA11" s="366">
        <f t="shared" si="3"/>
        <v>10859115</v>
      </c>
    </row>
    <row r="12" spans="1:27" ht="12.75">
      <c r="A12" s="291" t="s">
        <v>232</v>
      </c>
      <c r="B12" s="136"/>
      <c r="C12" s="60">
        <v>2780914</v>
      </c>
      <c r="D12" s="340"/>
      <c r="E12" s="60">
        <v>10800000</v>
      </c>
      <c r="F12" s="59">
        <v>10859115</v>
      </c>
      <c r="G12" s="59"/>
      <c r="H12" s="60">
        <v>11070</v>
      </c>
      <c r="I12" s="60">
        <v>14444</v>
      </c>
      <c r="J12" s="59">
        <v>25514</v>
      </c>
      <c r="K12" s="59">
        <v>8129</v>
      </c>
      <c r="L12" s="60">
        <v>1025625</v>
      </c>
      <c r="M12" s="60">
        <v>1306255</v>
      </c>
      <c r="N12" s="59">
        <v>2340009</v>
      </c>
      <c r="O12" s="59">
        <v>27561</v>
      </c>
      <c r="P12" s="60">
        <v>85268</v>
      </c>
      <c r="Q12" s="60">
        <v>53727</v>
      </c>
      <c r="R12" s="59">
        <v>166556</v>
      </c>
      <c r="S12" s="59">
        <v>32602</v>
      </c>
      <c r="T12" s="60">
        <v>89415</v>
      </c>
      <c r="U12" s="60">
        <v>62225</v>
      </c>
      <c r="V12" s="59">
        <v>184242</v>
      </c>
      <c r="W12" s="59">
        <v>2716321</v>
      </c>
      <c r="X12" s="60">
        <v>10859115</v>
      </c>
      <c r="Y12" s="59">
        <v>-8142794</v>
      </c>
      <c r="Z12" s="61">
        <v>-74.99</v>
      </c>
      <c r="AA12" s="62">
        <v>10859115</v>
      </c>
    </row>
    <row r="13" spans="1:27" ht="12.75">
      <c r="A13" s="361" t="s">
        <v>208</v>
      </c>
      <c r="B13" s="136"/>
      <c r="C13" s="275">
        <f>+C14</f>
        <v>721742</v>
      </c>
      <c r="D13" s="341">
        <f aca="true" t="shared" si="4" ref="D13:AA13">+D14</f>
        <v>0</v>
      </c>
      <c r="E13" s="275">
        <f t="shared" si="4"/>
        <v>1200000</v>
      </c>
      <c r="F13" s="342">
        <f t="shared" si="4"/>
        <v>709182</v>
      </c>
      <c r="G13" s="342">
        <f t="shared" si="4"/>
        <v>0</v>
      </c>
      <c r="H13" s="275">
        <f t="shared" si="4"/>
        <v>0</v>
      </c>
      <c r="I13" s="275">
        <f t="shared" si="4"/>
        <v>321891</v>
      </c>
      <c r="J13" s="342">
        <f t="shared" si="4"/>
        <v>321891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184042</v>
      </c>
      <c r="Q13" s="275">
        <f t="shared" si="4"/>
        <v>5930</v>
      </c>
      <c r="R13" s="342">
        <f t="shared" si="4"/>
        <v>189972</v>
      </c>
      <c r="S13" s="342">
        <f t="shared" si="4"/>
        <v>25685</v>
      </c>
      <c r="T13" s="275">
        <f t="shared" si="4"/>
        <v>0</v>
      </c>
      <c r="U13" s="275">
        <f t="shared" si="4"/>
        <v>140000</v>
      </c>
      <c r="V13" s="342">
        <f t="shared" si="4"/>
        <v>165685</v>
      </c>
      <c r="W13" s="342">
        <f t="shared" si="4"/>
        <v>677548</v>
      </c>
      <c r="X13" s="275">
        <f t="shared" si="4"/>
        <v>709182</v>
      </c>
      <c r="Y13" s="342">
        <f t="shared" si="4"/>
        <v>-31634</v>
      </c>
      <c r="Z13" s="335">
        <f>+IF(X13&lt;&gt;0,+(Y13/X13)*100,0)</f>
        <v>-4.460632108541954</v>
      </c>
      <c r="AA13" s="273">
        <f t="shared" si="4"/>
        <v>709182</v>
      </c>
    </row>
    <row r="14" spans="1:27" ht="12.75">
      <c r="A14" s="291" t="s">
        <v>233</v>
      </c>
      <c r="B14" s="136"/>
      <c r="C14" s="60">
        <v>721742</v>
      </c>
      <c r="D14" s="340"/>
      <c r="E14" s="60">
        <v>1200000</v>
      </c>
      <c r="F14" s="59">
        <v>709182</v>
      </c>
      <c r="G14" s="59"/>
      <c r="H14" s="60"/>
      <c r="I14" s="60">
        <v>321891</v>
      </c>
      <c r="J14" s="59">
        <v>321891</v>
      </c>
      <c r="K14" s="59"/>
      <c r="L14" s="60"/>
      <c r="M14" s="60"/>
      <c r="N14" s="59"/>
      <c r="O14" s="59"/>
      <c r="P14" s="60">
        <v>184042</v>
      </c>
      <c r="Q14" s="60">
        <v>5930</v>
      </c>
      <c r="R14" s="59">
        <v>189972</v>
      </c>
      <c r="S14" s="59">
        <v>25685</v>
      </c>
      <c r="T14" s="60"/>
      <c r="U14" s="60">
        <v>140000</v>
      </c>
      <c r="V14" s="59">
        <v>165685</v>
      </c>
      <c r="W14" s="59">
        <v>677548</v>
      </c>
      <c r="X14" s="60">
        <v>709182</v>
      </c>
      <c r="Y14" s="59">
        <v>-31634</v>
      </c>
      <c r="Z14" s="61">
        <v>-4.46</v>
      </c>
      <c r="AA14" s="62">
        <v>709182</v>
      </c>
    </row>
    <row r="15" spans="1:27" ht="12.75">
      <c r="A15" s="361" t="s">
        <v>209</v>
      </c>
      <c r="B15" s="136"/>
      <c r="C15" s="60">
        <f aca="true" t="shared" si="5" ref="C15:Y15">SUM(C16:C20)</f>
        <v>1669018</v>
      </c>
      <c r="D15" s="340">
        <f t="shared" si="5"/>
        <v>0</v>
      </c>
      <c r="E15" s="60">
        <f t="shared" si="5"/>
        <v>200000</v>
      </c>
      <c r="F15" s="59">
        <f t="shared" si="5"/>
        <v>8825104</v>
      </c>
      <c r="G15" s="59">
        <f t="shared" si="5"/>
        <v>0</v>
      </c>
      <c r="H15" s="60">
        <f t="shared" si="5"/>
        <v>15404</v>
      </c>
      <c r="I15" s="60">
        <f t="shared" si="5"/>
        <v>0</v>
      </c>
      <c r="J15" s="59">
        <f t="shared" si="5"/>
        <v>15404</v>
      </c>
      <c r="K15" s="59">
        <f t="shared" si="5"/>
        <v>78260</v>
      </c>
      <c r="L15" s="60">
        <f t="shared" si="5"/>
        <v>29421</v>
      </c>
      <c r="M15" s="60">
        <f t="shared" si="5"/>
        <v>0</v>
      </c>
      <c r="N15" s="59">
        <f t="shared" si="5"/>
        <v>107681</v>
      </c>
      <c r="O15" s="59">
        <f t="shared" si="5"/>
        <v>47984</v>
      </c>
      <c r="P15" s="60">
        <f t="shared" si="5"/>
        <v>0</v>
      </c>
      <c r="Q15" s="60">
        <f t="shared" si="5"/>
        <v>0</v>
      </c>
      <c r="R15" s="59">
        <f t="shared" si="5"/>
        <v>47984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171069</v>
      </c>
      <c r="X15" s="60">
        <f t="shared" si="5"/>
        <v>8825104</v>
      </c>
      <c r="Y15" s="59">
        <f t="shared" si="5"/>
        <v>-8654035</v>
      </c>
      <c r="Z15" s="61">
        <f>+IF(X15&lt;&gt;0,+(Y15/X15)*100,0)</f>
        <v>-98.06156392037985</v>
      </c>
      <c r="AA15" s="62">
        <f>SUM(AA16:AA20)</f>
        <v>8825104</v>
      </c>
    </row>
    <row r="16" spans="1:27" ht="12.75">
      <c r="A16" s="291" t="s">
        <v>234</v>
      </c>
      <c r="B16" s="300"/>
      <c r="C16" s="60">
        <v>1500001</v>
      </c>
      <c r="D16" s="340"/>
      <c r="E16" s="60">
        <v>120000</v>
      </c>
      <c r="F16" s="59">
        <v>8745104</v>
      </c>
      <c r="G16" s="59"/>
      <c r="H16" s="60">
        <v>15404</v>
      </c>
      <c r="I16" s="60"/>
      <c r="J16" s="59">
        <v>15404</v>
      </c>
      <c r="K16" s="59">
        <v>78260</v>
      </c>
      <c r="L16" s="60">
        <v>29421</v>
      </c>
      <c r="M16" s="60"/>
      <c r="N16" s="59">
        <v>107681</v>
      </c>
      <c r="O16" s="59"/>
      <c r="P16" s="60"/>
      <c r="Q16" s="60"/>
      <c r="R16" s="59"/>
      <c r="S16" s="59"/>
      <c r="T16" s="60"/>
      <c r="U16" s="60"/>
      <c r="V16" s="59"/>
      <c r="W16" s="59">
        <v>123085</v>
      </c>
      <c r="X16" s="60">
        <v>8745104</v>
      </c>
      <c r="Y16" s="59">
        <v>-8622019</v>
      </c>
      <c r="Z16" s="61">
        <v>-98.59</v>
      </c>
      <c r="AA16" s="62">
        <v>8745104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169017</v>
      </c>
      <c r="D20" s="340"/>
      <c r="E20" s="60">
        <v>80000</v>
      </c>
      <c r="F20" s="59">
        <v>80000</v>
      </c>
      <c r="G20" s="59"/>
      <c r="H20" s="60"/>
      <c r="I20" s="60"/>
      <c r="J20" s="59"/>
      <c r="K20" s="59"/>
      <c r="L20" s="60"/>
      <c r="M20" s="60"/>
      <c r="N20" s="59"/>
      <c r="O20" s="59">
        <v>47984</v>
      </c>
      <c r="P20" s="60"/>
      <c r="Q20" s="60"/>
      <c r="R20" s="59">
        <v>47984</v>
      </c>
      <c r="S20" s="59"/>
      <c r="T20" s="60"/>
      <c r="U20" s="60"/>
      <c r="V20" s="59"/>
      <c r="W20" s="59">
        <v>47984</v>
      </c>
      <c r="X20" s="60">
        <v>80000</v>
      </c>
      <c r="Y20" s="59">
        <v>-32016</v>
      </c>
      <c r="Z20" s="61">
        <v>-40.02</v>
      </c>
      <c r="AA20" s="62">
        <v>80000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1561499</v>
      </c>
      <c r="D22" s="344">
        <f t="shared" si="6"/>
        <v>0</v>
      </c>
      <c r="E22" s="343">
        <f t="shared" si="6"/>
        <v>4500000</v>
      </c>
      <c r="F22" s="345">
        <f t="shared" si="6"/>
        <v>3522445</v>
      </c>
      <c r="G22" s="345">
        <f t="shared" si="6"/>
        <v>0</v>
      </c>
      <c r="H22" s="343">
        <f t="shared" si="6"/>
        <v>0</v>
      </c>
      <c r="I22" s="343">
        <f t="shared" si="6"/>
        <v>388387</v>
      </c>
      <c r="J22" s="345">
        <f t="shared" si="6"/>
        <v>388387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388387</v>
      </c>
      <c r="X22" s="343">
        <f t="shared" si="6"/>
        <v>3522445</v>
      </c>
      <c r="Y22" s="345">
        <f t="shared" si="6"/>
        <v>-3134058</v>
      </c>
      <c r="Z22" s="336">
        <f>+IF(X22&lt;&gt;0,+(Y22/X22)*100,0)</f>
        <v>-88.9739371374145</v>
      </c>
      <c r="AA22" s="350">
        <f>SUM(AA23:AA32)</f>
        <v>3522445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1561499</v>
      </c>
      <c r="D24" s="340"/>
      <c r="E24" s="60">
        <v>3000000</v>
      </c>
      <c r="F24" s="59">
        <v>2022445</v>
      </c>
      <c r="G24" s="59"/>
      <c r="H24" s="60"/>
      <c r="I24" s="60">
        <v>388387</v>
      </c>
      <c r="J24" s="59">
        <v>388387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388387</v>
      </c>
      <c r="X24" s="60">
        <v>2022445</v>
      </c>
      <c r="Y24" s="59">
        <v>-1634058</v>
      </c>
      <c r="Z24" s="61">
        <v>-80.8</v>
      </c>
      <c r="AA24" s="62">
        <v>2022445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>
        <v>1500000</v>
      </c>
      <c r="F26" s="364">
        <v>1500000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1500000</v>
      </c>
      <c r="Y26" s="364">
        <v>-1500000</v>
      </c>
      <c r="Z26" s="365">
        <v>-100</v>
      </c>
      <c r="AA26" s="366">
        <v>1500000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16618175</v>
      </c>
      <c r="D40" s="344">
        <f t="shared" si="9"/>
        <v>0</v>
      </c>
      <c r="E40" s="343">
        <f t="shared" si="9"/>
        <v>15439732</v>
      </c>
      <c r="F40" s="345">
        <f t="shared" si="9"/>
        <v>14881995</v>
      </c>
      <c r="G40" s="345">
        <f t="shared" si="9"/>
        <v>0</v>
      </c>
      <c r="H40" s="343">
        <f t="shared" si="9"/>
        <v>0</v>
      </c>
      <c r="I40" s="343">
        <f t="shared" si="9"/>
        <v>578455</v>
      </c>
      <c r="J40" s="345">
        <f t="shared" si="9"/>
        <v>578455</v>
      </c>
      <c r="K40" s="345">
        <f t="shared" si="9"/>
        <v>1190664</v>
      </c>
      <c r="L40" s="343">
        <f t="shared" si="9"/>
        <v>1632613</v>
      </c>
      <c r="M40" s="343">
        <f t="shared" si="9"/>
        <v>2397465</v>
      </c>
      <c r="N40" s="345">
        <f t="shared" si="9"/>
        <v>5220742</v>
      </c>
      <c r="O40" s="345">
        <f t="shared" si="9"/>
        <v>471943</v>
      </c>
      <c r="P40" s="343">
        <f t="shared" si="9"/>
        <v>2685000</v>
      </c>
      <c r="Q40" s="343">
        <f t="shared" si="9"/>
        <v>0</v>
      </c>
      <c r="R40" s="345">
        <f t="shared" si="9"/>
        <v>3156943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8956140</v>
      </c>
      <c r="X40" s="343">
        <f t="shared" si="9"/>
        <v>14881995</v>
      </c>
      <c r="Y40" s="345">
        <f t="shared" si="9"/>
        <v>-5925855</v>
      </c>
      <c r="Z40" s="336">
        <f>+IF(X40&lt;&gt;0,+(Y40/X40)*100,0)</f>
        <v>-39.818955724686106</v>
      </c>
      <c r="AA40" s="350">
        <f>SUM(AA41:AA49)</f>
        <v>14881995</v>
      </c>
    </row>
    <row r="41" spans="1:27" ht="12.75">
      <c r="A41" s="361" t="s">
        <v>248</v>
      </c>
      <c r="B41" s="142"/>
      <c r="C41" s="362">
        <v>1208732</v>
      </c>
      <c r="D41" s="363"/>
      <c r="E41" s="362">
        <v>2750000</v>
      </c>
      <c r="F41" s="364">
        <v>2105000</v>
      </c>
      <c r="G41" s="364"/>
      <c r="H41" s="362"/>
      <c r="I41" s="362"/>
      <c r="J41" s="364"/>
      <c r="K41" s="364"/>
      <c r="L41" s="362"/>
      <c r="M41" s="362"/>
      <c r="N41" s="364"/>
      <c r="O41" s="364">
        <v>264896</v>
      </c>
      <c r="P41" s="362"/>
      <c r="Q41" s="362"/>
      <c r="R41" s="364">
        <v>264896</v>
      </c>
      <c r="S41" s="364"/>
      <c r="T41" s="362"/>
      <c r="U41" s="362"/>
      <c r="V41" s="364"/>
      <c r="W41" s="364">
        <v>264896</v>
      </c>
      <c r="X41" s="362">
        <v>2105000</v>
      </c>
      <c r="Y41" s="364">
        <v>-1840104</v>
      </c>
      <c r="Z41" s="365">
        <v>-87.42</v>
      </c>
      <c r="AA41" s="366">
        <v>2105000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805000</v>
      </c>
      <c r="F43" s="370">
        <v>960991</v>
      </c>
      <c r="G43" s="370"/>
      <c r="H43" s="305"/>
      <c r="I43" s="305">
        <v>51656</v>
      </c>
      <c r="J43" s="370">
        <v>51656</v>
      </c>
      <c r="K43" s="370"/>
      <c r="L43" s="305"/>
      <c r="M43" s="305"/>
      <c r="N43" s="370"/>
      <c r="O43" s="370">
        <v>156465</v>
      </c>
      <c r="P43" s="305"/>
      <c r="Q43" s="305"/>
      <c r="R43" s="370">
        <v>156465</v>
      </c>
      <c r="S43" s="370"/>
      <c r="T43" s="305"/>
      <c r="U43" s="305"/>
      <c r="V43" s="370"/>
      <c r="W43" s="370">
        <v>208121</v>
      </c>
      <c r="X43" s="305">
        <v>960991</v>
      </c>
      <c r="Y43" s="370">
        <v>-752870</v>
      </c>
      <c r="Z43" s="371">
        <v>-78.34</v>
      </c>
      <c r="AA43" s="303">
        <v>960991</v>
      </c>
    </row>
    <row r="44" spans="1:27" ht="12.75">
      <c r="A44" s="361" t="s">
        <v>251</v>
      </c>
      <c r="B44" s="136"/>
      <c r="C44" s="60"/>
      <c r="D44" s="368"/>
      <c r="E44" s="54">
        <v>790000</v>
      </c>
      <c r="F44" s="53">
        <v>1126850</v>
      </c>
      <c r="G44" s="53"/>
      <c r="H44" s="54"/>
      <c r="I44" s="54">
        <v>32170</v>
      </c>
      <c r="J44" s="53">
        <v>32170</v>
      </c>
      <c r="K44" s="53">
        <v>17125</v>
      </c>
      <c r="L44" s="54">
        <v>82000</v>
      </c>
      <c r="M44" s="54">
        <v>175000</v>
      </c>
      <c r="N44" s="53">
        <v>274125</v>
      </c>
      <c r="O44" s="53"/>
      <c r="P44" s="54"/>
      <c r="Q44" s="54"/>
      <c r="R44" s="53"/>
      <c r="S44" s="53"/>
      <c r="T44" s="54"/>
      <c r="U44" s="54"/>
      <c r="V44" s="53"/>
      <c r="W44" s="53">
        <v>306295</v>
      </c>
      <c r="X44" s="54">
        <v>1126850</v>
      </c>
      <c r="Y44" s="53">
        <v>-820555</v>
      </c>
      <c r="Z44" s="94">
        <v>-72.82</v>
      </c>
      <c r="AA44" s="95">
        <v>1126850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34912</v>
      </c>
      <c r="D48" s="368"/>
      <c r="E48" s="54"/>
      <c r="F48" s="53">
        <v>23520</v>
      </c>
      <c r="G48" s="53"/>
      <c r="H48" s="54"/>
      <c r="I48" s="54"/>
      <c r="J48" s="53"/>
      <c r="K48" s="53"/>
      <c r="L48" s="54"/>
      <c r="M48" s="54"/>
      <c r="N48" s="53"/>
      <c r="O48" s="53">
        <v>16393</v>
      </c>
      <c r="P48" s="54">
        <v>2685000</v>
      </c>
      <c r="Q48" s="54"/>
      <c r="R48" s="53">
        <v>2701393</v>
      </c>
      <c r="S48" s="53"/>
      <c r="T48" s="54"/>
      <c r="U48" s="54"/>
      <c r="V48" s="53"/>
      <c r="W48" s="53">
        <v>2701393</v>
      </c>
      <c r="X48" s="54">
        <v>23520</v>
      </c>
      <c r="Y48" s="53">
        <v>2677873</v>
      </c>
      <c r="Z48" s="94">
        <v>11385.51</v>
      </c>
      <c r="AA48" s="95">
        <v>23520</v>
      </c>
    </row>
    <row r="49" spans="1:27" ht="12.75">
      <c r="A49" s="361" t="s">
        <v>93</v>
      </c>
      <c r="B49" s="136"/>
      <c r="C49" s="54">
        <v>15374531</v>
      </c>
      <c r="D49" s="368"/>
      <c r="E49" s="54">
        <v>11094732</v>
      </c>
      <c r="F49" s="53">
        <v>10665634</v>
      </c>
      <c r="G49" s="53"/>
      <c r="H49" s="54"/>
      <c r="I49" s="54">
        <v>494629</v>
      </c>
      <c r="J49" s="53">
        <v>494629</v>
      </c>
      <c r="K49" s="53">
        <v>1173539</v>
      </c>
      <c r="L49" s="54">
        <v>1550613</v>
      </c>
      <c r="M49" s="54">
        <v>2222465</v>
      </c>
      <c r="N49" s="53">
        <v>4946617</v>
      </c>
      <c r="O49" s="53">
        <v>34189</v>
      </c>
      <c r="P49" s="54"/>
      <c r="Q49" s="54"/>
      <c r="R49" s="53">
        <v>34189</v>
      </c>
      <c r="S49" s="53"/>
      <c r="T49" s="54"/>
      <c r="U49" s="54"/>
      <c r="V49" s="53"/>
      <c r="W49" s="53">
        <v>5475435</v>
      </c>
      <c r="X49" s="54">
        <v>10665634</v>
      </c>
      <c r="Y49" s="53">
        <v>-5190199</v>
      </c>
      <c r="Z49" s="94">
        <v>-48.66</v>
      </c>
      <c r="AA49" s="95">
        <v>10665634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25430553</v>
      </c>
      <c r="D60" s="346">
        <f t="shared" si="14"/>
        <v>0</v>
      </c>
      <c r="E60" s="219">
        <f t="shared" si="14"/>
        <v>36149732</v>
      </c>
      <c r="F60" s="264">
        <f t="shared" si="14"/>
        <v>42836841</v>
      </c>
      <c r="G60" s="264">
        <f t="shared" si="14"/>
        <v>0</v>
      </c>
      <c r="H60" s="219">
        <f t="shared" si="14"/>
        <v>1462909</v>
      </c>
      <c r="I60" s="219">
        <f t="shared" si="14"/>
        <v>1891025</v>
      </c>
      <c r="J60" s="264">
        <f t="shared" si="14"/>
        <v>3353934</v>
      </c>
      <c r="K60" s="264">
        <f t="shared" si="14"/>
        <v>3260365</v>
      </c>
      <c r="L60" s="219">
        <f t="shared" si="14"/>
        <v>2687659</v>
      </c>
      <c r="M60" s="219">
        <f t="shared" si="14"/>
        <v>3723985</v>
      </c>
      <c r="N60" s="264">
        <f t="shared" si="14"/>
        <v>9672009</v>
      </c>
      <c r="O60" s="264">
        <f t="shared" si="14"/>
        <v>547488</v>
      </c>
      <c r="P60" s="219">
        <f t="shared" si="14"/>
        <v>2954310</v>
      </c>
      <c r="Q60" s="219">
        <f t="shared" si="14"/>
        <v>59657</v>
      </c>
      <c r="R60" s="264">
        <f t="shared" si="14"/>
        <v>3561455</v>
      </c>
      <c r="S60" s="264">
        <f t="shared" si="14"/>
        <v>58287</v>
      </c>
      <c r="T60" s="219">
        <f t="shared" si="14"/>
        <v>89415</v>
      </c>
      <c r="U60" s="219">
        <f t="shared" si="14"/>
        <v>202225</v>
      </c>
      <c r="V60" s="264">
        <f t="shared" si="14"/>
        <v>349927</v>
      </c>
      <c r="W60" s="264">
        <f t="shared" si="14"/>
        <v>16937325</v>
      </c>
      <c r="X60" s="219">
        <f t="shared" si="14"/>
        <v>42836841</v>
      </c>
      <c r="Y60" s="264">
        <f t="shared" si="14"/>
        <v>-25899516</v>
      </c>
      <c r="Z60" s="337">
        <f>+IF(X60&lt;&gt;0,+(Y60/X60)*100,0)</f>
        <v>-60.46084490684082</v>
      </c>
      <c r="AA60" s="232">
        <f>+AA57+AA54+AA51+AA40+AA37+AA34+AA22+AA5</f>
        <v>42836841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2017-08-01T09:24:55Z</dcterms:created>
  <dcterms:modified xsi:type="dcterms:W3CDTF">2017-08-01T09:24:58Z</dcterms:modified>
  <cp:category/>
  <cp:version/>
  <cp:contentType/>
  <cp:contentStatus/>
</cp:coreProperties>
</file>