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<sst xmlns="http://schemas.openxmlformats.org/spreadsheetml/2006/main" count="857" uniqueCount="303">
  <si>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Umzumbe(KZN213)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</si>
  <si>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</si>
  <si>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</si>
  <si>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</si>
  <si>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</si>
  <si>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</si>
  <si>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</si>
  <si>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</si>
  <si>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</si>
  <si>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</si>
  <si>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</si>
  <si>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</si>
  <si>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</si>
  <si>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</si>
  <si>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</si>
  <si>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</si>
  <si>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</si>
  <si>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</si>
  <si>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</si>
  <si>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</si>
  <si>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</si>
  <si>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</si>
  <si>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</si>
  <si>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</si>
  <si>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</si>
  <si>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</si>
  <si>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</si>
  <si>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</si>
  <si>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</si>
  <si>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</si>
  <si>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</si>
  <si>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</si>
  <si>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</si>
  <si>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</si>
  <si>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</si>
  <si>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</si>
  <si>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</si>
  <si>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</si>
  <si>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</si>
  <si>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</si>
  <si>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</si>
  <si>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</si>
  <si>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</si>
  <si>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</si>
  <si>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</si>
  <si>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</si>
  <si>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</si>
  <si>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</si>
  <si>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</si>
  <si>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</si>
  <si>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</si>
  <si>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</si>
  <si>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</si>
  <si>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</si>
  <si>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</si>
  <si>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</si>
  <si>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</si>
  <si>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</si>
  <si>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</si>
  <si>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</si>
  <si>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</si>
  <si>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</si>
  <si>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</si>
  <si>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</si>
  <si>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</si>
  <si>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</si>
  <si>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</si>
  <si>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</si>
  <si>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</si>
  <si>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</si>
  <si>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Umzumbe(KZN213)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</si>
  <si>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</si>
  <si>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</si>
  <si>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</si>
  <si>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</si>
  <si>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</si>
  <si>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</si>
  <si>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</si>
  <si>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</si>
  <si>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</si>
  <si>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</si>
  <si>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</si>
  <si>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</si>
  <si>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</si>
  <si>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</si>
  <si>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</si>
  <si>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</si>
  <si>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</si>
  <si>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</si>
  <si>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</si>
  <si>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</si>
  <si>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</si>
  <si>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</si>
  <si>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</si>
  <si>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</si>
  <si>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</si>
  <si>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</si>
  <si>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</si>
  <si>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</si>
  <si>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</si>
  <si>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Umzumbe(KZN213)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</si>
  <si>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</si>
  <si>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</si>
  <si>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</si>
  <si>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</si>
  <si>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</si>
  <si>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</si>
  <si>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</si>
  <si>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</si>
  <si>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</si>
  <si>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</si>
  <si>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</si>
  <si>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</si>
  <si>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</si>
  <si>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</si>
  <si>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</si>
  <si>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</si>
  <si>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</si>
  <si>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</si>
  <si>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</si>
  <si>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</si>
  <si>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</si>
  <si>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</si>
  <si>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</si>
  <si>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</si>
  <si>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</si>
  <si>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</si>
  <si>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</si>
  <si>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</si>
  <si>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Umzumbe(KZN213)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</si>
  <si>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</si>
  <si>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</si>
  <si>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</si>
  <si>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</si>
  <si>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</si>
  <si>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</si>
  <si>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</si>
  <si>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</si>
  <si>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</si>
  <si>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</si>
  <si>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Umzumbe(KZN213)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</si>
  <si>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</si>
  <si>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</si>
  <si>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</si>
  <si>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</si>
  <si>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</si>
  <si>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</si>
  <si>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</si>
  <si>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</si>
  <si>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</si>
  <si>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</si>
  <si>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</si>
  <si>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</si>
  <si>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</si>
  <si>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</si>
  <si>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</si>
  <si>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</si>
  <si>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</si>
  <si>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</si>
  <si>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</si>
  <si>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</si>
  <si>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</si>
  <si>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</si>
  <si>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</si>
  <si>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</si>
  <si>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</si>
  <si>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</si>
  <si>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</si>
  <si>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</si>
  <si>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</si>
  <si>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</si>
  <si>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</si>
  <si>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</si>
  <si>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</si>
  <si>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Umzumbe(KZN213)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</si>
  <si>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</si>
  <si>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</si>
  <si>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</si>
  <si>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</si>
  <si>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</si>
  <si>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</si>
  <si>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</si>
  <si>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</si>
  <si>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</si>
  <si>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</si>
  <si>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</si>
  <si>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</si>
  <si>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</si>
  <si>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</si>
  <si>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</si>
  <si>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</si>
  <si>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</si>
  <si>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</si>
  <si>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</si>
  <si>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</si>
  <si>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</si>
  <si>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</si>
  <si>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</si>
  <si>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</si>
  <si>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</si>
  <si>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</si>
  <si>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</si>
  <si>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Umzumbe(KZN213)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</si>
  <si>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</si>
  <si>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</si>
  <si>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</si>
  <si>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</si>
  <si>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</si>
  <si>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</si>
  <si>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</si>
  <si>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</si>
  <si>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</si>
  <si>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</si>
  <si>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</si>
  <si>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</si>
  <si>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</si>
  <si>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</si>
  <si>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</si>
  <si>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</si>
  <si>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</si>
  <si>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</si>
  <si>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</si>
  <si>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</si>
  <si>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</si>
  <si>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</si>
  <si>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</si>
  <si>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</si>
  <si>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Umzumbe(KZN213)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</si>
  <si>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</si>
  <si>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</si>
  <si>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</si>
  <si>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</si>
  <si>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</si>
  <si>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</si>
  <si>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</si>
  <si>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</si>
  <si>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</si>
  <si>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</si>
  <si>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</si>
  <si>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</si>
  <si>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</si>
  <si>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</si>
  <si>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</si>
  <si>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</si>
  <si>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</si>
  <si>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</si>
  <si>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</si>
  <si>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</si>
  <si>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</si>
  <si>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</si>
  <si>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</si>
  <si>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</si>
  <si>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</si>
  <si>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</si>
  <si>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</si>
  <si>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</si>
  <si>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</si>
  <si>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</si>
  <si>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</si>
  <si>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</si>
  <si>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</si>
  <si>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</si>
  <si>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</si>
  <si>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Umzumbe(KZN213)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</si>
  <si>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</si>
  <si>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</si>
  <si>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Umzumbe(KZN213)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</si>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</sst>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5787993</v>
      </c>
      <c r="C5" s="19">
        <v>0</v>
      </c>
      <c r="D5" s="59">
        <v>4157557</v>
      </c>
      <c r="E5" s="60">
        <v>4157557</v>
      </c>
      <c r="F5" s="60">
        <v>5763066</v>
      </c>
      <c r="G5" s="60">
        <v>0</v>
      </c>
      <c r="H5" s="60">
        <v>0</v>
      </c>
      <c r="I5" s="60">
        <v>5763066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5763066</v>
      </c>
      <c r="W5" s="60">
        <v>4157556</v>
      </c>
      <c r="X5" s="60">
        <v>1605510</v>
      </c>
      <c r="Y5" s="61">
        <v>38.62</v>
      </c>
      <c r="Z5" s="62">
        <v>4157557</v>
      </c>
    </row>
    <row r="6" spans="1:26" ht="12.75">
      <c r="A6" s="58" t="s">
        <v>32</v>
      </c>
      <c r="B6" s="19">
        <v>0</v>
      </c>
      <c r="C6" s="19">
        <v>0</v>
      </c>
      <c r="D6" s="59">
        <v>32000</v>
      </c>
      <c r="E6" s="60">
        <v>32000</v>
      </c>
      <c r="F6" s="60">
        <v>2684</v>
      </c>
      <c r="G6" s="60">
        <v>2684</v>
      </c>
      <c r="H6" s="60">
        <v>2684</v>
      </c>
      <c r="I6" s="60">
        <v>8052</v>
      </c>
      <c r="J6" s="60">
        <v>2684</v>
      </c>
      <c r="K6" s="60">
        <v>2684</v>
      </c>
      <c r="L6" s="60">
        <v>2684</v>
      </c>
      <c r="M6" s="60">
        <v>8052</v>
      </c>
      <c r="N6" s="60">
        <v>2684</v>
      </c>
      <c r="O6" s="60">
        <v>8052</v>
      </c>
      <c r="P6" s="60">
        <v>6710</v>
      </c>
      <c r="Q6" s="60">
        <v>17446</v>
      </c>
      <c r="R6" s="60">
        <v>2684</v>
      </c>
      <c r="S6" s="60">
        <v>2684</v>
      </c>
      <c r="T6" s="60">
        <v>2684</v>
      </c>
      <c r="U6" s="60">
        <v>8052</v>
      </c>
      <c r="V6" s="60">
        <v>41602</v>
      </c>
      <c r="W6" s="60">
        <v>32004</v>
      </c>
      <c r="X6" s="60">
        <v>9598</v>
      </c>
      <c r="Y6" s="61">
        <v>29.99</v>
      </c>
      <c r="Z6" s="62">
        <v>32000</v>
      </c>
    </row>
    <row r="7" spans="1:26" ht="12.75">
      <c r="A7" s="58" t="s">
        <v>33</v>
      </c>
      <c r="B7" s="19">
        <v>8269793</v>
      </c>
      <c r="C7" s="19">
        <v>0</v>
      </c>
      <c r="D7" s="59">
        <v>8300000</v>
      </c>
      <c r="E7" s="60">
        <v>8600000</v>
      </c>
      <c r="F7" s="60">
        <v>697406</v>
      </c>
      <c r="G7" s="60">
        <v>865165</v>
      </c>
      <c r="H7" s="60">
        <v>872756</v>
      </c>
      <c r="I7" s="60">
        <v>2435327</v>
      </c>
      <c r="J7" s="60">
        <v>805691</v>
      </c>
      <c r="K7" s="60">
        <v>871899</v>
      </c>
      <c r="L7" s="60">
        <v>794731</v>
      </c>
      <c r="M7" s="60">
        <v>2472321</v>
      </c>
      <c r="N7" s="60">
        <v>1820229</v>
      </c>
      <c r="O7" s="60">
        <v>438112</v>
      </c>
      <c r="P7" s="60">
        <v>989568</v>
      </c>
      <c r="Q7" s="60">
        <v>3247909</v>
      </c>
      <c r="R7" s="60">
        <v>1088345</v>
      </c>
      <c r="S7" s="60">
        <v>1140892</v>
      </c>
      <c r="T7" s="60">
        <v>1051937</v>
      </c>
      <c r="U7" s="60">
        <v>3281174</v>
      </c>
      <c r="V7" s="60">
        <v>11436731</v>
      </c>
      <c r="W7" s="60">
        <v>8300004</v>
      </c>
      <c r="X7" s="60">
        <v>3136727</v>
      </c>
      <c r="Y7" s="61">
        <v>37.79</v>
      </c>
      <c r="Z7" s="62">
        <v>8600000</v>
      </c>
    </row>
    <row r="8" spans="1:26" ht="12.75">
      <c r="A8" s="58" t="s">
        <v>34</v>
      </c>
      <c r="B8" s="19">
        <v>151290518</v>
      </c>
      <c r="C8" s="19">
        <v>0</v>
      </c>
      <c r="D8" s="59">
        <v>133027101</v>
      </c>
      <c r="E8" s="60">
        <v>134176755</v>
      </c>
      <c r="F8" s="60">
        <v>50611448</v>
      </c>
      <c r="G8" s="60">
        <v>499636</v>
      </c>
      <c r="H8" s="60">
        <v>-11596116</v>
      </c>
      <c r="I8" s="60">
        <v>39514968</v>
      </c>
      <c r="J8" s="60">
        <v>935352</v>
      </c>
      <c r="K8" s="60">
        <v>261116</v>
      </c>
      <c r="L8" s="60">
        <v>40070399</v>
      </c>
      <c r="M8" s="60">
        <v>41266867</v>
      </c>
      <c r="N8" s="60">
        <v>207747</v>
      </c>
      <c r="O8" s="60">
        <v>304921</v>
      </c>
      <c r="P8" s="60">
        <v>30299789</v>
      </c>
      <c r="Q8" s="60">
        <v>30812457</v>
      </c>
      <c r="R8" s="60">
        <v>109212</v>
      </c>
      <c r="S8" s="60">
        <v>6330579</v>
      </c>
      <c r="T8" s="60">
        <v>4488021</v>
      </c>
      <c r="U8" s="60">
        <v>10927812</v>
      </c>
      <c r="V8" s="60">
        <v>122522104</v>
      </c>
      <c r="W8" s="60">
        <v>133027096</v>
      </c>
      <c r="X8" s="60">
        <v>-10504992</v>
      </c>
      <c r="Y8" s="61">
        <v>-7.9</v>
      </c>
      <c r="Z8" s="62">
        <v>134176755</v>
      </c>
    </row>
    <row r="9" spans="1:26" ht="12.75">
      <c r="A9" s="58" t="s">
        <v>35</v>
      </c>
      <c r="B9" s="19">
        <v>578594</v>
      </c>
      <c r="C9" s="19">
        <v>0</v>
      </c>
      <c r="D9" s="59">
        <v>467000</v>
      </c>
      <c r="E9" s="60">
        <v>866500</v>
      </c>
      <c r="F9" s="60">
        <v>32536</v>
      </c>
      <c r="G9" s="60">
        <v>45310</v>
      </c>
      <c r="H9" s="60">
        <v>106287</v>
      </c>
      <c r="I9" s="60">
        <v>184133</v>
      </c>
      <c r="J9" s="60">
        <v>37912</v>
      </c>
      <c r="K9" s="60">
        <v>-1642068</v>
      </c>
      <c r="L9" s="60">
        <v>50879</v>
      </c>
      <c r="M9" s="60">
        <v>-1553277</v>
      </c>
      <c r="N9" s="60">
        <v>33975</v>
      </c>
      <c r="O9" s="60">
        <v>495272</v>
      </c>
      <c r="P9" s="60">
        <v>34999</v>
      </c>
      <c r="Q9" s="60">
        <v>564246</v>
      </c>
      <c r="R9" s="60">
        <v>34529</v>
      </c>
      <c r="S9" s="60">
        <v>36448</v>
      </c>
      <c r="T9" s="60">
        <v>7639</v>
      </c>
      <c r="U9" s="60">
        <v>78616</v>
      </c>
      <c r="V9" s="60">
        <v>-726282</v>
      </c>
      <c r="W9" s="60">
        <v>467004</v>
      </c>
      <c r="X9" s="60">
        <v>-1193286</v>
      </c>
      <c r="Y9" s="61">
        <v>-255.52</v>
      </c>
      <c r="Z9" s="62">
        <v>866500</v>
      </c>
    </row>
    <row r="10" spans="1:26" ht="22.5">
      <c r="A10" s="63" t="s">
        <v>278</v>
      </c>
      <c r="B10" s="64">
        <f>SUM(B5:B9)</f>
        <v>165926898</v>
      </c>
      <c r="C10" s="64">
        <f>SUM(C5:C9)</f>
        <v>0</v>
      </c>
      <c r="D10" s="65">
        <f aca="true" t="shared" si="0" ref="D10:Z10">SUM(D5:D9)</f>
        <v>145983658</v>
      </c>
      <c r="E10" s="66">
        <f t="shared" si="0"/>
        <v>147832812</v>
      </c>
      <c r="F10" s="66">
        <f t="shared" si="0"/>
        <v>57107140</v>
      </c>
      <c r="G10" s="66">
        <f t="shared" si="0"/>
        <v>1412795</v>
      </c>
      <c r="H10" s="66">
        <f t="shared" si="0"/>
        <v>-10614389</v>
      </c>
      <c r="I10" s="66">
        <f t="shared" si="0"/>
        <v>47905546</v>
      </c>
      <c r="J10" s="66">
        <f t="shared" si="0"/>
        <v>1781639</v>
      </c>
      <c r="K10" s="66">
        <f t="shared" si="0"/>
        <v>-506369</v>
      </c>
      <c r="L10" s="66">
        <f t="shared" si="0"/>
        <v>40918693</v>
      </c>
      <c r="M10" s="66">
        <f t="shared" si="0"/>
        <v>42193963</v>
      </c>
      <c r="N10" s="66">
        <f t="shared" si="0"/>
        <v>2064635</v>
      </c>
      <c r="O10" s="66">
        <f t="shared" si="0"/>
        <v>1246357</v>
      </c>
      <c r="P10" s="66">
        <f t="shared" si="0"/>
        <v>31331066</v>
      </c>
      <c r="Q10" s="66">
        <f t="shared" si="0"/>
        <v>34642058</v>
      </c>
      <c r="R10" s="66">
        <f t="shared" si="0"/>
        <v>1234770</v>
      </c>
      <c r="S10" s="66">
        <f t="shared" si="0"/>
        <v>7510603</v>
      </c>
      <c r="T10" s="66">
        <f t="shared" si="0"/>
        <v>5550281</v>
      </c>
      <c r="U10" s="66">
        <f t="shared" si="0"/>
        <v>14295654</v>
      </c>
      <c r="V10" s="66">
        <f t="shared" si="0"/>
        <v>139037221</v>
      </c>
      <c r="W10" s="66">
        <f t="shared" si="0"/>
        <v>145983664</v>
      </c>
      <c r="X10" s="66">
        <f t="shared" si="0"/>
        <v>-6946443</v>
      </c>
      <c r="Y10" s="67">
        <f>+IF(W10&lt;&gt;0,(X10/W10)*100,0)</f>
        <v>-4.75837008721743</v>
      </c>
      <c r="Z10" s="68">
        <f t="shared" si="0"/>
        <v>147832812</v>
      </c>
    </row>
    <row r="11" spans="1:26" ht="12.75">
      <c r="A11" s="58" t="s">
        <v>37</v>
      </c>
      <c r="B11" s="19">
        <v>36427048</v>
      </c>
      <c r="C11" s="19">
        <v>0</v>
      </c>
      <c r="D11" s="59">
        <v>47656000</v>
      </c>
      <c r="E11" s="60">
        <v>47655827</v>
      </c>
      <c r="F11" s="60">
        <v>3125987</v>
      </c>
      <c r="G11" s="60">
        <v>3037203</v>
      </c>
      <c r="H11" s="60">
        <v>3019870</v>
      </c>
      <c r="I11" s="60">
        <v>9183060</v>
      </c>
      <c r="J11" s="60">
        <v>3021931</v>
      </c>
      <c r="K11" s="60">
        <v>4484520</v>
      </c>
      <c r="L11" s="60">
        <v>3507767</v>
      </c>
      <c r="M11" s="60">
        <v>11014218</v>
      </c>
      <c r="N11" s="60">
        <v>3260836</v>
      </c>
      <c r="O11" s="60">
        <v>3142670</v>
      </c>
      <c r="P11" s="60">
        <v>3042969</v>
      </c>
      <c r="Q11" s="60">
        <v>9446475</v>
      </c>
      <c r="R11" s="60">
        <v>3027181</v>
      </c>
      <c r="S11" s="60">
        <v>3227647</v>
      </c>
      <c r="T11" s="60">
        <v>3127503</v>
      </c>
      <c r="U11" s="60">
        <v>9382331</v>
      </c>
      <c r="V11" s="60">
        <v>39026084</v>
      </c>
      <c r="W11" s="60">
        <v>47655823</v>
      </c>
      <c r="X11" s="60">
        <v>-8629739</v>
      </c>
      <c r="Y11" s="61">
        <v>-18.11</v>
      </c>
      <c r="Z11" s="62">
        <v>47655827</v>
      </c>
    </row>
    <row r="12" spans="1:26" ht="12.75">
      <c r="A12" s="58" t="s">
        <v>38</v>
      </c>
      <c r="B12" s="19">
        <v>13688879</v>
      </c>
      <c r="C12" s="19">
        <v>0</v>
      </c>
      <c r="D12" s="59">
        <v>13293810</v>
      </c>
      <c r="E12" s="60">
        <v>13293809</v>
      </c>
      <c r="F12" s="60">
        <v>1125919</v>
      </c>
      <c r="G12" s="60">
        <v>550625</v>
      </c>
      <c r="H12" s="60">
        <v>1614642</v>
      </c>
      <c r="I12" s="60">
        <v>3291186</v>
      </c>
      <c r="J12" s="60">
        <v>997419</v>
      </c>
      <c r="K12" s="60">
        <v>1019251</v>
      </c>
      <c r="L12" s="60">
        <v>1151679</v>
      </c>
      <c r="M12" s="60">
        <v>3168349</v>
      </c>
      <c r="N12" s="60">
        <v>1153940</v>
      </c>
      <c r="O12" s="60">
        <v>1189365</v>
      </c>
      <c r="P12" s="60">
        <v>1143922</v>
      </c>
      <c r="Q12" s="60">
        <v>3487227</v>
      </c>
      <c r="R12" s="60">
        <v>1238338</v>
      </c>
      <c r="S12" s="60">
        <v>1499704</v>
      </c>
      <c r="T12" s="60">
        <v>1247474</v>
      </c>
      <c r="U12" s="60">
        <v>3985516</v>
      </c>
      <c r="V12" s="60">
        <v>13932278</v>
      </c>
      <c r="W12" s="60">
        <v>13293806</v>
      </c>
      <c r="X12" s="60">
        <v>638472</v>
      </c>
      <c r="Y12" s="61">
        <v>4.8</v>
      </c>
      <c r="Z12" s="62">
        <v>13293809</v>
      </c>
    </row>
    <row r="13" spans="1:26" ht="12.75">
      <c r="A13" s="58" t="s">
        <v>279</v>
      </c>
      <c r="B13" s="19">
        <v>21611608</v>
      </c>
      <c r="C13" s="19">
        <v>0</v>
      </c>
      <c r="D13" s="59">
        <v>20813673</v>
      </c>
      <c r="E13" s="60">
        <v>20813673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20813676</v>
      </c>
      <c r="X13" s="60">
        <v>-20813676</v>
      </c>
      <c r="Y13" s="61">
        <v>-100</v>
      </c>
      <c r="Z13" s="62">
        <v>20813673</v>
      </c>
    </row>
    <row r="14" spans="1:26" ht="12.75">
      <c r="A14" s="58" t="s">
        <v>40</v>
      </c>
      <c r="B14" s="19">
        <v>65000</v>
      </c>
      <c r="C14" s="19">
        <v>0</v>
      </c>
      <c r="D14" s="59">
        <v>234260</v>
      </c>
      <c r="E14" s="60">
        <v>234260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234260</v>
      </c>
      <c r="X14" s="60">
        <v>-234260</v>
      </c>
      <c r="Y14" s="61">
        <v>-100</v>
      </c>
      <c r="Z14" s="62">
        <v>234260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12800000</v>
      </c>
      <c r="E16" s="60">
        <v>13949655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12799996</v>
      </c>
      <c r="X16" s="60">
        <v>-12799996</v>
      </c>
      <c r="Y16" s="61">
        <v>-100</v>
      </c>
      <c r="Z16" s="62">
        <v>13949655</v>
      </c>
    </row>
    <row r="17" spans="1:26" ht="12.75">
      <c r="A17" s="58" t="s">
        <v>43</v>
      </c>
      <c r="B17" s="19">
        <v>69569977</v>
      </c>
      <c r="C17" s="19">
        <v>0</v>
      </c>
      <c r="D17" s="59">
        <v>57449372</v>
      </c>
      <c r="E17" s="60">
        <v>59373706</v>
      </c>
      <c r="F17" s="60">
        <v>5052019</v>
      </c>
      <c r="G17" s="60">
        <v>8400502</v>
      </c>
      <c r="H17" s="60">
        <v>3542064</v>
      </c>
      <c r="I17" s="60">
        <v>16994585</v>
      </c>
      <c r="J17" s="60">
        <v>3044686</v>
      </c>
      <c r="K17" s="60">
        <v>3538768</v>
      </c>
      <c r="L17" s="60">
        <v>4590789</v>
      </c>
      <c r="M17" s="60">
        <v>11174243</v>
      </c>
      <c r="N17" s="60">
        <v>2907687</v>
      </c>
      <c r="O17" s="60">
        <v>3636845</v>
      </c>
      <c r="P17" s="60">
        <v>6744660</v>
      </c>
      <c r="Q17" s="60">
        <v>13289192</v>
      </c>
      <c r="R17" s="60">
        <v>3796620</v>
      </c>
      <c r="S17" s="60">
        <v>10666387</v>
      </c>
      <c r="T17" s="60">
        <v>14568857</v>
      </c>
      <c r="U17" s="60">
        <v>29031864</v>
      </c>
      <c r="V17" s="60">
        <v>70489884</v>
      </c>
      <c r="W17" s="60">
        <v>57449684</v>
      </c>
      <c r="X17" s="60">
        <v>13040200</v>
      </c>
      <c r="Y17" s="61">
        <v>22.7</v>
      </c>
      <c r="Z17" s="62">
        <v>59373706</v>
      </c>
    </row>
    <row r="18" spans="1:26" ht="12.75">
      <c r="A18" s="70" t="s">
        <v>44</v>
      </c>
      <c r="B18" s="71">
        <f>SUM(B11:B17)</f>
        <v>141362512</v>
      </c>
      <c r="C18" s="71">
        <f>SUM(C11:C17)</f>
        <v>0</v>
      </c>
      <c r="D18" s="72">
        <f aca="true" t="shared" si="1" ref="D18:Z18">SUM(D11:D17)</f>
        <v>152247115</v>
      </c>
      <c r="E18" s="73">
        <f t="shared" si="1"/>
        <v>155320930</v>
      </c>
      <c r="F18" s="73">
        <f t="shared" si="1"/>
        <v>9303925</v>
      </c>
      <c r="G18" s="73">
        <f t="shared" si="1"/>
        <v>11988330</v>
      </c>
      <c r="H18" s="73">
        <f t="shared" si="1"/>
        <v>8176576</v>
      </c>
      <c r="I18" s="73">
        <f t="shared" si="1"/>
        <v>29468831</v>
      </c>
      <c r="J18" s="73">
        <f t="shared" si="1"/>
        <v>7064036</v>
      </c>
      <c r="K18" s="73">
        <f t="shared" si="1"/>
        <v>9042539</v>
      </c>
      <c r="L18" s="73">
        <f t="shared" si="1"/>
        <v>9250235</v>
      </c>
      <c r="M18" s="73">
        <f t="shared" si="1"/>
        <v>25356810</v>
      </c>
      <c r="N18" s="73">
        <f t="shared" si="1"/>
        <v>7322463</v>
      </c>
      <c r="O18" s="73">
        <f t="shared" si="1"/>
        <v>7968880</v>
      </c>
      <c r="P18" s="73">
        <f t="shared" si="1"/>
        <v>10931551</v>
      </c>
      <c r="Q18" s="73">
        <f t="shared" si="1"/>
        <v>26222894</v>
      </c>
      <c r="R18" s="73">
        <f t="shared" si="1"/>
        <v>8062139</v>
      </c>
      <c r="S18" s="73">
        <f t="shared" si="1"/>
        <v>15393738</v>
      </c>
      <c r="T18" s="73">
        <f t="shared" si="1"/>
        <v>18943834</v>
      </c>
      <c r="U18" s="73">
        <f t="shared" si="1"/>
        <v>42399711</v>
      </c>
      <c r="V18" s="73">
        <f t="shared" si="1"/>
        <v>123448246</v>
      </c>
      <c r="W18" s="73">
        <f t="shared" si="1"/>
        <v>152247245</v>
      </c>
      <c r="X18" s="73">
        <f t="shared" si="1"/>
        <v>-28798999</v>
      </c>
      <c r="Y18" s="67">
        <f>+IF(W18&lt;&gt;0,(X18/W18)*100,0)</f>
        <v>-18.915940974826835</v>
      </c>
      <c r="Z18" s="74">
        <f t="shared" si="1"/>
        <v>155320930</v>
      </c>
    </row>
    <row r="19" spans="1:26" ht="12.75">
      <c r="A19" s="70" t="s">
        <v>45</v>
      </c>
      <c r="B19" s="75">
        <f>+B10-B18</f>
        <v>24564386</v>
      </c>
      <c r="C19" s="75">
        <f>+C10-C18</f>
        <v>0</v>
      </c>
      <c r="D19" s="76">
        <f aca="true" t="shared" si="2" ref="D19:Z19">+D10-D18</f>
        <v>-6263457</v>
      </c>
      <c r="E19" s="77">
        <f t="shared" si="2"/>
        <v>-7488118</v>
      </c>
      <c r="F19" s="77">
        <f t="shared" si="2"/>
        <v>47803215</v>
      </c>
      <c r="G19" s="77">
        <f t="shared" si="2"/>
        <v>-10575535</v>
      </c>
      <c r="H19" s="77">
        <f t="shared" si="2"/>
        <v>-18790965</v>
      </c>
      <c r="I19" s="77">
        <f t="shared" si="2"/>
        <v>18436715</v>
      </c>
      <c r="J19" s="77">
        <f t="shared" si="2"/>
        <v>-5282397</v>
      </c>
      <c r="K19" s="77">
        <f t="shared" si="2"/>
        <v>-9548908</v>
      </c>
      <c r="L19" s="77">
        <f t="shared" si="2"/>
        <v>31668458</v>
      </c>
      <c r="M19" s="77">
        <f t="shared" si="2"/>
        <v>16837153</v>
      </c>
      <c r="N19" s="77">
        <f t="shared" si="2"/>
        <v>-5257828</v>
      </c>
      <c r="O19" s="77">
        <f t="shared" si="2"/>
        <v>-6722523</v>
      </c>
      <c r="P19" s="77">
        <f t="shared" si="2"/>
        <v>20399515</v>
      </c>
      <c r="Q19" s="77">
        <f t="shared" si="2"/>
        <v>8419164</v>
      </c>
      <c r="R19" s="77">
        <f t="shared" si="2"/>
        <v>-6827369</v>
      </c>
      <c r="S19" s="77">
        <f t="shared" si="2"/>
        <v>-7883135</v>
      </c>
      <c r="T19" s="77">
        <f t="shared" si="2"/>
        <v>-13393553</v>
      </c>
      <c r="U19" s="77">
        <f t="shared" si="2"/>
        <v>-28104057</v>
      </c>
      <c r="V19" s="77">
        <f t="shared" si="2"/>
        <v>15588975</v>
      </c>
      <c r="W19" s="77">
        <f>IF(E10=E18,0,W10-W18)</f>
        <v>-6263581</v>
      </c>
      <c r="X19" s="77">
        <f t="shared" si="2"/>
        <v>21852556</v>
      </c>
      <c r="Y19" s="78">
        <f>+IF(W19&lt;&gt;0,(X19/W19)*100,0)</f>
        <v>-348.8827876577313</v>
      </c>
      <c r="Z19" s="79">
        <f t="shared" si="2"/>
        <v>-7488118</v>
      </c>
    </row>
    <row r="20" spans="1:26" ht="12.75">
      <c r="A20" s="58" t="s">
        <v>46</v>
      </c>
      <c r="B20" s="19">
        <v>53361947</v>
      </c>
      <c r="C20" s="19">
        <v>0</v>
      </c>
      <c r="D20" s="59">
        <v>40990900</v>
      </c>
      <c r="E20" s="60">
        <v>42050423</v>
      </c>
      <c r="F20" s="60">
        <v>4826117</v>
      </c>
      <c r="G20" s="60">
        <v>1807328</v>
      </c>
      <c r="H20" s="60">
        <v>15475193</v>
      </c>
      <c r="I20" s="60">
        <v>22108638</v>
      </c>
      <c r="J20" s="60">
        <v>3527346</v>
      </c>
      <c r="K20" s="60">
        <v>4752478</v>
      </c>
      <c r="L20" s="60">
        <v>551979</v>
      </c>
      <c r="M20" s="60">
        <v>8831803</v>
      </c>
      <c r="N20" s="60">
        <v>89540</v>
      </c>
      <c r="O20" s="60">
        <v>4202048</v>
      </c>
      <c r="P20" s="60">
        <v>1092704</v>
      </c>
      <c r="Q20" s="60">
        <v>5384292</v>
      </c>
      <c r="R20" s="60">
        <v>717956</v>
      </c>
      <c r="S20" s="60">
        <v>5877917</v>
      </c>
      <c r="T20" s="60">
        <v>10080229</v>
      </c>
      <c r="U20" s="60">
        <v>16676102</v>
      </c>
      <c r="V20" s="60">
        <v>53000835</v>
      </c>
      <c r="W20" s="60">
        <v>40990904</v>
      </c>
      <c r="X20" s="60">
        <v>12009931</v>
      </c>
      <c r="Y20" s="61">
        <v>29.3</v>
      </c>
      <c r="Z20" s="62">
        <v>42050423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77926333</v>
      </c>
      <c r="C22" s="86">
        <f>SUM(C19:C21)</f>
        <v>0</v>
      </c>
      <c r="D22" s="87">
        <f aca="true" t="shared" si="3" ref="D22:Z22">SUM(D19:D21)</f>
        <v>34727443</v>
      </c>
      <c r="E22" s="88">
        <f t="shared" si="3"/>
        <v>34562305</v>
      </c>
      <c r="F22" s="88">
        <f t="shared" si="3"/>
        <v>52629332</v>
      </c>
      <c r="G22" s="88">
        <f t="shared" si="3"/>
        <v>-8768207</v>
      </c>
      <c r="H22" s="88">
        <f t="shared" si="3"/>
        <v>-3315772</v>
      </c>
      <c r="I22" s="88">
        <f t="shared" si="3"/>
        <v>40545353</v>
      </c>
      <c r="J22" s="88">
        <f t="shared" si="3"/>
        <v>-1755051</v>
      </c>
      <c r="K22" s="88">
        <f t="shared" si="3"/>
        <v>-4796430</v>
      </c>
      <c r="L22" s="88">
        <f t="shared" si="3"/>
        <v>32220437</v>
      </c>
      <c r="M22" s="88">
        <f t="shared" si="3"/>
        <v>25668956</v>
      </c>
      <c r="N22" s="88">
        <f t="shared" si="3"/>
        <v>-5168288</v>
      </c>
      <c r="O22" s="88">
        <f t="shared" si="3"/>
        <v>-2520475</v>
      </c>
      <c r="P22" s="88">
        <f t="shared" si="3"/>
        <v>21492219</v>
      </c>
      <c r="Q22" s="88">
        <f t="shared" si="3"/>
        <v>13803456</v>
      </c>
      <c r="R22" s="88">
        <f t="shared" si="3"/>
        <v>-6109413</v>
      </c>
      <c r="S22" s="88">
        <f t="shared" si="3"/>
        <v>-2005218</v>
      </c>
      <c r="T22" s="88">
        <f t="shared" si="3"/>
        <v>-3313324</v>
      </c>
      <c r="U22" s="88">
        <f t="shared" si="3"/>
        <v>-11427955</v>
      </c>
      <c r="V22" s="88">
        <f t="shared" si="3"/>
        <v>68589810</v>
      </c>
      <c r="W22" s="88">
        <f t="shared" si="3"/>
        <v>34727323</v>
      </c>
      <c r="X22" s="88">
        <f t="shared" si="3"/>
        <v>33862487</v>
      </c>
      <c r="Y22" s="89">
        <f>+IF(W22&lt;&gt;0,(X22/W22)*100,0)</f>
        <v>97.50963816013115</v>
      </c>
      <c r="Z22" s="90">
        <f t="shared" si="3"/>
        <v>34562305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77926333</v>
      </c>
      <c r="C24" s="75">
        <f>SUM(C22:C23)</f>
        <v>0</v>
      </c>
      <c r="D24" s="76">
        <f aca="true" t="shared" si="4" ref="D24:Z24">SUM(D22:D23)</f>
        <v>34727443</v>
      </c>
      <c r="E24" s="77">
        <f t="shared" si="4"/>
        <v>34562305</v>
      </c>
      <c r="F24" s="77">
        <f t="shared" si="4"/>
        <v>52629332</v>
      </c>
      <c r="G24" s="77">
        <f t="shared" si="4"/>
        <v>-8768207</v>
      </c>
      <c r="H24" s="77">
        <f t="shared" si="4"/>
        <v>-3315772</v>
      </c>
      <c r="I24" s="77">
        <f t="shared" si="4"/>
        <v>40545353</v>
      </c>
      <c r="J24" s="77">
        <f t="shared" si="4"/>
        <v>-1755051</v>
      </c>
      <c r="K24" s="77">
        <f t="shared" si="4"/>
        <v>-4796430</v>
      </c>
      <c r="L24" s="77">
        <f t="shared" si="4"/>
        <v>32220437</v>
      </c>
      <c r="M24" s="77">
        <f t="shared" si="4"/>
        <v>25668956</v>
      </c>
      <c r="N24" s="77">
        <f t="shared" si="4"/>
        <v>-5168288</v>
      </c>
      <c r="O24" s="77">
        <f t="shared" si="4"/>
        <v>-2520475</v>
      </c>
      <c r="P24" s="77">
        <f t="shared" si="4"/>
        <v>21492219</v>
      </c>
      <c r="Q24" s="77">
        <f t="shared" si="4"/>
        <v>13803456</v>
      </c>
      <c r="R24" s="77">
        <f t="shared" si="4"/>
        <v>-6109413</v>
      </c>
      <c r="S24" s="77">
        <f t="shared" si="4"/>
        <v>-2005218</v>
      </c>
      <c r="T24" s="77">
        <f t="shared" si="4"/>
        <v>-3313324</v>
      </c>
      <c r="U24" s="77">
        <f t="shared" si="4"/>
        <v>-11427955</v>
      </c>
      <c r="V24" s="77">
        <f t="shared" si="4"/>
        <v>68589810</v>
      </c>
      <c r="W24" s="77">
        <f t="shared" si="4"/>
        <v>34727323</v>
      </c>
      <c r="X24" s="77">
        <f t="shared" si="4"/>
        <v>33862487</v>
      </c>
      <c r="Y24" s="78">
        <f>+IF(W24&lt;&gt;0,(X24/W24)*100,0)</f>
        <v>97.50963816013115</v>
      </c>
      <c r="Z24" s="79">
        <f t="shared" si="4"/>
        <v>34562305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73837780</v>
      </c>
      <c r="C27" s="22">
        <v>0</v>
      </c>
      <c r="D27" s="99">
        <v>56165900</v>
      </c>
      <c r="E27" s="100">
        <v>60070819</v>
      </c>
      <c r="F27" s="100">
        <v>3442072</v>
      </c>
      <c r="G27" s="100">
        <v>4743119</v>
      </c>
      <c r="H27" s="100">
        <v>4519517</v>
      </c>
      <c r="I27" s="100">
        <v>12704708</v>
      </c>
      <c r="J27" s="100">
        <v>1420564</v>
      </c>
      <c r="K27" s="100">
        <v>6859491</v>
      </c>
      <c r="L27" s="100">
        <v>406000</v>
      </c>
      <c r="M27" s="100">
        <v>8686055</v>
      </c>
      <c r="N27" s="100">
        <v>58712</v>
      </c>
      <c r="O27" s="100">
        <v>3781989</v>
      </c>
      <c r="P27" s="100">
        <v>513288</v>
      </c>
      <c r="Q27" s="100">
        <v>4353989</v>
      </c>
      <c r="R27" s="100">
        <v>569151</v>
      </c>
      <c r="S27" s="100">
        <v>7280221</v>
      </c>
      <c r="T27" s="100">
        <v>9860334</v>
      </c>
      <c r="U27" s="100">
        <v>17709706</v>
      </c>
      <c r="V27" s="100">
        <v>43454458</v>
      </c>
      <c r="W27" s="100">
        <v>60070819</v>
      </c>
      <c r="X27" s="100">
        <v>-16616361</v>
      </c>
      <c r="Y27" s="101">
        <v>-27.66</v>
      </c>
      <c r="Z27" s="102">
        <v>60070819</v>
      </c>
    </row>
    <row r="28" spans="1:26" ht="12.75">
      <c r="A28" s="103" t="s">
        <v>46</v>
      </c>
      <c r="B28" s="19">
        <v>73837780</v>
      </c>
      <c r="C28" s="19">
        <v>0</v>
      </c>
      <c r="D28" s="59">
        <v>40990900</v>
      </c>
      <c r="E28" s="60">
        <v>60070819</v>
      </c>
      <c r="F28" s="60">
        <v>3442072</v>
      </c>
      <c r="G28" s="60">
        <v>4743119</v>
      </c>
      <c r="H28" s="60">
        <v>4519517</v>
      </c>
      <c r="I28" s="60">
        <v>12704708</v>
      </c>
      <c r="J28" s="60">
        <v>1420564</v>
      </c>
      <c r="K28" s="60">
        <v>6859491</v>
      </c>
      <c r="L28" s="60">
        <v>406000</v>
      </c>
      <c r="M28" s="60">
        <v>8686055</v>
      </c>
      <c r="N28" s="60">
        <v>58712</v>
      </c>
      <c r="O28" s="60">
        <v>3781989</v>
      </c>
      <c r="P28" s="60">
        <v>513288</v>
      </c>
      <c r="Q28" s="60">
        <v>4353989</v>
      </c>
      <c r="R28" s="60">
        <v>569151</v>
      </c>
      <c r="S28" s="60">
        <v>7280221</v>
      </c>
      <c r="T28" s="60">
        <v>9860334</v>
      </c>
      <c r="U28" s="60">
        <v>17709706</v>
      </c>
      <c r="V28" s="60">
        <v>43454458</v>
      </c>
      <c r="W28" s="60">
        <v>60070819</v>
      </c>
      <c r="X28" s="60">
        <v>-16616361</v>
      </c>
      <c r="Y28" s="61">
        <v>-27.66</v>
      </c>
      <c r="Z28" s="62">
        <v>60070819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15175000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73837780</v>
      </c>
      <c r="C32" s="22">
        <f>SUM(C28:C31)</f>
        <v>0</v>
      </c>
      <c r="D32" s="99">
        <f aca="true" t="shared" si="5" ref="D32:Z32">SUM(D28:D31)</f>
        <v>56165900</v>
      </c>
      <c r="E32" s="100">
        <f t="shared" si="5"/>
        <v>60070819</v>
      </c>
      <c r="F32" s="100">
        <f t="shared" si="5"/>
        <v>3442072</v>
      </c>
      <c r="G32" s="100">
        <f t="shared" si="5"/>
        <v>4743119</v>
      </c>
      <c r="H32" s="100">
        <f t="shared" si="5"/>
        <v>4519517</v>
      </c>
      <c r="I32" s="100">
        <f t="shared" si="5"/>
        <v>12704708</v>
      </c>
      <c r="J32" s="100">
        <f t="shared" si="5"/>
        <v>1420564</v>
      </c>
      <c r="K32" s="100">
        <f t="shared" si="5"/>
        <v>6859491</v>
      </c>
      <c r="L32" s="100">
        <f t="shared" si="5"/>
        <v>406000</v>
      </c>
      <c r="M32" s="100">
        <f t="shared" si="5"/>
        <v>8686055</v>
      </c>
      <c r="N32" s="100">
        <f t="shared" si="5"/>
        <v>58712</v>
      </c>
      <c r="O32" s="100">
        <f t="shared" si="5"/>
        <v>3781989</v>
      </c>
      <c r="P32" s="100">
        <f t="shared" si="5"/>
        <v>513288</v>
      </c>
      <c r="Q32" s="100">
        <f t="shared" si="5"/>
        <v>4353989</v>
      </c>
      <c r="R32" s="100">
        <f t="shared" si="5"/>
        <v>569151</v>
      </c>
      <c r="S32" s="100">
        <f t="shared" si="5"/>
        <v>7280221</v>
      </c>
      <c r="T32" s="100">
        <f t="shared" si="5"/>
        <v>9860334</v>
      </c>
      <c r="U32" s="100">
        <f t="shared" si="5"/>
        <v>17709706</v>
      </c>
      <c r="V32" s="100">
        <f t="shared" si="5"/>
        <v>43454458</v>
      </c>
      <c r="W32" s="100">
        <f t="shared" si="5"/>
        <v>60070819</v>
      </c>
      <c r="X32" s="100">
        <f t="shared" si="5"/>
        <v>-16616361</v>
      </c>
      <c r="Y32" s="101">
        <f>+IF(W32&lt;&gt;0,(X32/W32)*100,0)</f>
        <v>-27.661285923203412</v>
      </c>
      <c r="Z32" s="102">
        <f t="shared" si="5"/>
        <v>60070819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150635417</v>
      </c>
      <c r="C35" s="19">
        <v>0</v>
      </c>
      <c r="D35" s="59">
        <v>164422947</v>
      </c>
      <c r="E35" s="60">
        <v>164723000</v>
      </c>
      <c r="F35" s="60">
        <v>211547285</v>
      </c>
      <c r="G35" s="60">
        <v>205309185</v>
      </c>
      <c r="H35" s="60">
        <v>205502512</v>
      </c>
      <c r="I35" s="60">
        <v>205502512</v>
      </c>
      <c r="J35" s="60">
        <v>203739435</v>
      </c>
      <c r="K35" s="60">
        <v>190408794</v>
      </c>
      <c r="L35" s="60">
        <v>237663111</v>
      </c>
      <c r="M35" s="60">
        <v>237663111</v>
      </c>
      <c r="N35" s="60">
        <v>232240496</v>
      </c>
      <c r="O35" s="60">
        <v>222258077</v>
      </c>
      <c r="P35" s="60">
        <v>247298015</v>
      </c>
      <c r="Q35" s="60">
        <v>247298015</v>
      </c>
      <c r="R35" s="60">
        <v>239308395</v>
      </c>
      <c r="S35" s="60">
        <v>217724965</v>
      </c>
      <c r="T35" s="60">
        <v>189845420</v>
      </c>
      <c r="U35" s="60">
        <v>189845420</v>
      </c>
      <c r="V35" s="60">
        <v>189845420</v>
      </c>
      <c r="W35" s="60">
        <v>164723000</v>
      </c>
      <c r="X35" s="60">
        <v>25122420</v>
      </c>
      <c r="Y35" s="61">
        <v>15.25</v>
      </c>
      <c r="Z35" s="62">
        <v>164723000</v>
      </c>
    </row>
    <row r="36" spans="1:26" ht="12.75">
      <c r="A36" s="58" t="s">
        <v>57</v>
      </c>
      <c r="B36" s="19">
        <v>304845195</v>
      </c>
      <c r="C36" s="19">
        <v>0</v>
      </c>
      <c r="D36" s="59">
        <v>288471822</v>
      </c>
      <c r="E36" s="60">
        <v>289013000</v>
      </c>
      <c r="F36" s="60">
        <v>308287268</v>
      </c>
      <c r="G36" s="60">
        <v>313030386</v>
      </c>
      <c r="H36" s="60">
        <v>317550103</v>
      </c>
      <c r="I36" s="60">
        <v>317550103</v>
      </c>
      <c r="J36" s="60">
        <v>318970668</v>
      </c>
      <c r="K36" s="60">
        <v>325692070</v>
      </c>
      <c r="L36" s="60">
        <v>325750885</v>
      </c>
      <c r="M36" s="60">
        <v>325750885</v>
      </c>
      <c r="N36" s="60">
        <v>325809597</v>
      </c>
      <c r="O36" s="60">
        <v>329591587</v>
      </c>
      <c r="P36" s="60">
        <v>330104875</v>
      </c>
      <c r="Q36" s="60">
        <v>330104875</v>
      </c>
      <c r="R36" s="60">
        <v>331379658</v>
      </c>
      <c r="S36" s="60">
        <v>338659879</v>
      </c>
      <c r="T36" s="60">
        <v>348634214</v>
      </c>
      <c r="U36" s="60">
        <v>348634214</v>
      </c>
      <c r="V36" s="60">
        <v>348634214</v>
      </c>
      <c r="W36" s="60">
        <v>289013000</v>
      </c>
      <c r="X36" s="60">
        <v>59621214</v>
      </c>
      <c r="Y36" s="61">
        <v>20.63</v>
      </c>
      <c r="Z36" s="62">
        <v>289013000</v>
      </c>
    </row>
    <row r="37" spans="1:26" ht="12.75">
      <c r="A37" s="58" t="s">
        <v>58</v>
      </c>
      <c r="B37" s="19">
        <v>25726836</v>
      </c>
      <c r="C37" s="19">
        <v>0</v>
      </c>
      <c r="D37" s="59">
        <v>15433758</v>
      </c>
      <c r="E37" s="60">
        <v>15433758</v>
      </c>
      <c r="F37" s="60">
        <v>67402545</v>
      </c>
      <c r="G37" s="60">
        <v>65706411</v>
      </c>
      <c r="H37" s="60">
        <v>72207912</v>
      </c>
      <c r="I37" s="60">
        <v>72207912</v>
      </c>
      <c r="J37" s="60">
        <v>71855362</v>
      </c>
      <c r="K37" s="60">
        <v>70045238</v>
      </c>
      <c r="L37" s="60">
        <v>85138146</v>
      </c>
      <c r="M37" s="60">
        <v>85138146</v>
      </c>
      <c r="N37" s="60">
        <v>84961801</v>
      </c>
      <c r="O37" s="60">
        <v>81284529</v>
      </c>
      <c r="P37" s="60">
        <v>82357646</v>
      </c>
      <c r="Q37" s="60">
        <v>82357646</v>
      </c>
      <c r="R37" s="60">
        <v>81147906</v>
      </c>
      <c r="S37" s="60">
        <v>68851910</v>
      </c>
      <c r="T37" s="60">
        <v>54242066</v>
      </c>
      <c r="U37" s="60">
        <v>54242066</v>
      </c>
      <c r="V37" s="60">
        <v>54242066</v>
      </c>
      <c r="W37" s="60">
        <v>15433758</v>
      </c>
      <c r="X37" s="60">
        <v>38808308</v>
      </c>
      <c r="Y37" s="61">
        <v>251.45</v>
      </c>
      <c r="Z37" s="62">
        <v>15433758</v>
      </c>
    </row>
    <row r="38" spans="1:26" ht="12.75">
      <c r="A38" s="58" t="s">
        <v>59</v>
      </c>
      <c r="B38" s="19">
        <v>735000</v>
      </c>
      <c r="C38" s="19">
        <v>0</v>
      </c>
      <c r="D38" s="59">
        <v>662000</v>
      </c>
      <c r="E38" s="60">
        <v>662000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662000</v>
      </c>
      <c r="X38" s="60">
        <v>-662000</v>
      </c>
      <c r="Y38" s="61">
        <v>-100</v>
      </c>
      <c r="Z38" s="62">
        <v>662000</v>
      </c>
    </row>
    <row r="39" spans="1:26" ht="12.75">
      <c r="A39" s="58" t="s">
        <v>60</v>
      </c>
      <c r="B39" s="19">
        <v>429018776</v>
      </c>
      <c r="C39" s="19">
        <v>0</v>
      </c>
      <c r="D39" s="59">
        <v>436799012</v>
      </c>
      <c r="E39" s="60">
        <v>437640242</v>
      </c>
      <c r="F39" s="60">
        <v>452432008</v>
      </c>
      <c r="G39" s="60">
        <v>452633160</v>
      </c>
      <c r="H39" s="60">
        <v>450844703</v>
      </c>
      <c r="I39" s="60">
        <v>450844703</v>
      </c>
      <c r="J39" s="60">
        <v>450854741</v>
      </c>
      <c r="K39" s="60">
        <v>446055626</v>
      </c>
      <c r="L39" s="60">
        <v>478275850</v>
      </c>
      <c r="M39" s="60">
        <v>478275850</v>
      </c>
      <c r="N39" s="60">
        <v>473088292</v>
      </c>
      <c r="O39" s="60">
        <v>470565135</v>
      </c>
      <c r="P39" s="60">
        <v>495045244</v>
      </c>
      <c r="Q39" s="60">
        <v>495045244</v>
      </c>
      <c r="R39" s="60">
        <v>489540147</v>
      </c>
      <c r="S39" s="60">
        <v>487532934</v>
      </c>
      <c r="T39" s="60">
        <v>484237568</v>
      </c>
      <c r="U39" s="60">
        <v>484237568</v>
      </c>
      <c r="V39" s="60">
        <v>484237568</v>
      </c>
      <c r="W39" s="60">
        <v>437640242</v>
      </c>
      <c r="X39" s="60">
        <v>46597326</v>
      </c>
      <c r="Y39" s="61">
        <v>10.65</v>
      </c>
      <c r="Z39" s="62">
        <v>437640242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86264758</v>
      </c>
      <c r="C42" s="19">
        <v>0</v>
      </c>
      <c r="D42" s="59">
        <v>66186812</v>
      </c>
      <c r="E42" s="60">
        <v>84407605</v>
      </c>
      <c r="F42" s="60">
        <v>59217310</v>
      </c>
      <c r="G42" s="60">
        <v>-24533</v>
      </c>
      <c r="H42" s="60">
        <v>4906000</v>
      </c>
      <c r="I42" s="60">
        <v>64098777</v>
      </c>
      <c r="J42" s="60">
        <v>-452658</v>
      </c>
      <c r="K42" s="60">
        <v>-6272009</v>
      </c>
      <c r="L42" s="60">
        <v>42881284</v>
      </c>
      <c r="M42" s="60">
        <v>36156617</v>
      </c>
      <c r="N42" s="60">
        <v>-5468260</v>
      </c>
      <c r="O42" s="60">
        <v>-6655199</v>
      </c>
      <c r="P42" s="60">
        <v>-3471366</v>
      </c>
      <c r="Q42" s="60">
        <v>-15594825</v>
      </c>
      <c r="R42" s="60">
        <v>-6939264</v>
      </c>
      <c r="S42" s="60">
        <v>-14215709</v>
      </c>
      <c r="T42" s="60">
        <v>-17868891</v>
      </c>
      <c r="U42" s="60">
        <v>-39023864</v>
      </c>
      <c r="V42" s="60">
        <v>45636705</v>
      </c>
      <c r="W42" s="60">
        <v>84407605</v>
      </c>
      <c r="X42" s="60">
        <v>-38770900</v>
      </c>
      <c r="Y42" s="61">
        <v>-45.93</v>
      </c>
      <c r="Z42" s="62">
        <v>84407605</v>
      </c>
    </row>
    <row r="43" spans="1:26" ht="12.75">
      <c r="A43" s="58" t="s">
        <v>63</v>
      </c>
      <c r="B43" s="19">
        <v>-73837780</v>
      </c>
      <c r="C43" s="19">
        <v>0</v>
      </c>
      <c r="D43" s="59">
        <v>-56165904</v>
      </c>
      <c r="E43" s="60">
        <v>-60070816</v>
      </c>
      <c r="F43" s="60">
        <v>-3442072</v>
      </c>
      <c r="G43" s="60">
        <v>-4743000</v>
      </c>
      <c r="H43" s="60">
        <v>-4520000</v>
      </c>
      <c r="I43" s="60">
        <v>-12705072</v>
      </c>
      <c r="J43" s="60">
        <v>-1420564</v>
      </c>
      <c r="K43" s="60">
        <v>-6721403</v>
      </c>
      <c r="L43" s="60">
        <v>-406000</v>
      </c>
      <c r="M43" s="60">
        <v>-8547967</v>
      </c>
      <c r="N43" s="60">
        <v>-58712</v>
      </c>
      <c r="O43" s="60">
        <v>-3781988</v>
      </c>
      <c r="P43" s="60">
        <v>-513288</v>
      </c>
      <c r="Q43" s="60">
        <v>-4353988</v>
      </c>
      <c r="R43" s="60">
        <v>-569151</v>
      </c>
      <c r="S43" s="60">
        <v>-7280221</v>
      </c>
      <c r="T43" s="60">
        <v>-9860435</v>
      </c>
      <c r="U43" s="60">
        <v>-17709807</v>
      </c>
      <c r="V43" s="60">
        <v>-43316834</v>
      </c>
      <c r="W43" s="60">
        <v>-60070816</v>
      </c>
      <c r="X43" s="60">
        <v>16753982</v>
      </c>
      <c r="Y43" s="61">
        <v>-27.89</v>
      </c>
      <c r="Z43" s="62">
        <v>-60070816</v>
      </c>
    </row>
    <row r="44" spans="1:26" ht="12.75">
      <c r="A44" s="58" t="s">
        <v>64</v>
      </c>
      <c r="B44" s="19">
        <v>0</v>
      </c>
      <c r="C44" s="19">
        <v>0</v>
      </c>
      <c r="D44" s="59">
        <v>20004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122840291</v>
      </c>
      <c r="C45" s="22">
        <v>0</v>
      </c>
      <c r="D45" s="99">
        <v>161246533</v>
      </c>
      <c r="E45" s="100">
        <v>24336789</v>
      </c>
      <c r="F45" s="100">
        <v>55775238</v>
      </c>
      <c r="G45" s="100">
        <v>51007705</v>
      </c>
      <c r="H45" s="100">
        <v>51393705</v>
      </c>
      <c r="I45" s="100">
        <v>51393705</v>
      </c>
      <c r="J45" s="100">
        <v>49520483</v>
      </c>
      <c r="K45" s="100">
        <v>36527071</v>
      </c>
      <c r="L45" s="100">
        <v>79002355</v>
      </c>
      <c r="M45" s="100">
        <v>79002355</v>
      </c>
      <c r="N45" s="100">
        <v>73475383</v>
      </c>
      <c r="O45" s="100">
        <v>63038196</v>
      </c>
      <c r="P45" s="100">
        <v>59053542</v>
      </c>
      <c r="Q45" s="100">
        <v>73475383</v>
      </c>
      <c r="R45" s="100">
        <v>51545127</v>
      </c>
      <c r="S45" s="100">
        <v>30049197</v>
      </c>
      <c r="T45" s="100">
        <v>2319871</v>
      </c>
      <c r="U45" s="100">
        <v>2319871</v>
      </c>
      <c r="V45" s="100">
        <v>2319871</v>
      </c>
      <c r="W45" s="100">
        <v>24336789</v>
      </c>
      <c r="X45" s="100">
        <v>-22016918</v>
      </c>
      <c r="Y45" s="101">
        <v>-90.47</v>
      </c>
      <c r="Z45" s="102">
        <v>24336789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-15367</v>
      </c>
      <c r="C49" s="52">
        <v>0</v>
      </c>
      <c r="D49" s="129">
        <v>-2405</v>
      </c>
      <c r="E49" s="54">
        <v>-750693</v>
      </c>
      <c r="F49" s="54">
        <v>0</v>
      </c>
      <c r="G49" s="54">
        <v>0</v>
      </c>
      <c r="H49" s="54">
        <v>0</v>
      </c>
      <c r="I49" s="54">
        <v>-100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12684417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11915852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62.80254658220906</v>
      </c>
      <c r="C58" s="5">
        <f>IF(C67=0,0,+(C76/C67)*100)</f>
        <v>0</v>
      </c>
      <c r="D58" s="6">
        <f aca="true" t="shared" si="6" ref="D58:Z58">IF(D67=0,0,+(D76/D67)*100)</f>
        <v>63.00007375481464</v>
      </c>
      <c r="E58" s="7">
        <f t="shared" si="6"/>
        <v>100.01062164806447</v>
      </c>
      <c r="F58" s="7">
        <f t="shared" si="6"/>
        <v>0.04655075228721328</v>
      </c>
      <c r="G58" s="7">
        <f t="shared" si="6"/>
        <v>224.478390461997</v>
      </c>
      <c r="H58" s="7">
        <f t="shared" si="6"/>
        <v>3800.298062593144</v>
      </c>
      <c r="I58" s="7">
        <f t="shared" si="6"/>
        <v>1.9183284763888038</v>
      </c>
      <c r="J58" s="7">
        <f t="shared" si="6"/>
        <v>65863.4128166915</v>
      </c>
      <c r="K58" s="7">
        <f t="shared" si="6"/>
        <v>2000.7451564828614</v>
      </c>
      <c r="L58" s="7">
        <f t="shared" si="6"/>
        <v>150</v>
      </c>
      <c r="M58" s="7">
        <f t="shared" si="6"/>
        <v>22671.385991058123</v>
      </c>
      <c r="N58" s="7">
        <f t="shared" si="6"/>
        <v>0</v>
      </c>
      <c r="O58" s="7">
        <f t="shared" si="6"/>
        <v>66.66666666666666</v>
      </c>
      <c r="P58" s="7">
        <f t="shared" si="6"/>
        <v>6914.724292101341</v>
      </c>
      <c r="Q58" s="7">
        <f t="shared" si="6"/>
        <v>2690.278573885131</v>
      </c>
      <c r="R58" s="7">
        <f t="shared" si="6"/>
        <v>0</v>
      </c>
      <c r="S58" s="7">
        <f t="shared" si="6"/>
        <v>0</v>
      </c>
      <c r="T58" s="7">
        <f t="shared" si="6"/>
        <v>572.5409836065575</v>
      </c>
      <c r="U58" s="7">
        <f t="shared" si="6"/>
        <v>190.84699453551912</v>
      </c>
      <c r="V58" s="7">
        <f t="shared" si="6"/>
        <v>41.70646796681567</v>
      </c>
      <c r="W58" s="7">
        <f t="shared" si="6"/>
        <v>100.01055003389376</v>
      </c>
      <c r="X58" s="7">
        <f t="shared" si="6"/>
        <v>0</v>
      </c>
      <c r="Y58" s="7">
        <f t="shared" si="6"/>
        <v>0</v>
      </c>
      <c r="Z58" s="8">
        <f t="shared" si="6"/>
        <v>100.01062164806447</v>
      </c>
    </row>
    <row r="59" spans="1:26" ht="12.75">
      <c r="A59" s="37" t="s">
        <v>31</v>
      </c>
      <c r="B59" s="9">
        <f aca="true" t="shared" si="7" ref="B59:Z66">IF(B68=0,0,+(B77/B68)*100)</f>
        <v>62.80254658220906</v>
      </c>
      <c r="C59" s="9">
        <f t="shared" si="7"/>
        <v>0</v>
      </c>
      <c r="D59" s="2">
        <f t="shared" si="7"/>
        <v>63.00007432249275</v>
      </c>
      <c r="E59" s="10">
        <f t="shared" si="7"/>
        <v>100.01065529588651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1.8045949846835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41.611687251195804</v>
      </c>
      <c r="W59" s="10">
        <f t="shared" si="7"/>
        <v>100.01067935104182</v>
      </c>
      <c r="X59" s="10">
        <f t="shared" si="7"/>
        <v>0</v>
      </c>
      <c r="Y59" s="10">
        <f t="shared" si="7"/>
        <v>0</v>
      </c>
      <c r="Z59" s="11">
        <f t="shared" si="7"/>
        <v>100.01065529588651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63</v>
      </c>
      <c r="E60" s="13">
        <f t="shared" si="7"/>
        <v>100.00625000000001</v>
      </c>
      <c r="F60" s="13">
        <f t="shared" si="7"/>
        <v>100</v>
      </c>
      <c r="G60" s="13">
        <f t="shared" si="7"/>
        <v>149.96274217585693</v>
      </c>
      <c r="H60" s="13">
        <f t="shared" si="7"/>
        <v>0</v>
      </c>
      <c r="I60" s="13">
        <f t="shared" si="7"/>
        <v>83.32091405861898</v>
      </c>
      <c r="J60" s="13">
        <f t="shared" si="7"/>
        <v>100</v>
      </c>
      <c r="K60" s="13">
        <f t="shared" si="7"/>
        <v>0</v>
      </c>
      <c r="L60" s="13">
        <f t="shared" si="7"/>
        <v>150</v>
      </c>
      <c r="M60" s="13">
        <f t="shared" si="7"/>
        <v>83.33333333333334</v>
      </c>
      <c r="N60" s="13">
        <f t="shared" si="7"/>
        <v>0</v>
      </c>
      <c r="O60" s="13">
        <f t="shared" si="7"/>
        <v>66.66666666666666</v>
      </c>
      <c r="P60" s="13">
        <f t="shared" si="7"/>
        <v>60</v>
      </c>
      <c r="Q60" s="13">
        <f t="shared" si="7"/>
        <v>53.84615384615385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54.83630594682948</v>
      </c>
      <c r="W60" s="13">
        <f t="shared" si="7"/>
        <v>99.99375078115236</v>
      </c>
      <c r="X60" s="13">
        <f t="shared" si="7"/>
        <v>0</v>
      </c>
      <c r="Y60" s="13">
        <f t="shared" si="7"/>
        <v>0</v>
      </c>
      <c r="Z60" s="14">
        <f t="shared" si="7"/>
        <v>100.00625000000001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63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242.84649776453057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5787993</v>
      </c>
      <c r="C67" s="24"/>
      <c r="D67" s="25">
        <v>4189557</v>
      </c>
      <c r="E67" s="26">
        <v>4189557</v>
      </c>
      <c r="F67" s="26">
        <v>5765750</v>
      </c>
      <c r="G67" s="26">
        <v>2684</v>
      </c>
      <c r="H67" s="26">
        <v>2684</v>
      </c>
      <c r="I67" s="26">
        <v>5771118</v>
      </c>
      <c r="J67" s="26">
        <v>2684</v>
      </c>
      <c r="K67" s="26">
        <v>2684</v>
      </c>
      <c r="L67" s="26">
        <v>2684</v>
      </c>
      <c r="M67" s="26">
        <v>8052</v>
      </c>
      <c r="N67" s="26">
        <v>2684</v>
      </c>
      <c r="O67" s="26">
        <v>8052</v>
      </c>
      <c r="P67" s="26">
        <v>6710</v>
      </c>
      <c r="Q67" s="26">
        <v>17446</v>
      </c>
      <c r="R67" s="26">
        <v>2684</v>
      </c>
      <c r="S67" s="26">
        <v>2684</v>
      </c>
      <c r="T67" s="26">
        <v>2684</v>
      </c>
      <c r="U67" s="26">
        <v>8052</v>
      </c>
      <c r="V67" s="26">
        <v>5804668</v>
      </c>
      <c r="W67" s="26">
        <v>4189560</v>
      </c>
      <c r="X67" s="26"/>
      <c r="Y67" s="25"/>
      <c r="Z67" s="27">
        <v>4189557</v>
      </c>
    </row>
    <row r="68" spans="1:26" ht="12.75" hidden="1">
      <c r="A68" s="37" t="s">
        <v>31</v>
      </c>
      <c r="B68" s="19">
        <v>5787993</v>
      </c>
      <c r="C68" s="19"/>
      <c r="D68" s="20">
        <v>4157557</v>
      </c>
      <c r="E68" s="21">
        <v>4157557</v>
      </c>
      <c r="F68" s="21">
        <v>5763066</v>
      </c>
      <c r="G68" s="21"/>
      <c r="H68" s="21"/>
      <c r="I68" s="21">
        <v>5763066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5763066</v>
      </c>
      <c r="W68" s="21">
        <v>4157556</v>
      </c>
      <c r="X68" s="21"/>
      <c r="Y68" s="20"/>
      <c r="Z68" s="23">
        <v>4157557</v>
      </c>
    </row>
    <row r="69" spans="1:26" ht="12.75" hidden="1">
      <c r="A69" s="38" t="s">
        <v>32</v>
      </c>
      <c r="B69" s="19"/>
      <c r="C69" s="19"/>
      <c r="D69" s="20">
        <v>32000</v>
      </c>
      <c r="E69" s="21">
        <v>32000</v>
      </c>
      <c r="F69" s="21">
        <v>2684</v>
      </c>
      <c r="G69" s="21">
        <v>2684</v>
      </c>
      <c r="H69" s="21">
        <v>2684</v>
      </c>
      <c r="I69" s="21">
        <v>8052</v>
      </c>
      <c r="J69" s="21">
        <v>2684</v>
      </c>
      <c r="K69" s="21">
        <v>2684</v>
      </c>
      <c r="L69" s="21">
        <v>2684</v>
      </c>
      <c r="M69" s="21">
        <v>8052</v>
      </c>
      <c r="N69" s="21">
        <v>2684</v>
      </c>
      <c r="O69" s="21">
        <v>8052</v>
      </c>
      <c r="P69" s="21">
        <v>6710</v>
      </c>
      <c r="Q69" s="21">
        <v>17446</v>
      </c>
      <c r="R69" s="21">
        <v>2684</v>
      </c>
      <c r="S69" s="21">
        <v>2684</v>
      </c>
      <c r="T69" s="21">
        <v>2684</v>
      </c>
      <c r="U69" s="21">
        <v>8052</v>
      </c>
      <c r="V69" s="21">
        <v>41602</v>
      </c>
      <c r="W69" s="21">
        <v>32004</v>
      </c>
      <c r="X69" s="21"/>
      <c r="Y69" s="20"/>
      <c r="Z69" s="23">
        <v>32000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32000</v>
      </c>
      <c r="E73" s="21">
        <v>32000</v>
      </c>
      <c r="F73" s="21">
        <v>2684</v>
      </c>
      <c r="G73" s="21">
        <v>2684</v>
      </c>
      <c r="H73" s="21">
        <v>2684</v>
      </c>
      <c r="I73" s="21">
        <v>8052</v>
      </c>
      <c r="J73" s="21">
        <v>2684</v>
      </c>
      <c r="K73" s="21">
        <v>2684</v>
      </c>
      <c r="L73" s="21">
        <v>2684</v>
      </c>
      <c r="M73" s="21">
        <v>8052</v>
      </c>
      <c r="N73" s="21">
        <v>2684</v>
      </c>
      <c r="O73" s="21">
        <v>2684</v>
      </c>
      <c r="P73" s="21">
        <v>2684</v>
      </c>
      <c r="Q73" s="21">
        <v>8052</v>
      </c>
      <c r="R73" s="21">
        <v>2684</v>
      </c>
      <c r="S73" s="21">
        <v>2684</v>
      </c>
      <c r="T73" s="21">
        <v>2684</v>
      </c>
      <c r="U73" s="21">
        <v>8052</v>
      </c>
      <c r="V73" s="21">
        <v>32208</v>
      </c>
      <c r="W73" s="21">
        <v>32004</v>
      </c>
      <c r="X73" s="21"/>
      <c r="Y73" s="20"/>
      <c r="Z73" s="23">
        <v>32000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5368</v>
      </c>
      <c r="P74" s="21">
        <v>4026</v>
      </c>
      <c r="Q74" s="21">
        <v>9394</v>
      </c>
      <c r="R74" s="21"/>
      <c r="S74" s="21"/>
      <c r="T74" s="21"/>
      <c r="U74" s="21"/>
      <c r="V74" s="21">
        <v>9394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3635007</v>
      </c>
      <c r="C76" s="32"/>
      <c r="D76" s="33">
        <v>2639424</v>
      </c>
      <c r="E76" s="34">
        <v>4190002</v>
      </c>
      <c r="F76" s="34">
        <v>2684</v>
      </c>
      <c r="G76" s="34">
        <v>6025</v>
      </c>
      <c r="H76" s="34">
        <v>102000</v>
      </c>
      <c r="I76" s="34">
        <v>110709</v>
      </c>
      <c r="J76" s="34">
        <v>1767774</v>
      </c>
      <c r="K76" s="34">
        <v>53700</v>
      </c>
      <c r="L76" s="34">
        <v>4026</v>
      </c>
      <c r="M76" s="34">
        <v>1825500</v>
      </c>
      <c r="N76" s="34"/>
      <c r="O76" s="34">
        <v>5368</v>
      </c>
      <c r="P76" s="34">
        <v>463978</v>
      </c>
      <c r="Q76" s="34">
        <v>469346</v>
      </c>
      <c r="R76" s="34"/>
      <c r="S76" s="34"/>
      <c r="T76" s="34">
        <v>15367</v>
      </c>
      <c r="U76" s="34">
        <v>15367</v>
      </c>
      <c r="V76" s="34">
        <v>2420922</v>
      </c>
      <c r="W76" s="34">
        <v>4190002</v>
      </c>
      <c r="X76" s="34"/>
      <c r="Y76" s="33"/>
      <c r="Z76" s="35">
        <v>4190002</v>
      </c>
    </row>
    <row r="77" spans="1:26" ht="12.75" hidden="1">
      <c r="A77" s="37" t="s">
        <v>31</v>
      </c>
      <c r="B77" s="19">
        <v>3635007</v>
      </c>
      <c r="C77" s="19"/>
      <c r="D77" s="20">
        <v>2619264</v>
      </c>
      <c r="E77" s="21">
        <v>4158000</v>
      </c>
      <c r="F77" s="21"/>
      <c r="G77" s="21">
        <v>2000</v>
      </c>
      <c r="H77" s="21">
        <v>102000</v>
      </c>
      <c r="I77" s="21">
        <v>104000</v>
      </c>
      <c r="J77" s="21">
        <v>1765090</v>
      </c>
      <c r="K77" s="21">
        <v>53700</v>
      </c>
      <c r="L77" s="21"/>
      <c r="M77" s="21">
        <v>1818790</v>
      </c>
      <c r="N77" s="21"/>
      <c r="O77" s="21"/>
      <c r="P77" s="21">
        <v>459952</v>
      </c>
      <c r="Q77" s="21">
        <v>459952</v>
      </c>
      <c r="R77" s="21"/>
      <c r="S77" s="21"/>
      <c r="T77" s="21">
        <v>15367</v>
      </c>
      <c r="U77" s="21">
        <v>15367</v>
      </c>
      <c r="V77" s="21">
        <v>2398109</v>
      </c>
      <c r="W77" s="21">
        <v>4158000</v>
      </c>
      <c r="X77" s="21"/>
      <c r="Y77" s="20"/>
      <c r="Z77" s="23">
        <v>4158000</v>
      </c>
    </row>
    <row r="78" spans="1:26" ht="12.75" hidden="1">
      <c r="A78" s="38" t="s">
        <v>32</v>
      </c>
      <c r="B78" s="19"/>
      <c r="C78" s="19"/>
      <c r="D78" s="20">
        <v>20160</v>
      </c>
      <c r="E78" s="21">
        <v>32002</v>
      </c>
      <c r="F78" s="21">
        <v>2684</v>
      </c>
      <c r="G78" s="21">
        <v>4025</v>
      </c>
      <c r="H78" s="21"/>
      <c r="I78" s="21">
        <v>6709</v>
      </c>
      <c r="J78" s="21">
        <v>2684</v>
      </c>
      <c r="K78" s="21"/>
      <c r="L78" s="21">
        <v>4026</v>
      </c>
      <c r="M78" s="21">
        <v>6710</v>
      </c>
      <c r="N78" s="21"/>
      <c r="O78" s="21">
        <v>5368</v>
      </c>
      <c r="P78" s="21">
        <v>4026</v>
      </c>
      <c r="Q78" s="21">
        <v>9394</v>
      </c>
      <c r="R78" s="21"/>
      <c r="S78" s="21"/>
      <c r="T78" s="21"/>
      <c r="U78" s="21"/>
      <c r="V78" s="21">
        <v>22813</v>
      </c>
      <c r="W78" s="21">
        <v>32002</v>
      </c>
      <c r="X78" s="21"/>
      <c r="Y78" s="20"/>
      <c r="Z78" s="23">
        <v>32002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20160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>
        <v>32002</v>
      </c>
      <c r="F83" s="21">
        <v>2684</v>
      </c>
      <c r="G83" s="21">
        <v>4025</v>
      </c>
      <c r="H83" s="21"/>
      <c r="I83" s="21">
        <v>6709</v>
      </c>
      <c r="J83" s="21">
        <v>2684</v>
      </c>
      <c r="K83" s="21"/>
      <c r="L83" s="21">
        <v>4026</v>
      </c>
      <c r="M83" s="21">
        <v>6710</v>
      </c>
      <c r="N83" s="21"/>
      <c r="O83" s="21">
        <v>5368</v>
      </c>
      <c r="P83" s="21">
        <v>4026</v>
      </c>
      <c r="Q83" s="21">
        <v>9394</v>
      </c>
      <c r="R83" s="21"/>
      <c r="S83" s="21"/>
      <c r="T83" s="21"/>
      <c r="U83" s="21"/>
      <c r="V83" s="21">
        <v>22813</v>
      </c>
      <c r="W83" s="21">
        <v>32002</v>
      </c>
      <c r="X83" s="21"/>
      <c r="Y83" s="20"/>
      <c r="Z83" s="23">
        <v>32002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5535915</v>
      </c>
      <c r="D5" s="357">
        <f t="shared" si="0"/>
        <v>0</v>
      </c>
      <c r="E5" s="356">
        <f t="shared" si="0"/>
        <v>3000000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5535915</v>
      </c>
      <c r="D6" s="340">
        <f aca="true" t="shared" si="1" ref="D6:AA6">+D7</f>
        <v>0</v>
      </c>
      <c r="E6" s="60">
        <f t="shared" si="1"/>
        <v>3000000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5535915</v>
      </c>
      <c r="D7" s="340"/>
      <c r="E7" s="60">
        <v>3000000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724525</v>
      </c>
      <c r="D22" s="344">
        <f t="shared" si="6"/>
        <v>0</v>
      </c>
      <c r="E22" s="343">
        <f t="shared" si="6"/>
        <v>1020000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1020000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724525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2217820</v>
      </c>
      <c r="D40" s="344">
        <f t="shared" si="9"/>
        <v>0</v>
      </c>
      <c r="E40" s="343">
        <f t="shared" si="9"/>
        <v>2160000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415277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1409465</v>
      </c>
      <c r="D43" s="369"/>
      <c r="E43" s="305">
        <v>2160000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308126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84952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8478260</v>
      </c>
      <c r="D60" s="346">
        <f t="shared" si="14"/>
        <v>0</v>
      </c>
      <c r="E60" s="219">
        <f t="shared" si="14"/>
        <v>6180000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105041604</v>
      </c>
      <c r="D5" s="153">
        <f>SUM(D6:D8)</f>
        <v>0</v>
      </c>
      <c r="E5" s="154">
        <f t="shared" si="0"/>
        <v>151510258</v>
      </c>
      <c r="F5" s="100">
        <f t="shared" si="0"/>
        <v>57657096</v>
      </c>
      <c r="G5" s="100">
        <f t="shared" si="0"/>
        <v>56698305</v>
      </c>
      <c r="H5" s="100">
        <f t="shared" si="0"/>
        <v>929772</v>
      </c>
      <c r="I5" s="100">
        <f t="shared" si="0"/>
        <v>-25880959</v>
      </c>
      <c r="J5" s="100">
        <f t="shared" si="0"/>
        <v>31747118</v>
      </c>
      <c r="K5" s="100">
        <f t="shared" si="0"/>
        <v>902472</v>
      </c>
      <c r="L5" s="100">
        <f t="shared" si="0"/>
        <v>-628008</v>
      </c>
      <c r="M5" s="100">
        <f t="shared" si="0"/>
        <v>40770925</v>
      </c>
      <c r="N5" s="100">
        <f t="shared" si="0"/>
        <v>41045389</v>
      </c>
      <c r="O5" s="100">
        <f t="shared" si="0"/>
        <v>1938596</v>
      </c>
      <c r="P5" s="100">
        <f t="shared" si="0"/>
        <v>1114950</v>
      </c>
      <c r="Q5" s="100">
        <f t="shared" si="0"/>
        <v>31186984</v>
      </c>
      <c r="R5" s="100">
        <f t="shared" si="0"/>
        <v>34240530</v>
      </c>
      <c r="S5" s="100">
        <f t="shared" si="0"/>
        <v>1218731</v>
      </c>
      <c r="T5" s="100">
        <f t="shared" si="0"/>
        <v>1223094</v>
      </c>
      <c r="U5" s="100">
        <f t="shared" si="0"/>
        <v>1432356</v>
      </c>
      <c r="V5" s="100">
        <f t="shared" si="0"/>
        <v>3874181</v>
      </c>
      <c r="W5" s="100">
        <f t="shared" si="0"/>
        <v>110907218</v>
      </c>
      <c r="X5" s="100">
        <f t="shared" si="0"/>
        <v>110519356</v>
      </c>
      <c r="Y5" s="100">
        <f t="shared" si="0"/>
        <v>387862</v>
      </c>
      <c r="Z5" s="137">
        <f>+IF(X5&lt;&gt;0,+(Y5/X5)*100,0)</f>
        <v>0.35094486073552583</v>
      </c>
      <c r="AA5" s="153">
        <f>SUM(AA6:AA8)</f>
        <v>57657096</v>
      </c>
    </row>
    <row r="6" spans="1:27" ht="12.75">
      <c r="A6" s="138" t="s">
        <v>75</v>
      </c>
      <c r="B6" s="136"/>
      <c r="C6" s="155">
        <v>17832800</v>
      </c>
      <c r="D6" s="155"/>
      <c r="E6" s="156">
        <v>17994500</v>
      </c>
      <c r="F6" s="60">
        <v>41186111</v>
      </c>
      <c r="G6" s="60"/>
      <c r="H6" s="60"/>
      <c r="I6" s="60">
        <v>12943250</v>
      </c>
      <c r="J6" s="60">
        <v>12943250</v>
      </c>
      <c r="K6" s="60"/>
      <c r="L6" s="60"/>
      <c r="M6" s="60">
        <v>3521250</v>
      </c>
      <c r="N6" s="60">
        <v>3521250</v>
      </c>
      <c r="O6" s="60"/>
      <c r="P6" s="60"/>
      <c r="Q6" s="60"/>
      <c r="R6" s="60"/>
      <c r="S6" s="60"/>
      <c r="T6" s="60"/>
      <c r="U6" s="60"/>
      <c r="V6" s="60"/>
      <c r="W6" s="60">
        <v>16464500</v>
      </c>
      <c r="X6" s="60">
        <v>17994496</v>
      </c>
      <c r="Y6" s="60">
        <v>-1529996</v>
      </c>
      <c r="Z6" s="140">
        <v>-8.5</v>
      </c>
      <c r="AA6" s="155">
        <v>41186111</v>
      </c>
    </row>
    <row r="7" spans="1:27" ht="12.75">
      <c r="A7" s="138" t="s">
        <v>76</v>
      </c>
      <c r="B7" s="136"/>
      <c r="C7" s="157">
        <v>22281233</v>
      </c>
      <c r="D7" s="157"/>
      <c r="E7" s="158">
        <v>65703907</v>
      </c>
      <c r="F7" s="159">
        <v>9691040</v>
      </c>
      <c r="G7" s="159">
        <v>56679008</v>
      </c>
      <c r="H7" s="159">
        <v>949069</v>
      </c>
      <c r="I7" s="159">
        <v>-38824209</v>
      </c>
      <c r="J7" s="159">
        <v>18803868</v>
      </c>
      <c r="K7" s="159">
        <v>902472</v>
      </c>
      <c r="L7" s="159">
        <v>-628008</v>
      </c>
      <c r="M7" s="159">
        <v>941925</v>
      </c>
      <c r="N7" s="159">
        <v>1216389</v>
      </c>
      <c r="O7" s="159">
        <v>1938596</v>
      </c>
      <c r="P7" s="159">
        <v>1114950</v>
      </c>
      <c r="Q7" s="159">
        <v>1313984</v>
      </c>
      <c r="R7" s="159">
        <v>4367530</v>
      </c>
      <c r="S7" s="159">
        <v>1218731</v>
      </c>
      <c r="T7" s="159">
        <v>1223094</v>
      </c>
      <c r="U7" s="159">
        <v>1432356</v>
      </c>
      <c r="V7" s="159">
        <v>3874181</v>
      </c>
      <c r="W7" s="159">
        <v>28261968</v>
      </c>
      <c r="X7" s="159">
        <v>24713010</v>
      </c>
      <c r="Y7" s="159">
        <v>3548958</v>
      </c>
      <c r="Z7" s="141">
        <v>14.36</v>
      </c>
      <c r="AA7" s="157">
        <v>9691040</v>
      </c>
    </row>
    <row r="8" spans="1:27" ht="12.75">
      <c r="A8" s="138" t="s">
        <v>77</v>
      </c>
      <c r="B8" s="136"/>
      <c r="C8" s="155">
        <v>64927571</v>
      </c>
      <c r="D8" s="155"/>
      <c r="E8" s="156">
        <v>67811851</v>
      </c>
      <c r="F8" s="60">
        <v>6779945</v>
      </c>
      <c r="G8" s="60">
        <v>19297</v>
      </c>
      <c r="H8" s="60">
        <v>-19297</v>
      </c>
      <c r="I8" s="60"/>
      <c r="J8" s="60"/>
      <c r="K8" s="60"/>
      <c r="L8" s="60"/>
      <c r="M8" s="60">
        <v>36307750</v>
      </c>
      <c r="N8" s="60">
        <v>36307750</v>
      </c>
      <c r="O8" s="60"/>
      <c r="P8" s="60"/>
      <c r="Q8" s="60">
        <v>29873000</v>
      </c>
      <c r="R8" s="60">
        <v>29873000</v>
      </c>
      <c r="S8" s="60"/>
      <c r="T8" s="60"/>
      <c r="U8" s="60"/>
      <c r="V8" s="60"/>
      <c r="W8" s="60">
        <v>66180750</v>
      </c>
      <c r="X8" s="60">
        <v>67811850</v>
      </c>
      <c r="Y8" s="60">
        <v>-1631100</v>
      </c>
      <c r="Z8" s="140">
        <v>-2.41</v>
      </c>
      <c r="AA8" s="155">
        <v>6779945</v>
      </c>
    </row>
    <row r="9" spans="1:27" ht="12.75">
      <c r="A9" s="135" t="s">
        <v>78</v>
      </c>
      <c r="B9" s="136"/>
      <c r="C9" s="153">
        <f aca="true" t="shared" si="1" ref="C9:Y9">SUM(C10:C14)</f>
        <v>102649241</v>
      </c>
      <c r="D9" s="153">
        <f>SUM(D10:D14)</f>
        <v>0</v>
      </c>
      <c r="E9" s="154">
        <f t="shared" si="1"/>
        <v>24760800</v>
      </c>
      <c r="F9" s="100">
        <f t="shared" si="1"/>
        <v>75717274</v>
      </c>
      <c r="G9" s="100">
        <f t="shared" si="1"/>
        <v>5232268</v>
      </c>
      <c r="H9" s="100">
        <f t="shared" si="1"/>
        <v>2287667</v>
      </c>
      <c r="I9" s="100">
        <f t="shared" si="1"/>
        <v>20067579</v>
      </c>
      <c r="J9" s="100">
        <f t="shared" si="1"/>
        <v>27587514</v>
      </c>
      <c r="K9" s="100">
        <f t="shared" si="1"/>
        <v>4403829</v>
      </c>
      <c r="L9" s="100">
        <f t="shared" si="1"/>
        <v>4871433</v>
      </c>
      <c r="M9" s="100">
        <f t="shared" si="1"/>
        <v>697063</v>
      </c>
      <c r="N9" s="100">
        <f t="shared" si="1"/>
        <v>9972325</v>
      </c>
      <c r="O9" s="100">
        <f t="shared" si="1"/>
        <v>212895</v>
      </c>
      <c r="P9" s="100">
        <f t="shared" si="1"/>
        <v>4330771</v>
      </c>
      <c r="Q9" s="100">
        <f t="shared" si="1"/>
        <v>1234102</v>
      </c>
      <c r="R9" s="100">
        <f t="shared" si="1"/>
        <v>5777768</v>
      </c>
      <c r="S9" s="100">
        <f t="shared" si="1"/>
        <v>731311</v>
      </c>
      <c r="T9" s="100">
        <f t="shared" si="1"/>
        <v>12162742</v>
      </c>
      <c r="U9" s="100">
        <f t="shared" si="1"/>
        <v>14195470</v>
      </c>
      <c r="V9" s="100">
        <f t="shared" si="1"/>
        <v>27089523</v>
      </c>
      <c r="W9" s="100">
        <f t="shared" si="1"/>
        <v>70427130</v>
      </c>
      <c r="X9" s="100">
        <f t="shared" si="1"/>
        <v>24760796</v>
      </c>
      <c r="Y9" s="100">
        <f t="shared" si="1"/>
        <v>45666334</v>
      </c>
      <c r="Z9" s="137">
        <f>+IF(X9&lt;&gt;0,+(Y9/X9)*100,0)</f>
        <v>184.4299916690885</v>
      </c>
      <c r="AA9" s="153">
        <f>SUM(AA10:AA14)</f>
        <v>75717274</v>
      </c>
    </row>
    <row r="10" spans="1:27" ht="12.75">
      <c r="A10" s="138" t="s">
        <v>79</v>
      </c>
      <c r="B10" s="136"/>
      <c r="C10" s="155">
        <v>102649241</v>
      </c>
      <c r="D10" s="155"/>
      <c r="E10" s="156">
        <v>24760800</v>
      </c>
      <c r="F10" s="60">
        <v>75717274</v>
      </c>
      <c r="G10" s="60">
        <v>5232268</v>
      </c>
      <c r="H10" s="60">
        <v>2287667</v>
      </c>
      <c r="I10" s="60">
        <v>20067579</v>
      </c>
      <c r="J10" s="60">
        <v>27587514</v>
      </c>
      <c r="K10" s="60">
        <v>4403829</v>
      </c>
      <c r="L10" s="60">
        <v>4871433</v>
      </c>
      <c r="M10" s="60">
        <v>697063</v>
      </c>
      <c r="N10" s="60">
        <v>9972325</v>
      </c>
      <c r="O10" s="60">
        <v>212895</v>
      </c>
      <c r="P10" s="60">
        <v>4330771</v>
      </c>
      <c r="Q10" s="60">
        <v>1234102</v>
      </c>
      <c r="R10" s="60">
        <v>5777768</v>
      </c>
      <c r="S10" s="60">
        <v>731311</v>
      </c>
      <c r="T10" s="60">
        <v>12162742</v>
      </c>
      <c r="U10" s="60">
        <v>14195470</v>
      </c>
      <c r="V10" s="60">
        <v>27089523</v>
      </c>
      <c r="W10" s="60">
        <v>70427130</v>
      </c>
      <c r="X10" s="60">
        <v>24760796</v>
      </c>
      <c r="Y10" s="60">
        <v>45666334</v>
      </c>
      <c r="Z10" s="140">
        <v>184.43</v>
      </c>
      <c r="AA10" s="155">
        <v>75717274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11598000</v>
      </c>
      <c r="D15" s="153">
        <f>SUM(D16:D18)</f>
        <v>0</v>
      </c>
      <c r="E15" s="154">
        <f t="shared" si="2"/>
        <v>10671500</v>
      </c>
      <c r="F15" s="100">
        <f t="shared" si="2"/>
        <v>56476865</v>
      </c>
      <c r="G15" s="100">
        <f t="shared" si="2"/>
        <v>0</v>
      </c>
      <c r="H15" s="100">
        <f t="shared" si="2"/>
        <v>0</v>
      </c>
      <c r="I15" s="100">
        <f t="shared" si="2"/>
        <v>10671500</v>
      </c>
      <c r="J15" s="100">
        <f t="shared" si="2"/>
        <v>10671500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10671500</v>
      </c>
      <c r="X15" s="100">
        <f t="shared" si="2"/>
        <v>10671496</v>
      </c>
      <c r="Y15" s="100">
        <f t="shared" si="2"/>
        <v>4</v>
      </c>
      <c r="Z15" s="137">
        <f>+IF(X15&lt;&gt;0,+(Y15/X15)*100,0)</f>
        <v>3.748302955836745E-05</v>
      </c>
      <c r="AA15" s="153">
        <f>SUM(AA16:AA18)</f>
        <v>56476865</v>
      </c>
    </row>
    <row r="16" spans="1:27" ht="12.75">
      <c r="A16" s="138" t="s">
        <v>85</v>
      </c>
      <c r="B16" s="136"/>
      <c r="C16" s="155">
        <v>11598000</v>
      </c>
      <c r="D16" s="155"/>
      <c r="E16" s="156">
        <v>10671500</v>
      </c>
      <c r="F16" s="60">
        <v>56459865</v>
      </c>
      <c r="G16" s="60"/>
      <c r="H16" s="60"/>
      <c r="I16" s="60">
        <v>10671500</v>
      </c>
      <c r="J16" s="60">
        <v>10671500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10671500</v>
      </c>
      <c r="X16" s="60">
        <v>10671496</v>
      </c>
      <c r="Y16" s="60">
        <v>4</v>
      </c>
      <c r="Z16" s="140">
        <v>0</v>
      </c>
      <c r="AA16" s="155">
        <v>56459865</v>
      </c>
    </row>
    <row r="17" spans="1:27" ht="12.75">
      <c r="A17" s="138" t="s">
        <v>86</v>
      </c>
      <c r="B17" s="136"/>
      <c r="C17" s="155"/>
      <c r="D17" s="155"/>
      <c r="E17" s="156"/>
      <c r="F17" s="60">
        <v>17000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17000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32000</v>
      </c>
      <c r="F19" s="100">
        <f t="shared" si="3"/>
        <v>32000</v>
      </c>
      <c r="G19" s="100">
        <f t="shared" si="3"/>
        <v>2684</v>
      </c>
      <c r="H19" s="100">
        <f t="shared" si="3"/>
        <v>2684</v>
      </c>
      <c r="I19" s="100">
        <f t="shared" si="3"/>
        <v>2684</v>
      </c>
      <c r="J19" s="100">
        <f t="shared" si="3"/>
        <v>8052</v>
      </c>
      <c r="K19" s="100">
        <f t="shared" si="3"/>
        <v>2684</v>
      </c>
      <c r="L19" s="100">
        <f t="shared" si="3"/>
        <v>2684</v>
      </c>
      <c r="M19" s="100">
        <f t="shared" si="3"/>
        <v>2684</v>
      </c>
      <c r="N19" s="100">
        <f t="shared" si="3"/>
        <v>8052</v>
      </c>
      <c r="O19" s="100">
        <f t="shared" si="3"/>
        <v>2684</v>
      </c>
      <c r="P19" s="100">
        <f t="shared" si="3"/>
        <v>2684</v>
      </c>
      <c r="Q19" s="100">
        <f t="shared" si="3"/>
        <v>2684</v>
      </c>
      <c r="R19" s="100">
        <f t="shared" si="3"/>
        <v>8052</v>
      </c>
      <c r="S19" s="100">
        <f t="shared" si="3"/>
        <v>2684</v>
      </c>
      <c r="T19" s="100">
        <f t="shared" si="3"/>
        <v>2684</v>
      </c>
      <c r="U19" s="100">
        <f t="shared" si="3"/>
        <v>2684</v>
      </c>
      <c r="V19" s="100">
        <f t="shared" si="3"/>
        <v>8052</v>
      </c>
      <c r="W19" s="100">
        <f t="shared" si="3"/>
        <v>32208</v>
      </c>
      <c r="X19" s="100">
        <f t="shared" si="3"/>
        <v>32004</v>
      </c>
      <c r="Y19" s="100">
        <f t="shared" si="3"/>
        <v>204</v>
      </c>
      <c r="Z19" s="137">
        <f>+IF(X19&lt;&gt;0,+(Y19/X19)*100,0)</f>
        <v>0.6374203224596925</v>
      </c>
      <c r="AA19" s="153">
        <f>SUM(AA20:AA23)</f>
        <v>32000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32000</v>
      </c>
      <c r="F23" s="60">
        <v>32000</v>
      </c>
      <c r="G23" s="60">
        <v>2684</v>
      </c>
      <c r="H23" s="60">
        <v>2684</v>
      </c>
      <c r="I23" s="60">
        <v>2684</v>
      </c>
      <c r="J23" s="60">
        <v>8052</v>
      </c>
      <c r="K23" s="60">
        <v>2684</v>
      </c>
      <c r="L23" s="60">
        <v>2684</v>
      </c>
      <c r="M23" s="60">
        <v>2684</v>
      </c>
      <c r="N23" s="60">
        <v>8052</v>
      </c>
      <c r="O23" s="60">
        <v>2684</v>
      </c>
      <c r="P23" s="60">
        <v>2684</v>
      </c>
      <c r="Q23" s="60">
        <v>2684</v>
      </c>
      <c r="R23" s="60">
        <v>8052</v>
      </c>
      <c r="S23" s="60">
        <v>2684</v>
      </c>
      <c r="T23" s="60">
        <v>2684</v>
      </c>
      <c r="U23" s="60">
        <v>2684</v>
      </c>
      <c r="V23" s="60">
        <v>8052</v>
      </c>
      <c r="W23" s="60">
        <v>32208</v>
      </c>
      <c r="X23" s="60">
        <v>32004</v>
      </c>
      <c r="Y23" s="60">
        <v>204</v>
      </c>
      <c r="Z23" s="140">
        <v>0.64</v>
      </c>
      <c r="AA23" s="155">
        <v>32000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219288845</v>
      </c>
      <c r="D25" s="168">
        <f>+D5+D9+D15+D19+D24</f>
        <v>0</v>
      </c>
      <c r="E25" s="169">
        <f t="shared" si="4"/>
        <v>186974558</v>
      </c>
      <c r="F25" s="73">
        <f t="shared" si="4"/>
        <v>189883235</v>
      </c>
      <c r="G25" s="73">
        <f t="shared" si="4"/>
        <v>61933257</v>
      </c>
      <c r="H25" s="73">
        <f t="shared" si="4"/>
        <v>3220123</v>
      </c>
      <c r="I25" s="73">
        <f t="shared" si="4"/>
        <v>4860804</v>
      </c>
      <c r="J25" s="73">
        <f t="shared" si="4"/>
        <v>70014184</v>
      </c>
      <c r="K25" s="73">
        <f t="shared" si="4"/>
        <v>5308985</v>
      </c>
      <c r="L25" s="73">
        <f t="shared" si="4"/>
        <v>4246109</v>
      </c>
      <c r="M25" s="73">
        <f t="shared" si="4"/>
        <v>41470672</v>
      </c>
      <c r="N25" s="73">
        <f t="shared" si="4"/>
        <v>51025766</v>
      </c>
      <c r="O25" s="73">
        <f t="shared" si="4"/>
        <v>2154175</v>
      </c>
      <c r="P25" s="73">
        <f t="shared" si="4"/>
        <v>5448405</v>
      </c>
      <c r="Q25" s="73">
        <f t="shared" si="4"/>
        <v>32423770</v>
      </c>
      <c r="R25" s="73">
        <f t="shared" si="4"/>
        <v>40026350</v>
      </c>
      <c r="S25" s="73">
        <f t="shared" si="4"/>
        <v>1952726</v>
      </c>
      <c r="T25" s="73">
        <f t="shared" si="4"/>
        <v>13388520</v>
      </c>
      <c r="U25" s="73">
        <f t="shared" si="4"/>
        <v>15630510</v>
      </c>
      <c r="V25" s="73">
        <f t="shared" si="4"/>
        <v>30971756</v>
      </c>
      <c r="W25" s="73">
        <f t="shared" si="4"/>
        <v>192038056</v>
      </c>
      <c r="X25" s="73">
        <f t="shared" si="4"/>
        <v>145983652</v>
      </c>
      <c r="Y25" s="73">
        <f t="shared" si="4"/>
        <v>46054404</v>
      </c>
      <c r="Z25" s="170">
        <f>+IF(X25&lt;&gt;0,+(Y25/X25)*100,0)</f>
        <v>31.547644800665765</v>
      </c>
      <c r="AA25" s="168">
        <f>+AA5+AA9+AA15+AA19+AA24</f>
        <v>189883235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102649464</v>
      </c>
      <c r="D28" s="153">
        <f>SUM(D29:D31)</f>
        <v>0</v>
      </c>
      <c r="E28" s="154">
        <f t="shared" si="5"/>
        <v>116782815</v>
      </c>
      <c r="F28" s="100">
        <f t="shared" si="5"/>
        <v>122640037</v>
      </c>
      <c r="G28" s="100">
        <f t="shared" si="5"/>
        <v>5152205</v>
      </c>
      <c r="H28" s="100">
        <f t="shared" si="5"/>
        <v>8898872</v>
      </c>
      <c r="I28" s="100">
        <f t="shared" si="5"/>
        <v>7056327</v>
      </c>
      <c r="J28" s="100">
        <f t="shared" si="5"/>
        <v>21107404</v>
      </c>
      <c r="K28" s="100">
        <f t="shared" si="5"/>
        <v>5504858</v>
      </c>
      <c r="L28" s="100">
        <f t="shared" si="5"/>
        <v>8644280</v>
      </c>
      <c r="M28" s="100">
        <f t="shared" si="5"/>
        <v>7434604</v>
      </c>
      <c r="N28" s="100">
        <f t="shared" si="5"/>
        <v>21583742</v>
      </c>
      <c r="O28" s="100">
        <f t="shared" si="5"/>
        <v>6533533</v>
      </c>
      <c r="P28" s="100">
        <f t="shared" si="5"/>
        <v>6662607</v>
      </c>
      <c r="Q28" s="100">
        <f t="shared" si="5"/>
        <v>9699787</v>
      </c>
      <c r="R28" s="100">
        <f t="shared" si="5"/>
        <v>22895927</v>
      </c>
      <c r="S28" s="100">
        <f t="shared" si="5"/>
        <v>6855822</v>
      </c>
      <c r="T28" s="100">
        <f t="shared" si="5"/>
        <v>7697129</v>
      </c>
      <c r="U28" s="100">
        <f t="shared" si="5"/>
        <v>9901874</v>
      </c>
      <c r="V28" s="100">
        <f t="shared" si="5"/>
        <v>24454825</v>
      </c>
      <c r="W28" s="100">
        <f t="shared" si="5"/>
        <v>90041898</v>
      </c>
      <c r="X28" s="100">
        <f t="shared" si="5"/>
        <v>116782817</v>
      </c>
      <c r="Y28" s="100">
        <f t="shared" si="5"/>
        <v>-26740919</v>
      </c>
      <c r="Z28" s="137">
        <f>+IF(X28&lt;&gt;0,+(Y28/X28)*100,0)</f>
        <v>-22.897991063188687</v>
      </c>
      <c r="AA28" s="153">
        <f>SUM(AA29:AA31)</f>
        <v>122640037</v>
      </c>
    </row>
    <row r="29" spans="1:27" ht="12.75">
      <c r="A29" s="138" t="s">
        <v>75</v>
      </c>
      <c r="B29" s="136"/>
      <c r="C29" s="155">
        <v>16612812</v>
      </c>
      <c r="D29" s="155"/>
      <c r="E29" s="156">
        <v>17994500</v>
      </c>
      <c r="F29" s="60">
        <v>33254913</v>
      </c>
      <c r="G29" s="60">
        <v>353578</v>
      </c>
      <c r="H29" s="60">
        <v>570831</v>
      </c>
      <c r="I29" s="60">
        <v>873357</v>
      </c>
      <c r="J29" s="60">
        <v>1797766</v>
      </c>
      <c r="K29" s="60">
        <v>657857</v>
      </c>
      <c r="L29" s="60">
        <v>1865291</v>
      </c>
      <c r="M29" s="60">
        <v>1513146</v>
      </c>
      <c r="N29" s="60">
        <v>4036294</v>
      </c>
      <c r="O29" s="60">
        <v>1171633</v>
      </c>
      <c r="P29" s="60">
        <v>1109941</v>
      </c>
      <c r="Q29" s="60">
        <v>1015033</v>
      </c>
      <c r="R29" s="60">
        <v>3296607</v>
      </c>
      <c r="S29" s="60">
        <v>1409261</v>
      </c>
      <c r="T29" s="60">
        <v>1642119</v>
      </c>
      <c r="U29" s="60">
        <v>3338292</v>
      </c>
      <c r="V29" s="60">
        <v>6389672</v>
      </c>
      <c r="W29" s="60">
        <v>15520339</v>
      </c>
      <c r="X29" s="60">
        <v>17994496</v>
      </c>
      <c r="Y29" s="60">
        <v>-2474157</v>
      </c>
      <c r="Z29" s="140">
        <v>-13.75</v>
      </c>
      <c r="AA29" s="155">
        <v>33254913</v>
      </c>
    </row>
    <row r="30" spans="1:27" ht="12.75">
      <c r="A30" s="138" t="s">
        <v>76</v>
      </c>
      <c r="B30" s="136"/>
      <c r="C30" s="157">
        <v>25782528</v>
      </c>
      <c r="D30" s="157"/>
      <c r="E30" s="158">
        <v>24713007</v>
      </c>
      <c r="F30" s="159">
        <v>13033260</v>
      </c>
      <c r="G30" s="159">
        <v>446800</v>
      </c>
      <c r="H30" s="159">
        <v>-29724</v>
      </c>
      <c r="I30" s="159">
        <v>196636</v>
      </c>
      <c r="J30" s="159">
        <v>613712</v>
      </c>
      <c r="K30" s="159">
        <v>200853</v>
      </c>
      <c r="L30" s="159">
        <v>410006</v>
      </c>
      <c r="M30" s="159">
        <v>838664</v>
      </c>
      <c r="N30" s="159">
        <v>1449523</v>
      </c>
      <c r="O30" s="159">
        <v>52631</v>
      </c>
      <c r="P30" s="159">
        <v>448198</v>
      </c>
      <c r="Q30" s="159">
        <v>724843</v>
      </c>
      <c r="R30" s="159">
        <v>1225672</v>
      </c>
      <c r="S30" s="159">
        <v>88810</v>
      </c>
      <c r="T30" s="159">
        <v>175107</v>
      </c>
      <c r="U30" s="159">
        <v>290304</v>
      </c>
      <c r="V30" s="159">
        <v>554221</v>
      </c>
      <c r="W30" s="159">
        <v>3843128</v>
      </c>
      <c r="X30" s="159">
        <v>24713010</v>
      </c>
      <c r="Y30" s="159">
        <v>-20869882</v>
      </c>
      <c r="Z30" s="141">
        <v>-84.45</v>
      </c>
      <c r="AA30" s="157">
        <v>13033260</v>
      </c>
    </row>
    <row r="31" spans="1:27" ht="12.75">
      <c r="A31" s="138" t="s">
        <v>77</v>
      </c>
      <c r="B31" s="136"/>
      <c r="C31" s="155">
        <v>60254124</v>
      </c>
      <c r="D31" s="155"/>
      <c r="E31" s="156">
        <v>74075308</v>
      </c>
      <c r="F31" s="60">
        <v>76351864</v>
      </c>
      <c r="G31" s="60">
        <v>4351827</v>
      </c>
      <c r="H31" s="60">
        <v>8357765</v>
      </c>
      <c r="I31" s="60">
        <v>5986334</v>
      </c>
      <c r="J31" s="60">
        <v>18695926</v>
      </c>
      <c r="K31" s="60">
        <v>4646148</v>
      </c>
      <c r="L31" s="60">
        <v>6368983</v>
      </c>
      <c r="M31" s="60">
        <v>5082794</v>
      </c>
      <c r="N31" s="60">
        <v>16097925</v>
      </c>
      <c r="O31" s="60">
        <v>5309269</v>
      </c>
      <c r="P31" s="60">
        <v>5104468</v>
      </c>
      <c r="Q31" s="60">
        <v>7959911</v>
      </c>
      <c r="R31" s="60">
        <v>18373648</v>
      </c>
      <c r="S31" s="60">
        <v>5357751</v>
      </c>
      <c r="T31" s="60">
        <v>5879903</v>
      </c>
      <c r="U31" s="60">
        <v>6273278</v>
      </c>
      <c r="V31" s="60">
        <v>17510932</v>
      </c>
      <c r="W31" s="60">
        <v>70678431</v>
      </c>
      <c r="X31" s="60">
        <v>74075311</v>
      </c>
      <c r="Y31" s="60">
        <v>-3396880</v>
      </c>
      <c r="Z31" s="140">
        <v>-4.59</v>
      </c>
      <c r="AA31" s="155">
        <v>76351864</v>
      </c>
    </row>
    <row r="32" spans="1:27" ht="12.75">
      <c r="A32" s="135" t="s">
        <v>78</v>
      </c>
      <c r="B32" s="136"/>
      <c r="C32" s="153">
        <f aca="true" t="shared" si="6" ref="C32:Y32">SUM(C33:C37)</f>
        <v>31643161</v>
      </c>
      <c r="D32" s="153">
        <f>SUM(D33:D37)</f>
        <v>0</v>
      </c>
      <c r="E32" s="154">
        <f t="shared" si="6"/>
        <v>24760800</v>
      </c>
      <c r="F32" s="100">
        <f t="shared" si="6"/>
        <v>25798044</v>
      </c>
      <c r="G32" s="100">
        <f t="shared" si="6"/>
        <v>4147520</v>
      </c>
      <c r="H32" s="100">
        <f t="shared" si="6"/>
        <v>3056178</v>
      </c>
      <c r="I32" s="100">
        <f t="shared" si="6"/>
        <v>915975</v>
      </c>
      <c r="J32" s="100">
        <f t="shared" si="6"/>
        <v>8119673</v>
      </c>
      <c r="K32" s="100">
        <f t="shared" si="6"/>
        <v>897792</v>
      </c>
      <c r="L32" s="100">
        <f t="shared" si="6"/>
        <v>279996</v>
      </c>
      <c r="M32" s="100">
        <f t="shared" si="6"/>
        <v>842977</v>
      </c>
      <c r="N32" s="100">
        <f t="shared" si="6"/>
        <v>2020765</v>
      </c>
      <c r="O32" s="100">
        <f t="shared" si="6"/>
        <v>616724</v>
      </c>
      <c r="P32" s="100">
        <f t="shared" si="6"/>
        <v>1193091</v>
      </c>
      <c r="Q32" s="100">
        <f t="shared" si="6"/>
        <v>668831</v>
      </c>
      <c r="R32" s="100">
        <f t="shared" si="6"/>
        <v>2478646</v>
      </c>
      <c r="S32" s="100">
        <f t="shared" si="6"/>
        <v>797146</v>
      </c>
      <c r="T32" s="100">
        <f t="shared" si="6"/>
        <v>6369162</v>
      </c>
      <c r="U32" s="100">
        <f t="shared" si="6"/>
        <v>6929734</v>
      </c>
      <c r="V32" s="100">
        <f t="shared" si="6"/>
        <v>14096042</v>
      </c>
      <c r="W32" s="100">
        <f t="shared" si="6"/>
        <v>26715126</v>
      </c>
      <c r="X32" s="100">
        <f t="shared" si="6"/>
        <v>24760796</v>
      </c>
      <c r="Y32" s="100">
        <f t="shared" si="6"/>
        <v>1954330</v>
      </c>
      <c r="Z32" s="137">
        <f>+IF(X32&lt;&gt;0,+(Y32/X32)*100,0)</f>
        <v>7.892839955549087</v>
      </c>
      <c r="AA32" s="153">
        <f>SUM(AA33:AA37)</f>
        <v>25798044</v>
      </c>
    </row>
    <row r="33" spans="1:27" ht="12.75">
      <c r="A33" s="138" t="s">
        <v>79</v>
      </c>
      <c r="B33" s="136"/>
      <c r="C33" s="155">
        <v>31643161</v>
      </c>
      <c r="D33" s="155"/>
      <c r="E33" s="156">
        <v>24760800</v>
      </c>
      <c r="F33" s="60">
        <v>25798044</v>
      </c>
      <c r="G33" s="60">
        <v>4147520</v>
      </c>
      <c r="H33" s="60">
        <v>3056178</v>
      </c>
      <c r="I33" s="60">
        <v>915975</v>
      </c>
      <c r="J33" s="60">
        <v>8119673</v>
      </c>
      <c r="K33" s="60">
        <v>897792</v>
      </c>
      <c r="L33" s="60">
        <v>279996</v>
      </c>
      <c r="M33" s="60">
        <v>842977</v>
      </c>
      <c r="N33" s="60">
        <v>2020765</v>
      </c>
      <c r="O33" s="60">
        <v>616724</v>
      </c>
      <c r="P33" s="60">
        <v>1193091</v>
      </c>
      <c r="Q33" s="60">
        <v>668831</v>
      </c>
      <c r="R33" s="60">
        <v>2478646</v>
      </c>
      <c r="S33" s="60">
        <v>797146</v>
      </c>
      <c r="T33" s="60">
        <v>6369162</v>
      </c>
      <c r="U33" s="60">
        <v>6929734</v>
      </c>
      <c r="V33" s="60">
        <v>14096042</v>
      </c>
      <c r="W33" s="60">
        <v>26715126</v>
      </c>
      <c r="X33" s="60">
        <v>24760796</v>
      </c>
      <c r="Y33" s="60">
        <v>1954330</v>
      </c>
      <c r="Z33" s="140">
        <v>7.89</v>
      </c>
      <c r="AA33" s="155">
        <v>25798044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7069887</v>
      </c>
      <c r="D38" s="153">
        <f>SUM(D39:D41)</f>
        <v>0</v>
      </c>
      <c r="E38" s="154">
        <f t="shared" si="7"/>
        <v>10671500</v>
      </c>
      <c r="F38" s="100">
        <f t="shared" si="7"/>
        <v>6882849</v>
      </c>
      <c r="G38" s="100">
        <f t="shared" si="7"/>
        <v>4200</v>
      </c>
      <c r="H38" s="100">
        <f t="shared" si="7"/>
        <v>33280</v>
      </c>
      <c r="I38" s="100">
        <f t="shared" si="7"/>
        <v>204274</v>
      </c>
      <c r="J38" s="100">
        <f t="shared" si="7"/>
        <v>241754</v>
      </c>
      <c r="K38" s="100">
        <f t="shared" si="7"/>
        <v>661386</v>
      </c>
      <c r="L38" s="100">
        <f t="shared" si="7"/>
        <v>118263</v>
      </c>
      <c r="M38" s="100">
        <f t="shared" si="7"/>
        <v>972654</v>
      </c>
      <c r="N38" s="100">
        <f t="shared" si="7"/>
        <v>1752303</v>
      </c>
      <c r="O38" s="100">
        <f t="shared" si="7"/>
        <v>172206</v>
      </c>
      <c r="P38" s="100">
        <f t="shared" si="7"/>
        <v>113182</v>
      </c>
      <c r="Q38" s="100">
        <f t="shared" si="7"/>
        <v>562933</v>
      </c>
      <c r="R38" s="100">
        <f t="shared" si="7"/>
        <v>848321</v>
      </c>
      <c r="S38" s="100">
        <f t="shared" si="7"/>
        <v>409171</v>
      </c>
      <c r="T38" s="100">
        <f t="shared" si="7"/>
        <v>1327447</v>
      </c>
      <c r="U38" s="100">
        <f t="shared" si="7"/>
        <v>2112226</v>
      </c>
      <c r="V38" s="100">
        <f t="shared" si="7"/>
        <v>3848844</v>
      </c>
      <c r="W38" s="100">
        <f t="shared" si="7"/>
        <v>6691222</v>
      </c>
      <c r="X38" s="100">
        <f t="shared" si="7"/>
        <v>10671496</v>
      </c>
      <c r="Y38" s="100">
        <f t="shared" si="7"/>
        <v>-3980274</v>
      </c>
      <c r="Z38" s="137">
        <f>+IF(X38&lt;&gt;0,+(Y38/X38)*100,0)</f>
        <v>-37.29818199810036</v>
      </c>
      <c r="AA38" s="153">
        <f>SUM(AA39:AA41)</f>
        <v>6882849</v>
      </c>
    </row>
    <row r="39" spans="1:27" ht="12.75">
      <c r="A39" s="138" t="s">
        <v>85</v>
      </c>
      <c r="B39" s="136"/>
      <c r="C39" s="155">
        <v>7069887</v>
      </c>
      <c r="D39" s="155"/>
      <c r="E39" s="156">
        <v>10671500</v>
      </c>
      <c r="F39" s="60">
        <v>1914000</v>
      </c>
      <c r="G39" s="60">
        <v>4200</v>
      </c>
      <c r="H39" s="60">
        <v>33280</v>
      </c>
      <c r="I39" s="60">
        <v>204274</v>
      </c>
      <c r="J39" s="60">
        <v>241754</v>
      </c>
      <c r="K39" s="60">
        <v>661386</v>
      </c>
      <c r="L39" s="60">
        <v>118263</v>
      </c>
      <c r="M39" s="60">
        <v>972654</v>
      </c>
      <c r="N39" s="60">
        <v>1752303</v>
      </c>
      <c r="O39" s="60">
        <v>172206</v>
      </c>
      <c r="P39" s="60">
        <v>113182</v>
      </c>
      <c r="Q39" s="60">
        <v>562933</v>
      </c>
      <c r="R39" s="60">
        <v>848321</v>
      </c>
      <c r="S39" s="60">
        <v>409171</v>
      </c>
      <c r="T39" s="60">
        <v>1327447</v>
      </c>
      <c r="U39" s="60">
        <v>2112226</v>
      </c>
      <c r="V39" s="60">
        <v>3848844</v>
      </c>
      <c r="W39" s="60">
        <v>6691222</v>
      </c>
      <c r="X39" s="60">
        <v>10671496</v>
      </c>
      <c r="Y39" s="60">
        <v>-3980274</v>
      </c>
      <c r="Z39" s="140">
        <v>-37.3</v>
      </c>
      <c r="AA39" s="155">
        <v>1914000</v>
      </c>
    </row>
    <row r="40" spans="1:27" ht="12.75">
      <c r="A40" s="138" t="s">
        <v>86</v>
      </c>
      <c r="B40" s="136"/>
      <c r="C40" s="155"/>
      <c r="D40" s="155"/>
      <c r="E40" s="156"/>
      <c r="F40" s="60">
        <v>4968849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>
        <v>4968849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32000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32000</v>
      </c>
      <c r="Y42" s="100">
        <f t="shared" si="8"/>
        <v>-32000</v>
      </c>
      <c r="Z42" s="137">
        <f>+IF(X42&lt;&gt;0,+(Y42/X42)*100,0)</f>
        <v>-100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32000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32000</v>
      </c>
      <c r="Y46" s="60">
        <v>-32000</v>
      </c>
      <c r="Z46" s="140">
        <v>-100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141362512</v>
      </c>
      <c r="D48" s="168">
        <f>+D28+D32+D38+D42+D47</f>
        <v>0</v>
      </c>
      <c r="E48" s="169">
        <f t="shared" si="9"/>
        <v>152247115</v>
      </c>
      <c r="F48" s="73">
        <f t="shared" si="9"/>
        <v>155320930</v>
      </c>
      <c r="G48" s="73">
        <f t="shared" si="9"/>
        <v>9303925</v>
      </c>
      <c r="H48" s="73">
        <f t="shared" si="9"/>
        <v>11988330</v>
      </c>
      <c r="I48" s="73">
        <f t="shared" si="9"/>
        <v>8176576</v>
      </c>
      <c r="J48" s="73">
        <f t="shared" si="9"/>
        <v>29468831</v>
      </c>
      <c r="K48" s="73">
        <f t="shared" si="9"/>
        <v>7064036</v>
      </c>
      <c r="L48" s="73">
        <f t="shared" si="9"/>
        <v>9042539</v>
      </c>
      <c r="M48" s="73">
        <f t="shared" si="9"/>
        <v>9250235</v>
      </c>
      <c r="N48" s="73">
        <f t="shared" si="9"/>
        <v>25356810</v>
      </c>
      <c r="O48" s="73">
        <f t="shared" si="9"/>
        <v>7322463</v>
      </c>
      <c r="P48" s="73">
        <f t="shared" si="9"/>
        <v>7968880</v>
      </c>
      <c r="Q48" s="73">
        <f t="shared" si="9"/>
        <v>10931551</v>
      </c>
      <c r="R48" s="73">
        <f t="shared" si="9"/>
        <v>26222894</v>
      </c>
      <c r="S48" s="73">
        <f t="shared" si="9"/>
        <v>8062139</v>
      </c>
      <c r="T48" s="73">
        <f t="shared" si="9"/>
        <v>15393738</v>
      </c>
      <c r="U48" s="73">
        <f t="shared" si="9"/>
        <v>18943834</v>
      </c>
      <c r="V48" s="73">
        <f t="shared" si="9"/>
        <v>42399711</v>
      </c>
      <c r="W48" s="73">
        <f t="shared" si="9"/>
        <v>123448246</v>
      </c>
      <c r="X48" s="73">
        <f t="shared" si="9"/>
        <v>152247109</v>
      </c>
      <c r="Y48" s="73">
        <f t="shared" si="9"/>
        <v>-28798863</v>
      </c>
      <c r="Z48" s="170">
        <f>+IF(X48&lt;&gt;0,+(Y48/X48)*100,0)</f>
        <v>-18.915868543684464</v>
      </c>
      <c r="AA48" s="168">
        <f>+AA28+AA32+AA38+AA42+AA47</f>
        <v>155320930</v>
      </c>
    </row>
    <row r="49" spans="1:27" ht="12.75">
      <c r="A49" s="148" t="s">
        <v>49</v>
      </c>
      <c r="B49" s="149"/>
      <c r="C49" s="171">
        <f aca="true" t="shared" si="10" ref="C49:Y49">+C25-C48</f>
        <v>77926333</v>
      </c>
      <c r="D49" s="171">
        <f>+D25-D48</f>
        <v>0</v>
      </c>
      <c r="E49" s="172">
        <f t="shared" si="10"/>
        <v>34727443</v>
      </c>
      <c r="F49" s="173">
        <f t="shared" si="10"/>
        <v>34562305</v>
      </c>
      <c r="G49" s="173">
        <f t="shared" si="10"/>
        <v>52629332</v>
      </c>
      <c r="H49" s="173">
        <f t="shared" si="10"/>
        <v>-8768207</v>
      </c>
      <c r="I49" s="173">
        <f t="shared" si="10"/>
        <v>-3315772</v>
      </c>
      <c r="J49" s="173">
        <f t="shared" si="10"/>
        <v>40545353</v>
      </c>
      <c r="K49" s="173">
        <f t="shared" si="10"/>
        <v>-1755051</v>
      </c>
      <c r="L49" s="173">
        <f t="shared" si="10"/>
        <v>-4796430</v>
      </c>
      <c r="M49" s="173">
        <f t="shared" si="10"/>
        <v>32220437</v>
      </c>
      <c r="N49" s="173">
        <f t="shared" si="10"/>
        <v>25668956</v>
      </c>
      <c r="O49" s="173">
        <f t="shared" si="10"/>
        <v>-5168288</v>
      </c>
      <c r="P49" s="173">
        <f t="shared" si="10"/>
        <v>-2520475</v>
      </c>
      <c r="Q49" s="173">
        <f t="shared" si="10"/>
        <v>21492219</v>
      </c>
      <c r="R49" s="173">
        <f t="shared" si="10"/>
        <v>13803456</v>
      </c>
      <c r="S49" s="173">
        <f t="shared" si="10"/>
        <v>-6109413</v>
      </c>
      <c r="T49" s="173">
        <f t="shared" si="10"/>
        <v>-2005218</v>
      </c>
      <c r="U49" s="173">
        <f t="shared" si="10"/>
        <v>-3313324</v>
      </c>
      <c r="V49" s="173">
        <f t="shared" si="10"/>
        <v>-11427955</v>
      </c>
      <c r="W49" s="173">
        <f t="shared" si="10"/>
        <v>68589810</v>
      </c>
      <c r="X49" s="173">
        <f>IF(F25=F48,0,X25-X48)</f>
        <v>-6263457</v>
      </c>
      <c r="Y49" s="173">
        <f t="shared" si="10"/>
        <v>74853267</v>
      </c>
      <c r="Z49" s="174">
        <f>+IF(X49&lt;&gt;0,+(Y49/X49)*100,0)</f>
        <v>-1195.0791232381735</v>
      </c>
      <c r="AA49" s="171">
        <f>+AA25-AA48</f>
        <v>34562305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5787993</v>
      </c>
      <c r="D5" s="155">
        <v>0</v>
      </c>
      <c r="E5" s="156">
        <v>4157557</v>
      </c>
      <c r="F5" s="60">
        <v>4157557</v>
      </c>
      <c r="G5" s="60">
        <v>5763066</v>
      </c>
      <c r="H5" s="60">
        <v>0</v>
      </c>
      <c r="I5" s="60">
        <v>0</v>
      </c>
      <c r="J5" s="60">
        <v>5763066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5763066</v>
      </c>
      <c r="X5" s="60">
        <v>4157556</v>
      </c>
      <c r="Y5" s="60">
        <v>1605510</v>
      </c>
      <c r="Z5" s="140">
        <v>38.62</v>
      </c>
      <c r="AA5" s="155">
        <v>4157557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32000</v>
      </c>
      <c r="F10" s="54">
        <v>32000</v>
      </c>
      <c r="G10" s="54">
        <v>2684</v>
      </c>
      <c r="H10" s="54">
        <v>2684</v>
      </c>
      <c r="I10" s="54">
        <v>2684</v>
      </c>
      <c r="J10" s="54">
        <v>8052</v>
      </c>
      <c r="K10" s="54">
        <v>2684</v>
      </c>
      <c r="L10" s="54">
        <v>2684</v>
      </c>
      <c r="M10" s="54">
        <v>2684</v>
      </c>
      <c r="N10" s="54">
        <v>8052</v>
      </c>
      <c r="O10" s="54">
        <v>2684</v>
      </c>
      <c r="P10" s="54">
        <v>2684</v>
      </c>
      <c r="Q10" s="54">
        <v>2684</v>
      </c>
      <c r="R10" s="54">
        <v>8052</v>
      </c>
      <c r="S10" s="54">
        <v>2684</v>
      </c>
      <c r="T10" s="54">
        <v>2684</v>
      </c>
      <c r="U10" s="54">
        <v>2684</v>
      </c>
      <c r="V10" s="54">
        <v>8052</v>
      </c>
      <c r="W10" s="54">
        <v>32208</v>
      </c>
      <c r="X10" s="54">
        <v>32004</v>
      </c>
      <c r="Y10" s="54">
        <v>204</v>
      </c>
      <c r="Z10" s="184">
        <v>0.64</v>
      </c>
      <c r="AA10" s="130">
        <v>32000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5368</v>
      </c>
      <c r="Q11" s="60">
        <v>4026</v>
      </c>
      <c r="R11" s="60">
        <v>9394</v>
      </c>
      <c r="S11" s="60">
        <v>0</v>
      </c>
      <c r="T11" s="60">
        <v>0</v>
      </c>
      <c r="U11" s="60">
        <v>0</v>
      </c>
      <c r="V11" s="60">
        <v>0</v>
      </c>
      <c r="W11" s="60">
        <v>9394</v>
      </c>
      <c r="X11" s="60"/>
      <c r="Y11" s="60">
        <v>9394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50000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2905</v>
      </c>
      <c r="P12" s="60">
        <v>5621</v>
      </c>
      <c r="Q12" s="60">
        <v>4032</v>
      </c>
      <c r="R12" s="60">
        <v>12558</v>
      </c>
      <c r="S12" s="60">
        <v>2379</v>
      </c>
      <c r="T12" s="60">
        <v>4958</v>
      </c>
      <c r="U12" s="60">
        <v>1189</v>
      </c>
      <c r="V12" s="60">
        <v>8526</v>
      </c>
      <c r="W12" s="60">
        <v>21084</v>
      </c>
      <c r="X12" s="60"/>
      <c r="Y12" s="60">
        <v>21084</v>
      </c>
      <c r="Z12" s="140">
        <v>0</v>
      </c>
      <c r="AA12" s="155">
        <v>50000</v>
      </c>
    </row>
    <row r="13" spans="1:27" ht="12.75">
      <c r="A13" s="181" t="s">
        <v>109</v>
      </c>
      <c r="B13" s="185"/>
      <c r="C13" s="155">
        <v>8269793</v>
      </c>
      <c r="D13" s="155">
        <v>0</v>
      </c>
      <c r="E13" s="156">
        <v>8300000</v>
      </c>
      <c r="F13" s="60">
        <v>8600000</v>
      </c>
      <c r="G13" s="60">
        <v>697406</v>
      </c>
      <c r="H13" s="60">
        <v>865165</v>
      </c>
      <c r="I13" s="60">
        <v>872756</v>
      </c>
      <c r="J13" s="60">
        <v>2435327</v>
      </c>
      <c r="K13" s="60">
        <v>805691</v>
      </c>
      <c r="L13" s="60">
        <v>871899</v>
      </c>
      <c r="M13" s="60">
        <v>794731</v>
      </c>
      <c r="N13" s="60">
        <v>2472321</v>
      </c>
      <c r="O13" s="60">
        <v>1820229</v>
      </c>
      <c r="P13" s="60">
        <v>438112</v>
      </c>
      <c r="Q13" s="60">
        <v>989568</v>
      </c>
      <c r="R13" s="60">
        <v>3247909</v>
      </c>
      <c r="S13" s="60">
        <v>1088345</v>
      </c>
      <c r="T13" s="60">
        <v>1140892</v>
      </c>
      <c r="U13" s="60">
        <v>1051937</v>
      </c>
      <c r="V13" s="60">
        <v>3281174</v>
      </c>
      <c r="W13" s="60">
        <v>11436731</v>
      </c>
      <c r="X13" s="60">
        <v>8300004</v>
      </c>
      <c r="Y13" s="60">
        <v>3136727</v>
      </c>
      <c r="Z13" s="140">
        <v>37.79</v>
      </c>
      <c r="AA13" s="155">
        <v>8600000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17000</v>
      </c>
      <c r="F18" s="60">
        <v>17000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1601</v>
      </c>
      <c r="P18" s="60">
        <v>1610</v>
      </c>
      <c r="Q18" s="60">
        <v>1848</v>
      </c>
      <c r="R18" s="60">
        <v>5059</v>
      </c>
      <c r="S18" s="60">
        <v>1685</v>
      </c>
      <c r="T18" s="60">
        <v>1680</v>
      </c>
      <c r="U18" s="60">
        <v>1681</v>
      </c>
      <c r="V18" s="60">
        <v>5046</v>
      </c>
      <c r="W18" s="60">
        <v>10105</v>
      </c>
      <c r="X18" s="60">
        <v>17004</v>
      </c>
      <c r="Y18" s="60">
        <v>-6899</v>
      </c>
      <c r="Z18" s="140">
        <v>-40.57</v>
      </c>
      <c r="AA18" s="155">
        <v>17000</v>
      </c>
    </row>
    <row r="19" spans="1:27" ht="12.75">
      <c r="A19" s="181" t="s">
        <v>34</v>
      </c>
      <c r="B19" s="185"/>
      <c r="C19" s="155">
        <v>151290518</v>
      </c>
      <c r="D19" s="155">
        <v>0</v>
      </c>
      <c r="E19" s="156">
        <v>133027101</v>
      </c>
      <c r="F19" s="60">
        <v>134176755</v>
      </c>
      <c r="G19" s="60">
        <v>50611448</v>
      </c>
      <c r="H19" s="60">
        <v>499636</v>
      </c>
      <c r="I19" s="60">
        <v>-11596116</v>
      </c>
      <c r="J19" s="60">
        <v>39514968</v>
      </c>
      <c r="K19" s="60">
        <v>935352</v>
      </c>
      <c r="L19" s="60">
        <v>261116</v>
      </c>
      <c r="M19" s="60">
        <v>40070399</v>
      </c>
      <c r="N19" s="60">
        <v>41266867</v>
      </c>
      <c r="O19" s="60">
        <v>207747</v>
      </c>
      <c r="P19" s="60">
        <v>304921</v>
      </c>
      <c r="Q19" s="60">
        <v>30299789</v>
      </c>
      <c r="R19" s="60">
        <v>30812457</v>
      </c>
      <c r="S19" s="60">
        <v>109212</v>
      </c>
      <c r="T19" s="60">
        <v>6330579</v>
      </c>
      <c r="U19" s="60">
        <v>4488021</v>
      </c>
      <c r="V19" s="60">
        <v>10927812</v>
      </c>
      <c r="W19" s="60">
        <v>122522104</v>
      </c>
      <c r="X19" s="60">
        <v>133027096</v>
      </c>
      <c r="Y19" s="60">
        <v>-10504992</v>
      </c>
      <c r="Z19" s="140">
        <v>-7.9</v>
      </c>
      <c r="AA19" s="155">
        <v>134176755</v>
      </c>
    </row>
    <row r="20" spans="1:27" ht="12.75">
      <c r="A20" s="181" t="s">
        <v>35</v>
      </c>
      <c r="B20" s="185"/>
      <c r="C20" s="155">
        <v>578594</v>
      </c>
      <c r="D20" s="155">
        <v>0</v>
      </c>
      <c r="E20" s="156">
        <v>450000</v>
      </c>
      <c r="F20" s="54">
        <v>799500</v>
      </c>
      <c r="G20" s="54">
        <v>32536</v>
      </c>
      <c r="H20" s="54">
        <v>45310</v>
      </c>
      <c r="I20" s="54">
        <v>106287</v>
      </c>
      <c r="J20" s="54">
        <v>184133</v>
      </c>
      <c r="K20" s="54">
        <v>37912</v>
      </c>
      <c r="L20" s="54">
        <v>-1642068</v>
      </c>
      <c r="M20" s="54">
        <v>50879</v>
      </c>
      <c r="N20" s="54">
        <v>-1553277</v>
      </c>
      <c r="O20" s="54">
        <v>29469</v>
      </c>
      <c r="P20" s="54">
        <v>488041</v>
      </c>
      <c r="Q20" s="54">
        <v>29119</v>
      </c>
      <c r="R20" s="54">
        <v>546629</v>
      </c>
      <c r="S20" s="54">
        <v>30465</v>
      </c>
      <c r="T20" s="54">
        <v>29810</v>
      </c>
      <c r="U20" s="54">
        <v>4769</v>
      </c>
      <c r="V20" s="54">
        <v>65044</v>
      </c>
      <c r="W20" s="54">
        <v>-757471</v>
      </c>
      <c r="X20" s="54">
        <v>450000</v>
      </c>
      <c r="Y20" s="54">
        <v>-1207471</v>
      </c>
      <c r="Z20" s="184">
        <v>-268.33</v>
      </c>
      <c r="AA20" s="130">
        <v>799500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165926898</v>
      </c>
      <c r="D22" s="188">
        <f>SUM(D5:D21)</f>
        <v>0</v>
      </c>
      <c r="E22" s="189">
        <f t="shared" si="0"/>
        <v>145983658</v>
      </c>
      <c r="F22" s="190">
        <f t="shared" si="0"/>
        <v>147832812</v>
      </c>
      <c r="G22" s="190">
        <f t="shared" si="0"/>
        <v>57107140</v>
      </c>
      <c r="H22" s="190">
        <f t="shared" si="0"/>
        <v>1412795</v>
      </c>
      <c r="I22" s="190">
        <f t="shared" si="0"/>
        <v>-10614389</v>
      </c>
      <c r="J22" s="190">
        <f t="shared" si="0"/>
        <v>47905546</v>
      </c>
      <c r="K22" s="190">
        <f t="shared" si="0"/>
        <v>1781639</v>
      </c>
      <c r="L22" s="190">
        <f t="shared" si="0"/>
        <v>-506369</v>
      </c>
      <c r="M22" s="190">
        <f t="shared" si="0"/>
        <v>40918693</v>
      </c>
      <c r="N22" s="190">
        <f t="shared" si="0"/>
        <v>42193963</v>
      </c>
      <c r="O22" s="190">
        <f t="shared" si="0"/>
        <v>2064635</v>
      </c>
      <c r="P22" s="190">
        <f t="shared" si="0"/>
        <v>1246357</v>
      </c>
      <c r="Q22" s="190">
        <f t="shared" si="0"/>
        <v>31331066</v>
      </c>
      <c r="R22" s="190">
        <f t="shared" si="0"/>
        <v>34642058</v>
      </c>
      <c r="S22" s="190">
        <f t="shared" si="0"/>
        <v>1234770</v>
      </c>
      <c r="T22" s="190">
        <f t="shared" si="0"/>
        <v>7510603</v>
      </c>
      <c r="U22" s="190">
        <f t="shared" si="0"/>
        <v>5550281</v>
      </c>
      <c r="V22" s="190">
        <f t="shared" si="0"/>
        <v>14295654</v>
      </c>
      <c r="W22" s="190">
        <f t="shared" si="0"/>
        <v>139037221</v>
      </c>
      <c r="X22" s="190">
        <f t="shared" si="0"/>
        <v>145983664</v>
      </c>
      <c r="Y22" s="190">
        <f t="shared" si="0"/>
        <v>-6946443</v>
      </c>
      <c r="Z22" s="191">
        <f>+IF(X22&lt;&gt;0,+(Y22/X22)*100,0)</f>
        <v>-4.75837008721743</v>
      </c>
      <c r="AA22" s="188">
        <f>SUM(AA5:AA21)</f>
        <v>147832812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36427048</v>
      </c>
      <c r="D25" s="155">
        <v>0</v>
      </c>
      <c r="E25" s="156">
        <v>47656000</v>
      </c>
      <c r="F25" s="60">
        <v>47655827</v>
      </c>
      <c r="G25" s="60">
        <v>3125987</v>
      </c>
      <c r="H25" s="60">
        <v>3037203</v>
      </c>
      <c r="I25" s="60">
        <v>3019870</v>
      </c>
      <c r="J25" s="60">
        <v>9183060</v>
      </c>
      <c r="K25" s="60">
        <v>3021931</v>
      </c>
      <c r="L25" s="60">
        <v>4484520</v>
      </c>
      <c r="M25" s="60">
        <v>3507767</v>
      </c>
      <c r="N25" s="60">
        <v>11014218</v>
      </c>
      <c r="O25" s="60">
        <v>3260836</v>
      </c>
      <c r="P25" s="60">
        <v>3142670</v>
      </c>
      <c r="Q25" s="60">
        <v>3042969</v>
      </c>
      <c r="R25" s="60">
        <v>9446475</v>
      </c>
      <c r="S25" s="60">
        <v>3027181</v>
      </c>
      <c r="T25" s="60">
        <v>3227647</v>
      </c>
      <c r="U25" s="60">
        <v>3127503</v>
      </c>
      <c r="V25" s="60">
        <v>9382331</v>
      </c>
      <c r="W25" s="60">
        <v>39026084</v>
      </c>
      <c r="X25" s="60">
        <v>47655823</v>
      </c>
      <c r="Y25" s="60">
        <v>-8629739</v>
      </c>
      <c r="Z25" s="140">
        <v>-18.11</v>
      </c>
      <c r="AA25" s="155">
        <v>47655827</v>
      </c>
    </row>
    <row r="26" spans="1:27" ht="12.75">
      <c r="A26" s="183" t="s">
        <v>38</v>
      </c>
      <c r="B26" s="182"/>
      <c r="C26" s="155">
        <v>13688879</v>
      </c>
      <c r="D26" s="155">
        <v>0</v>
      </c>
      <c r="E26" s="156">
        <v>13293810</v>
      </c>
      <c r="F26" s="60">
        <v>13293809</v>
      </c>
      <c r="G26" s="60">
        <v>1125919</v>
      </c>
      <c r="H26" s="60">
        <v>550625</v>
      </c>
      <c r="I26" s="60">
        <v>1614642</v>
      </c>
      <c r="J26" s="60">
        <v>3291186</v>
      </c>
      <c r="K26" s="60">
        <v>997419</v>
      </c>
      <c r="L26" s="60">
        <v>1019251</v>
      </c>
      <c r="M26" s="60">
        <v>1151679</v>
      </c>
      <c r="N26" s="60">
        <v>3168349</v>
      </c>
      <c r="O26" s="60">
        <v>1153940</v>
      </c>
      <c r="P26" s="60">
        <v>1189365</v>
      </c>
      <c r="Q26" s="60">
        <v>1143922</v>
      </c>
      <c r="R26" s="60">
        <v>3487227</v>
      </c>
      <c r="S26" s="60">
        <v>1238338</v>
      </c>
      <c r="T26" s="60">
        <v>1499704</v>
      </c>
      <c r="U26" s="60">
        <v>1247474</v>
      </c>
      <c r="V26" s="60">
        <v>3985516</v>
      </c>
      <c r="W26" s="60">
        <v>13932278</v>
      </c>
      <c r="X26" s="60">
        <v>13293806</v>
      </c>
      <c r="Y26" s="60">
        <v>638472</v>
      </c>
      <c r="Z26" s="140">
        <v>4.8</v>
      </c>
      <c r="AA26" s="155">
        <v>13293809</v>
      </c>
    </row>
    <row r="27" spans="1:27" ht="12.75">
      <c r="A27" s="183" t="s">
        <v>118</v>
      </c>
      <c r="B27" s="182"/>
      <c r="C27" s="155">
        <v>519236</v>
      </c>
      <c r="D27" s="155">
        <v>0</v>
      </c>
      <c r="E27" s="156">
        <v>395705</v>
      </c>
      <c r="F27" s="60">
        <v>395705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395706</v>
      </c>
      <c r="Y27" s="60">
        <v>-395706</v>
      </c>
      <c r="Z27" s="140">
        <v>-100</v>
      </c>
      <c r="AA27" s="155">
        <v>395705</v>
      </c>
    </row>
    <row r="28" spans="1:27" ht="12.75">
      <c r="A28" s="183" t="s">
        <v>39</v>
      </c>
      <c r="B28" s="182"/>
      <c r="C28" s="155">
        <v>21611608</v>
      </c>
      <c r="D28" s="155">
        <v>0</v>
      </c>
      <c r="E28" s="156">
        <v>20813673</v>
      </c>
      <c r="F28" s="60">
        <v>20813673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20813676</v>
      </c>
      <c r="Y28" s="60">
        <v>-20813676</v>
      </c>
      <c r="Z28" s="140">
        <v>-100</v>
      </c>
      <c r="AA28" s="155">
        <v>20813673</v>
      </c>
    </row>
    <row r="29" spans="1:27" ht="12.75">
      <c r="A29" s="183" t="s">
        <v>40</v>
      </c>
      <c r="B29" s="182"/>
      <c r="C29" s="155">
        <v>65000</v>
      </c>
      <c r="D29" s="155">
        <v>0</v>
      </c>
      <c r="E29" s="156">
        <v>234260</v>
      </c>
      <c r="F29" s="60">
        <v>234260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234260</v>
      </c>
      <c r="Y29" s="60">
        <v>-234260</v>
      </c>
      <c r="Z29" s="140">
        <v>-100</v>
      </c>
      <c r="AA29" s="155">
        <v>234260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2000000</v>
      </c>
      <c r="F32" s="60">
        <v>2140000</v>
      </c>
      <c r="G32" s="60">
        <v>55738</v>
      </c>
      <c r="H32" s="60">
        <v>157643</v>
      </c>
      <c r="I32" s="60">
        <v>184261</v>
      </c>
      <c r="J32" s="60">
        <v>397642</v>
      </c>
      <c r="K32" s="60">
        <v>61208</v>
      </c>
      <c r="L32" s="60">
        <v>286728</v>
      </c>
      <c r="M32" s="60">
        <v>176479</v>
      </c>
      <c r="N32" s="60">
        <v>524415</v>
      </c>
      <c r="O32" s="60">
        <v>194608</v>
      </c>
      <c r="P32" s="60">
        <v>176879</v>
      </c>
      <c r="Q32" s="60">
        <v>181602</v>
      </c>
      <c r="R32" s="60">
        <v>553089</v>
      </c>
      <c r="S32" s="60">
        <v>170647</v>
      </c>
      <c r="T32" s="60">
        <v>164749</v>
      </c>
      <c r="U32" s="60">
        <v>296910</v>
      </c>
      <c r="V32" s="60">
        <v>632306</v>
      </c>
      <c r="W32" s="60">
        <v>2107452</v>
      </c>
      <c r="X32" s="60">
        <v>2000004</v>
      </c>
      <c r="Y32" s="60">
        <v>107448</v>
      </c>
      <c r="Z32" s="140">
        <v>5.37</v>
      </c>
      <c r="AA32" s="155">
        <v>2140000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12800000</v>
      </c>
      <c r="F33" s="60">
        <v>13949655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12799996</v>
      </c>
      <c r="Y33" s="60">
        <v>-12799996</v>
      </c>
      <c r="Z33" s="140">
        <v>-100</v>
      </c>
      <c r="AA33" s="155">
        <v>13949655</v>
      </c>
    </row>
    <row r="34" spans="1:27" ht="12.75">
      <c r="A34" s="183" t="s">
        <v>43</v>
      </c>
      <c r="B34" s="182"/>
      <c r="C34" s="155">
        <v>68950168</v>
      </c>
      <c r="D34" s="155">
        <v>0</v>
      </c>
      <c r="E34" s="156">
        <v>55053667</v>
      </c>
      <c r="F34" s="60">
        <v>56838001</v>
      </c>
      <c r="G34" s="60">
        <v>4952098</v>
      </c>
      <c r="H34" s="60">
        <v>8242859</v>
      </c>
      <c r="I34" s="60">
        <v>3357803</v>
      </c>
      <c r="J34" s="60">
        <v>16552760</v>
      </c>
      <c r="K34" s="60">
        <v>2983478</v>
      </c>
      <c r="L34" s="60">
        <v>3252040</v>
      </c>
      <c r="M34" s="60">
        <v>4414310</v>
      </c>
      <c r="N34" s="60">
        <v>10649828</v>
      </c>
      <c r="O34" s="60">
        <v>2713079</v>
      </c>
      <c r="P34" s="60">
        <v>3459966</v>
      </c>
      <c r="Q34" s="60">
        <v>6563058</v>
      </c>
      <c r="R34" s="60">
        <v>12736103</v>
      </c>
      <c r="S34" s="60">
        <v>3625973</v>
      </c>
      <c r="T34" s="60">
        <v>10501638</v>
      </c>
      <c r="U34" s="60">
        <v>14271947</v>
      </c>
      <c r="V34" s="60">
        <v>28399558</v>
      </c>
      <c r="W34" s="60">
        <v>68338249</v>
      </c>
      <c r="X34" s="60">
        <v>55053974</v>
      </c>
      <c r="Y34" s="60">
        <v>13284275</v>
      </c>
      <c r="Z34" s="140">
        <v>24.13</v>
      </c>
      <c r="AA34" s="155">
        <v>56838001</v>
      </c>
    </row>
    <row r="35" spans="1:27" ht="12.75">
      <c r="A35" s="181" t="s">
        <v>122</v>
      </c>
      <c r="B35" s="185"/>
      <c r="C35" s="155">
        <v>100573</v>
      </c>
      <c r="D35" s="155">
        <v>0</v>
      </c>
      <c r="E35" s="156">
        <v>0</v>
      </c>
      <c r="F35" s="60">
        <v>0</v>
      </c>
      <c r="G35" s="60">
        <v>44183</v>
      </c>
      <c r="H35" s="60">
        <v>0</v>
      </c>
      <c r="I35" s="60">
        <v>0</v>
      </c>
      <c r="J35" s="60">
        <v>44183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44183</v>
      </c>
      <c r="X35" s="60"/>
      <c r="Y35" s="60">
        <v>44183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141362512</v>
      </c>
      <c r="D36" s="188">
        <f>SUM(D25:D35)</f>
        <v>0</v>
      </c>
      <c r="E36" s="189">
        <f t="shared" si="1"/>
        <v>152247115</v>
      </c>
      <c r="F36" s="190">
        <f t="shared" si="1"/>
        <v>155320930</v>
      </c>
      <c r="G36" s="190">
        <f t="shared" si="1"/>
        <v>9303925</v>
      </c>
      <c r="H36" s="190">
        <f t="shared" si="1"/>
        <v>11988330</v>
      </c>
      <c r="I36" s="190">
        <f t="shared" si="1"/>
        <v>8176576</v>
      </c>
      <c r="J36" s="190">
        <f t="shared" si="1"/>
        <v>29468831</v>
      </c>
      <c r="K36" s="190">
        <f t="shared" si="1"/>
        <v>7064036</v>
      </c>
      <c r="L36" s="190">
        <f t="shared" si="1"/>
        <v>9042539</v>
      </c>
      <c r="M36" s="190">
        <f t="shared" si="1"/>
        <v>9250235</v>
      </c>
      <c r="N36" s="190">
        <f t="shared" si="1"/>
        <v>25356810</v>
      </c>
      <c r="O36" s="190">
        <f t="shared" si="1"/>
        <v>7322463</v>
      </c>
      <c r="P36" s="190">
        <f t="shared" si="1"/>
        <v>7968880</v>
      </c>
      <c r="Q36" s="190">
        <f t="shared" si="1"/>
        <v>10931551</v>
      </c>
      <c r="R36" s="190">
        <f t="shared" si="1"/>
        <v>26222894</v>
      </c>
      <c r="S36" s="190">
        <f t="shared" si="1"/>
        <v>8062139</v>
      </c>
      <c r="T36" s="190">
        <f t="shared" si="1"/>
        <v>15393738</v>
      </c>
      <c r="U36" s="190">
        <f t="shared" si="1"/>
        <v>18943834</v>
      </c>
      <c r="V36" s="190">
        <f t="shared" si="1"/>
        <v>42399711</v>
      </c>
      <c r="W36" s="190">
        <f t="shared" si="1"/>
        <v>123448246</v>
      </c>
      <c r="X36" s="190">
        <f t="shared" si="1"/>
        <v>152247245</v>
      </c>
      <c r="Y36" s="190">
        <f t="shared" si="1"/>
        <v>-28798999</v>
      </c>
      <c r="Z36" s="191">
        <f>+IF(X36&lt;&gt;0,+(Y36/X36)*100,0)</f>
        <v>-18.915940974826835</v>
      </c>
      <c r="AA36" s="188">
        <f>SUM(AA25:AA35)</f>
        <v>155320930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24564386</v>
      </c>
      <c r="D38" s="199">
        <f>+D22-D36</f>
        <v>0</v>
      </c>
      <c r="E38" s="200">
        <f t="shared" si="2"/>
        <v>-6263457</v>
      </c>
      <c r="F38" s="106">
        <f t="shared" si="2"/>
        <v>-7488118</v>
      </c>
      <c r="G38" s="106">
        <f t="shared" si="2"/>
        <v>47803215</v>
      </c>
      <c r="H38" s="106">
        <f t="shared" si="2"/>
        <v>-10575535</v>
      </c>
      <c r="I38" s="106">
        <f t="shared" si="2"/>
        <v>-18790965</v>
      </c>
      <c r="J38" s="106">
        <f t="shared" si="2"/>
        <v>18436715</v>
      </c>
      <c r="K38" s="106">
        <f t="shared" si="2"/>
        <v>-5282397</v>
      </c>
      <c r="L38" s="106">
        <f t="shared" si="2"/>
        <v>-9548908</v>
      </c>
      <c r="M38" s="106">
        <f t="shared" si="2"/>
        <v>31668458</v>
      </c>
      <c r="N38" s="106">
        <f t="shared" si="2"/>
        <v>16837153</v>
      </c>
      <c r="O38" s="106">
        <f t="shared" si="2"/>
        <v>-5257828</v>
      </c>
      <c r="P38" s="106">
        <f t="shared" si="2"/>
        <v>-6722523</v>
      </c>
      <c r="Q38" s="106">
        <f t="shared" si="2"/>
        <v>20399515</v>
      </c>
      <c r="R38" s="106">
        <f t="shared" si="2"/>
        <v>8419164</v>
      </c>
      <c r="S38" s="106">
        <f t="shared" si="2"/>
        <v>-6827369</v>
      </c>
      <c r="T38" s="106">
        <f t="shared" si="2"/>
        <v>-7883135</v>
      </c>
      <c r="U38" s="106">
        <f t="shared" si="2"/>
        <v>-13393553</v>
      </c>
      <c r="V38" s="106">
        <f t="shared" si="2"/>
        <v>-28104057</v>
      </c>
      <c r="W38" s="106">
        <f t="shared" si="2"/>
        <v>15588975</v>
      </c>
      <c r="X38" s="106">
        <f>IF(F22=F36,0,X22-X36)</f>
        <v>-6263581</v>
      </c>
      <c r="Y38" s="106">
        <f t="shared" si="2"/>
        <v>21852556</v>
      </c>
      <c r="Z38" s="201">
        <f>+IF(X38&lt;&gt;0,+(Y38/X38)*100,0)</f>
        <v>-348.8827876577313</v>
      </c>
      <c r="AA38" s="199">
        <f>+AA22-AA36</f>
        <v>-7488118</v>
      </c>
    </row>
    <row r="39" spans="1:27" ht="12.75">
      <c r="A39" s="181" t="s">
        <v>46</v>
      </c>
      <c r="B39" s="185"/>
      <c r="C39" s="155">
        <v>53361947</v>
      </c>
      <c r="D39" s="155">
        <v>0</v>
      </c>
      <c r="E39" s="156">
        <v>40990900</v>
      </c>
      <c r="F39" s="60">
        <v>42050423</v>
      </c>
      <c r="G39" s="60">
        <v>4826117</v>
      </c>
      <c r="H39" s="60">
        <v>1807328</v>
      </c>
      <c r="I39" s="60">
        <v>15475193</v>
      </c>
      <c r="J39" s="60">
        <v>22108638</v>
      </c>
      <c r="K39" s="60">
        <v>3527346</v>
      </c>
      <c r="L39" s="60">
        <v>4752478</v>
      </c>
      <c r="M39" s="60">
        <v>551979</v>
      </c>
      <c r="N39" s="60">
        <v>8831803</v>
      </c>
      <c r="O39" s="60">
        <v>89540</v>
      </c>
      <c r="P39" s="60">
        <v>4202048</v>
      </c>
      <c r="Q39" s="60">
        <v>1092704</v>
      </c>
      <c r="R39" s="60">
        <v>5384292</v>
      </c>
      <c r="S39" s="60">
        <v>717956</v>
      </c>
      <c r="T39" s="60">
        <v>5877917</v>
      </c>
      <c r="U39" s="60">
        <v>10080229</v>
      </c>
      <c r="V39" s="60">
        <v>16676102</v>
      </c>
      <c r="W39" s="60">
        <v>53000835</v>
      </c>
      <c r="X39" s="60">
        <v>40990904</v>
      </c>
      <c r="Y39" s="60">
        <v>12009931</v>
      </c>
      <c r="Z39" s="140">
        <v>29.3</v>
      </c>
      <c r="AA39" s="155">
        <v>42050423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77926333</v>
      </c>
      <c r="D42" s="206">
        <f>SUM(D38:D41)</f>
        <v>0</v>
      </c>
      <c r="E42" s="207">
        <f t="shared" si="3"/>
        <v>34727443</v>
      </c>
      <c r="F42" s="88">
        <f t="shared" si="3"/>
        <v>34562305</v>
      </c>
      <c r="G42" s="88">
        <f t="shared" si="3"/>
        <v>52629332</v>
      </c>
      <c r="H42" s="88">
        <f t="shared" si="3"/>
        <v>-8768207</v>
      </c>
      <c r="I42" s="88">
        <f t="shared" si="3"/>
        <v>-3315772</v>
      </c>
      <c r="J42" s="88">
        <f t="shared" si="3"/>
        <v>40545353</v>
      </c>
      <c r="K42" s="88">
        <f t="shared" si="3"/>
        <v>-1755051</v>
      </c>
      <c r="L42" s="88">
        <f t="shared" si="3"/>
        <v>-4796430</v>
      </c>
      <c r="M42" s="88">
        <f t="shared" si="3"/>
        <v>32220437</v>
      </c>
      <c r="N42" s="88">
        <f t="shared" si="3"/>
        <v>25668956</v>
      </c>
      <c r="O42" s="88">
        <f t="shared" si="3"/>
        <v>-5168288</v>
      </c>
      <c r="P42" s="88">
        <f t="shared" si="3"/>
        <v>-2520475</v>
      </c>
      <c r="Q42" s="88">
        <f t="shared" si="3"/>
        <v>21492219</v>
      </c>
      <c r="R42" s="88">
        <f t="shared" si="3"/>
        <v>13803456</v>
      </c>
      <c r="S42" s="88">
        <f t="shared" si="3"/>
        <v>-6109413</v>
      </c>
      <c r="T42" s="88">
        <f t="shared" si="3"/>
        <v>-2005218</v>
      </c>
      <c r="U42" s="88">
        <f t="shared" si="3"/>
        <v>-3313324</v>
      </c>
      <c r="V42" s="88">
        <f t="shared" si="3"/>
        <v>-11427955</v>
      </c>
      <c r="W42" s="88">
        <f t="shared" si="3"/>
        <v>68589810</v>
      </c>
      <c r="X42" s="88">
        <f t="shared" si="3"/>
        <v>34727323</v>
      </c>
      <c r="Y42" s="88">
        <f t="shared" si="3"/>
        <v>33862487</v>
      </c>
      <c r="Z42" s="208">
        <f>+IF(X42&lt;&gt;0,+(Y42/X42)*100,0)</f>
        <v>97.50963816013115</v>
      </c>
      <c r="AA42" s="206">
        <f>SUM(AA38:AA41)</f>
        <v>34562305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77926333</v>
      </c>
      <c r="D44" s="210">
        <f>+D42-D43</f>
        <v>0</v>
      </c>
      <c r="E44" s="211">
        <f t="shared" si="4"/>
        <v>34727443</v>
      </c>
      <c r="F44" s="77">
        <f t="shared" si="4"/>
        <v>34562305</v>
      </c>
      <c r="G44" s="77">
        <f t="shared" si="4"/>
        <v>52629332</v>
      </c>
      <c r="H44" s="77">
        <f t="shared" si="4"/>
        <v>-8768207</v>
      </c>
      <c r="I44" s="77">
        <f t="shared" si="4"/>
        <v>-3315772</v>
      </c>
      <c r="J44" s="77">
        <f t="shared" si="4"/>
        <v>40545353</v>
      </c>
      <c r="K44" s="77">
        <f t="shared" si="4"/>
        <v>-1755051</v>
      </c>
      <c r="L44" s="77">
        <f t="shared" si="4"/>
        <v>-4796430</v>
      </c>
      <c r="M44" s="77">
        <f t="shared" si="4"/>
        <v>32220437</v>
      </c>
      <c r="N44" s="77">
        <f t="shared" si="4"/>
        <v>25668956</v>
      </c>
      <c r="O44" s="77">
        <f t="shared" si="4"/>
        <v>-5168288</v>
      </c>
      <c r="P44" s="77">
        <f t="shared" si="4"/>
        <v>-2520475</v>
      </c>
      <c r="Q44" s="77">
        <f t="shared" si="4"/>
        <v>21492219</v>
      </c>
      <c r="R44" s="77">
        <f t="shared" si="4"/>
        <v>13803456</v>
      </c>
      <c r="S44" s="77">
        <f t="shared" si="4"/>
        <v>-6109413</v>
      </c>
      <c r="T44" s="77">
        <f t="shared" si="4"/>
        <v>-2005218</v>
      </c>
      <c r="U44" s="77">
        <f t="shared" si="4"/>
        <v>-3313324</v>
      </c>
      <c r="V44" s="77">
        <f t="shared" si="4"/>
        <v>-11427955</v>
      </c>
      <c r="W44" s="77">
        <f t="shared" si="4"/>
        <v>68589810</v>
      </c>
      <c r="X44" s="77">
        <f t="shared" si="4"/>
        <v>34727323</v>
      </c>
      <c r="Y44" s="77">
        <f t="shared" si="4"/>
        <v>33862487</v>
      </c>
      <c r="Z44" s="212">
        <f>+IF(X44&lt;&gt;0,+(Y44/X44)*100,0)</f>
        <v>97.50963816013115</v>
      </c>
      <c r="AA44" s="210">
        <f>+AA42-AA43</f>
        <v>34562305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77926333</v>
      </c>
      <c r="D46" s="206">
        <f>SUM(D44:D45)</f>
        <v>0</v>
      </c>
      <c r="E46" s="207">
        <f t="shared" si="5"/>
        <v>34727443</v>
      </c>
      <c r="F46" s="88">
        <f t="shared" si="5"/>
        <v>34562305</v>
      </c>
      <c r="G46" s="88">
        <f t="shared" si="5"/>
        <v>52629332</v>
      </c>
      <c r="H46" s="88">
        <f t="shared" si="5"/>
        <v>-8768207</v>
      </c>
      <c r="I46" s="88">
        <f t="shared" si="5"/>
        <v>-3315772</v>
      </c>
      <c r="J46" s="88">
        <f t="shared" si="5"/>
        <v>40545353</v>
      </c>
      <c r="K46" s="88">
        <f t="shared" si="5"/>
        <v>-1755051</v>
      </c>
      <c r="L46" s="88">
        <f t="shared" si="5"/>
        <v>-4796430</v>
      </c>
      <c r="M46" s="88">
        <f t="shared" si="5"/>
        <v>32220437</v>
      </c>
      <c r="N46" s="88">
        <f t="shared" si="5"/>
        <v>25668956</v>
      </c>
      <c r="O46" s="88">
        <f t="shared" si="5"/>
        <v>-5168288</v>
      </c>
      <c r="P46" s="88">
        <f t="shared" si="5"/>
        <v>-2520475</v>
      </c>
      <c r="Q46" s="88">
        <f t="shared" si="5"/>
        <v>21492219</v>
      </c>
      <c r="R46" s="88">
        <f t="shared" si="5"/>
        <v>13803456</v>
      </c>
      <c r="S46" s="88">
        <f t="shared" si="5"/>
        <v>-6109413</v>
      </c>
      <c r="T46" s="88">
        <f t="shared" si="5"/>
        <v>-2005218</v>
      </c>
      <c r="U46" s="88">
        <f t="shared" si="5"/>
        <v>-3313324</v>
      </c>
      <c r="V46" s="88">
        <f t="shared" si="5"/>
        <v>-11427955</v>
      </c>
      <c r="W46" s="88">
        <f t="shared" si="5"/>
        <v>68589810</v>
      </c>
      <c r="X46" s="88">
        <f t="shared" si="5"/>
        <v>34727323</v>
      </c>
      <c r="Y46" s="88">
        <f t="shared" si="5"/>
        <v>33862487</v>
      </c>
      <c r="Z46" s="208">
        <f>+IF(X46&lt;&gt;0,+(Y46/X46)*100,0)</f>
        <v>97.50963816013115</v>
      </c>
      <c r="AA46" s="206">
        <f>SUM(AA44:AA45)</f>
        <v>34562305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77926333</v>
      </c>
      <c r="D48" s="217">
        <f>SUM(D46:D47)</f>
        <v>0</v>
      </c>
      <c r="E48" s="218">
        <f t="shared" si="6"/>
        <v>34727443</v>
      </c>
      <c r="F48" s="219">
        <f t="shared" si="6"/>
        <v>34562305</v>
      </c>
      <c r="G48" s="219">
        <f t="shared" si="6"/>
        <v>52629332</v>
      </c>
      <c r="H48" s="220">
        <f t="shared" si="6"/>
        <v>-8768207</v>
      </c>
      <c r="I48" s="220">
        <f t="shared" si="6"/>
        <v>-3315772</v>
      </c>
      <c r="J48" s="220">
        <f t="shared" si="6"/>
        <v>40545353</v>
      </c>
      <c r="K48" s="220">
        <f t="shared" si="6"/>
        <v>-1755051</v>
      </c>
      <c r="L48" s="220">
        <f t="shared" si="6"/>
        <v>-4796430</v>
      </c>
      <c r="M48" s="219">
        <f t="shared" si="6"/>
        <v>32220437</v>
      </c>
      <c r="N48" s="219">
        <f t="shared" si="6"/>
        <v>25668956</v>
      </c>
      <c r="O48" s="220">
        <f t="shared" si="6"/>
        <v>-5168288</v>
      </c>
      <c r="P48" s="220">
        <f t="shared" si="6"/>
        <v>-2520475</v>
      </c>
      <c r="Q48" s="220">
        <f t="shared" si="6"/>
        <v>21492219</v>
      </c>
      <c r="R48" s="220">
        <f t="shared" si="6"/>
        <v>13803456</v>
      </c>
      <c r="S48" s="220">
        <f t="shared" si="6"/>
        <v>-6109413</v>
      </c>
      <c r="T48" s="219">
        <f t="shared" si="6"/>
        <v>-2005218</v>
      </c>
      <c r="U48" s="219">
        <f t="shared" si="6"/>
        <v>-3313324</v>
      </c>
      <c r="V48" s="220">
        <f t="shared" si="6"/>
        <v>-11427955</v>
      </c>
      <c r="W48" s="220">
        <f t="shared" si="6"/>
        <v>68589810</v>
      </c>
      <c r="X48" s="220">
        <f t="shared" si="6"/>
        <v>34727323</v>
      </c>
      <c r="Y48" s="220">
        <f t="shared" si="6"/>
        <v>33862487</v>
      </c>
      <c r="Z48" s="221">
        <f>+IF(X48&lt;&gt;0,+(Y48/X48)*100,0)</f>
        <v>97.50963816013115</v>
      </c>
      <c r="AA48" s="222">
        <f>SUM(AA46:AA47)</f>
        <v>34562305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2743899</v>
      </c>
      <c r="D5" s="153">
        <f>SUM(D6:D8)</f>
        <v>0</v>
      </c>
      <c r="E5" s="154">
        <f t="shared" si="0"/>
        <v>4875000</v>
      </c>
      <c r="F5" s="100">
        <f t="shared" si="0"/>
        <v>4875000</v>
      </c>
      <c r="G5" s="100">
        <f t="shared" si="0"/>
        <v>14460</v>
      </c>
      <c r="H5" s="100">
        <f t="shared" si="0"/>
        <v>0</v>
      </c>
      <c r="I5" s="100">
        <f t="shared" si="0"/>
        <v>2753</v>
      </c>
      <c r="J5" s="100">
        <f t="shared" si="0"/>
        <v>17213</v>
      </c>
      <c r="K5" s="100">
        <f t="shared" si="0"/>
        <v>8016</v>
      </c>
      <c r="L5" s="100">
        <f t="shared" si="0"/>
        <v>1913609</v>
      </c>
      <c r="M5" s="100">
        <f t="shared" si="0"/>
        <v>0</v>
      </c>
      <c r="N5" s="100">
        <f t="shared" si="0"/>
        <v>1921625</v>
      </c>
      <c r="O5" s="100">
        <f t="shared" si="0"/>
        <v>58712</v>
      </c>
      <c r="P5" s="100">
        <f t="shared" si="0"/>
        <v>174525</v>
      </c>
      <c r="Q5" s="100">
        <f t="shared" si="0"/>
        <v>101515</v>
      </c>
      <c r="R5" s="100">
        <f t="shared" si="0"/>
        <v>334752</v>
      </c>
      <c r="S5" s="100">
        <f t="shared" si="0"/>
        <v>17908</v>
      </c>
      <c r="T5" s="100">
        <f t="shared" si="0"/>
        <v>2014153</v>
      </c>
      <c r="U5" s="100">
        <f t="shared" si="0"/>
        <v>385576</v>
      </c>
      <c r="V5" s="100">
        <f t="shared" si="0"/>
        <v>2417637</v>
      </c>
      <c r="W5" s="100">
        <f t="shared" si="0"/>
        <v>4691227</v>
      </c>
      <c r="X5" s="100">
        <f t="shared" si="0"/>
        <v>4875000</v>
      </c>
      <c r="Y5" s="100">
        <f t="shared" si="0"/>
        <v>-183773</v>
      </c>
      <c r="Z5" s="137">
        <f>+IF(X5&lt;&gt;0,+(Y5/X5)*100,0)</f>
        <v>-3.7697025641025643</v>
      </c>
      <c r="AA5" s="153">
        <f>SUM(AA6:AA8)</f>
        <v>4875000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274084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2469815</v>
      </c>
      <c r="D8" s="155"/>
      <c r="E8" s="156">
        <v>4875000</v>
      </c>
      <c r="F8" s="60">
        <v>4875000</v>
      </c>
      <c r="G8" s="60">
        <v>14460</v>
      </c>
      <c r="H8" s="60"/>
      <c r="I8" s="60">
        <v>2753</v>
      </c>
      <c r="J8" s="60">
        <v>17213</v>
      </c>
      <c r="K8" s="60">
        <v>8016</v>
      </c>
      <c r="L8" s="60">
        <v>1913609</v>
      </c>
      <c r="M8" s="60"/>
      <c r="N8" s="60">
        <v>1921625</v>
      </c>
      <c r="O8" s="60">
        <v>58712</v>
      </c>
      <c r="P8" s="60">
        <v>174525</v>
      </c>
      <c r="Q8" s="60">
        <v>101515</v>
      </c>
      <c r="R8" s="60">
        <v>334752</v>
      </c>
      <c r="S8" s="60">
        <v>17908</v>
      </c>
      <c r="T8" s="60">
        <v>2014153</v>
      </c>
      <c r="U8" s="60">
        <v>385576</v>
      </c>
      <c r="V8" s="60">
        <v>2417637</v>
      </c>
      <c r="W8" s="60">
        <v>4691227</v>
      </c>
      <c r="X8" s="60">
        <v>4875000</v>
      </c>
      <c r="Y8" s="60">
        <v>-183773</v>
      </c>
      <c r="Z8" s="140">
        <v>-3.77</v>
      </c>
      <c r="AA8" s="62">
        <v>4875000</v>
      </c>
    </row>
    <row r="9" spans="1:27" ht="12.75">
      <c r="A9" s="135" t="s">
        <v>78</v>
      </c>
      <c r="B9" s="136"/>
      <c r="C9" s="153">
        <f aca="true" t="shared" si="1" ref="C9:Y9">SUM(C10:C14)</f>
        <v>33473574</v>
      </c>
      <c r="D9" s="153">
        <f>SUM(D10:D14)</f>
        <v>0</v>
      </c>
      <c r="E9" s="154">
        <f t="shared" si="1"/>
        <v>51290900</v>
      </c>
      <c r="F9" s="100">
        <f t="shared" si="1"/>
        <v>55195819</v>
      </c>
      <c r="G9" s="100">
        <f t="shared" si="1"/>
        <v>3427612</v>
      </c>
      <c r="H9" s="100">
        <f t="shared" si="1"/>
        <v>4743119</v>
      </c>
      <c r="I9" s="100">
        <f t="shared" si="1"/>
        <v>4516764</v>
      </c>
      <c r="J9" s="100">
        <f t="shared" si="1"/>
        <v>12687495</v>
      </c>
      <c r="K9" s="100">
        <f t="shared" si="1"/>
        <v>1412548</v>
      </c>
      <c r="L9" s="100">
        <f t="shared" si="1"/>
        <v>4945882</v>
      </c>
      <c r="M9" s="100">
        <f t="shared" si="1"/>
        <v>406000</v>
      </c>
      <c r="N9" s="100">
        <f t="shared" si="1"/>
        <v>6764430</v>
      </c>
      <c r="O9" s="100">
        <f t="shared" si="1"/>
        <v>0</v>
      </c>
      <c r="P9" s="100">
        <f t="shared" si="1"/>
        <v>3607464</v>
      </c>
      <c r="Q9" s="100">
        <f t="shared" si="1"/>
        <v>411773</v>
      </c>
      <c r="R9" s="100">
        <f t="shared" si="1"/>
        <v>4019237</v>
      </c>
      <c r="S9" s="100">
        <f t="shared" si="1"/>
        <v>551243</v>
      </c>
      <c r="T9" s="100">
        <f t="shared" si="1"/>
        <v>5266068</v>
      </c>
      <c r="U9" s="100">
        <f t="shared" si="1"/>
        <v>9474758</v>
      </c>
      <c r="V9" s="100">
        <f t="shared" si="1"/>
        <v>15292069</v>
      </c>
      <c r="W9" s="100">
        <f t="shared" si="1"/>
        <v>38763231</v>
      </c>
      <c r="X9" s="100">
        <f t="shared" si="1"/>
        <v>51290900</v>
      </c>
      <c r="Y9" s="100">
        <f t="shared" si="1"/>
        <v>-12527669</v>
      </c>
      <c r="Z9" s="137">
        <f>+IF(X9&lt;&gt;0,+(Y9/X9)*100,0)</f>
        <v>-24.424740061102458</v>
      </c>
      <c r="AA9" s="102">
        <f>SUM(AA10:AA14)</f>
        <v>55195819</v>
      </c>
    </row>
    <row r="10" spans="1:27" ht="12.75">
      <c r="A10" s="138" t="s">
        <v>79</v>
      </c>
      <c r="B10" s="136"/>
      <c r="C10" s="155">
        <v>33473574</v>
      </c>
      <c r="D10" s="155"/>
      <c r="E10" s="156">
        <v>51290900</v>
      </c>
      <c r="F10" s="60">
        <v>55195819</v>
      </c>
      <c r="G10" s="60">
        <v>3427612</v>
      </c>
      <c r="H10" s="60">
        <v>4743119</v>
      </c>
      <c r="I10" s="60">
        <v>4516764</v>
      </c>
      <c r="J10" s="60">
        <v>12687495</v>
      </c>
      <c r="K10" s="60">
        <v>1412548</v>
      </c>
      <c r="L10" s="60">
        <v>4945882</v>
      </c>
      <c r="M10" s="60">
        <v>406000</v>
      </c>
      <c r="N10" s="60">
        <v>6764430</v>
      </c>
      <c r="O10" s="60"/>
      <c r="P10" s="60">
        <v>3607464</v>
      </c>
      <c r="Q10" s="60">
        <v>411773</v>
      </c>
      <c r="R10" s="60">
        <v>4019237</v>
      </c>
      <c r="S10" s="60">
        <v>551243</v>
      </c>
      <c r="T10" s="60">
        <v>5266068</v>
      </c>
      <c r="U10" s="60">
        <v>9474758</v>
      </c>
      <c r="V10" s="60">
        <v>15292069</v>
      </c>
      <c r="W10" s="60">
        <v>38763231</v>
      </c>
      <c r="X10" s="60">
        <v>51290900</v>
      </c>
      <c r="Y10" s="60">
        <v>-12527669</v>
      </c>
      <c r="Z10" s="140">
        <v>-24.42</v>
      </c>
      <c r="AA10" s="62">
        <v>55195819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37620307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37620307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73837780</v>
      </c>
      <c r="D25" s="217">
        <f>+D5+D9+D15+D19+D24</f>
        <v>0</v>
      </c>
      <c r="E25" s="230">
        <f t="shared" si="4"/>
        <v>56165900</v>
      </c>
      <c r="F25" s="219">
        <f t="shared" si="4"/>
        <v>60070819</v>
      </c>
      <c r="G25" s="219">
        <f t="shared" si="4"/>
        <v>3442072</v>
      </c>
      <c r="H25" s="219">
        <f t="shared" si="4"/>
        <v>4743119</v>
      </c>
      <c r="I25" s="219">
        <f t="shared" si="4"/>
        <v>4519517</v>
      </c>
      <c r="J25" s="219">
        <f t="shared" si="4"/>
        <v>12704708</v>
      </c>
      <c r="K25" s="219">
        <f t="shared" si="4"/>
        <v>1420564</v>
      </c>
      <c r="L25" s="219">
        <f t="shared" si="4"/>
        <v>6859491</v>
      </c>
      <c r="M25" s="219">
        <f t="shared" si="4"/>
        <v>406000</v>
      </c>
      <c r="N25" s="219">
        <f t="shared" si="4"/>
        <v>8686055</v>
      </c>
      <c r="O25" s="219">
        <f t="shared" si="4"/>
        <v>58712</v>
      </c>
      <c r="P25" s="219">
        <f t="shared" si="4"/>
        <v>3781989</v>
      </c>
      <c r="Q25" s="219">
        <f t="shared" si="4"/>
        <v>513288</v>
      </c>
      <c r="R25" s="219">
        <f t="shared" si="4"/>
        <v>4353989</v>
      </c>
      <c r="S25" s="219">
        <f t="shared" si="4"/>
        <v>569151</v>
      </c>
      <c r="T25" s="219">
        <f t="shared" si="4"/>
        <v>7280221</v>
      </c>
      <c r="U25" s="219">
        <f t="shared" si="4"/>
        <v>9860334</v>
      </c>
      <c r="V25" s="219">
        <f t="shared" si="4"/>
        <v>17709706</v>
      </c>
      <c r="W25" s="219">
        <f t="shared" si="4"/>
        <v>43454458</v>
      </c>
      <c r="X25" s="219">
        <f t="shared" si="4"/>
        <v>56165900</v>
      </c>
      <c r="Y25" s="219">
        <f t="shared" si="4"/>
        <v>-12711442</v>
      </c>
      <c r="Z25" s="231">
        <f>+IF(X25&lt;&gt;0,+(Y25/X25)*100,0)</f>
        <v>-22.631956400591818</v>
      </c>
      <c r="AA25" s="232">
        <f>+AA5+AA9+AA15+AA19+AA24</f>
        <v>60070819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73837780</v>
      </c>
      <c r="D28" s="155"/>
      <c r="E28" s="156">
        <v>40990900</v>
      </c>
      <c r="F28" s="60">
        <v>60070819</v>
      </c>
      <c r="G28" s="60">
        <v>3442072</v>
      </c>
      <c r="H28" s="60">
        <v>4743119</v>
      </c>
      <c r="I28" s="60">
        <v>4519517</v>
      </c>
      <c r="J28" s="60">
        <v>12704708</v>
      </c>
      <c r="K28" s="60">
        <v>1420564</v>
      </c>
      <c r="L28" s="60">
        <v>6859491</v>
      </c>
      <c r="M28" s="60">
        <v>406000</v>
      </c>
      <c r="N28" s="60">
        <v>8686055</v>
      </c>
      <c r="O28" s="60">
        <v>58712</v>
      </c>
      <c r="P28" s="60">
        <v>3781989</v>
      </c>
      <c r="Q28" s="60">
        <v>513288</v>
      </c>
      <c r="R28" s="60">
        <v>4353989</v>
      </c>
      <c r="S28" s="60">
        <v>569151</v>
      </c>
      <c r="T28" s="60">
        <v>7280221</v>
      </c>
      <c r="U28" s="60">
        <v>9860334</v>
      </c>
      <c r="V28" s="60">
        <v>17709706</v>
      </c>
      <c r="W28" s="60">
        <v>43454458</v>
      </c>
      <c r="X28" s="60">
        <v>40990904</v>
      </c>
      <c r="Y28" s="60">
        <v>2463554</v>
      </c>
      <c r="Z28" s="140">
        <v>6.01</v>
      </c>
      <c r="AA28" s="155">
        <v>60070819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73837780</v>
      </c>
      <c r="D32" s="210">
        <f>SUM(D28:D31)</f>
        <v>0</v>
      </c>
      <c r="E32" s="211">
        <f t="shared" si="5"/>
        <v>40990900</v>
      </c>
      <c r="F32" s="77">
        <f t="shared" si="5"/>
        <v>60070819</v>
      </c>
      <c r="G32" s="77">
        <f t="shared" si="5"/>
        <v>3442072</v>
      </c>
      <c r="H32" s="77">
        <f t="shared" si="5"/>
        <v>4743119</v>
      </c>
      <c r="I32" s="77">
        <f t="shared" si="5"/>
        <v>4519517</v>
      </c>
      <c r="J32" s="77">
        <f t="shared" si="5"/>
        <v>12704708</v>
      </c>
      <c r="K32" s="77">
        <f t="shared" si="5"/>
        <v>1420564</v>
      </c>
      <c r="L32" s="77">
        <f t="shared" si="5"/>
        <v>6859491</v>
      </c>
      <c r="M32" s="77">
        <f t="shared" si="5"/>
        <v>406000</v>
      </c>
      <c r="N32" s="77">
        <f t="shared" si="5"/>
        <v>8686055</v>
      </c>
      <c r="O32" s="77">
        <f t="shared" si="5"/>
        <v>58712</v>
      </c>
      <c r="P32" s="77">
        <f t="shared" si="5"/>
        <v>3781989</v>
      </c>
      <c r="Q32" s="77">
        <f t="shared" si="5"/>
        <v>513288</v>
      </c>
      <c r="R32" s="77">
        <f t="shared" si="5"/>
        <v>4353989</v>
      </c>
      <c r="S32" s="77">
        <f t="shared" si="5"/>
        <v>569151</v>
      </c>
      <c r="T32" s="77">
        <f t="shared" si="5"/>
        <v>7280221</v>
      </c>
      <c r="U32" s="77">
        <f t="shared" si="5"/>
        <v>9860334</v>
      </c>
      <c r="V32" s="77">
        <f t="shared" si="5"/>
        <v>17709706</v>
      </c>
      <c r="W32" s="77">
        <f t="shared" si="5"/>
        <v>43454458</v>
      </c>
      <c r="X32" s="77">
        <f t="shared" si="5"/>
        <v>40990904</v>
      </c>
      <c r="Y32" s="77">
        <f t="shared" si="5"/>
        <v>2463554</v>
      </c>
      <c r="Z32" s="212">
        <f>+IF(X32&lt;&gt;0,+(Y32/X32)*100,0)</f>
        <v>6.010001633533137</v>
      </c>
      <c r="AA32" s="79">
        <f>SUM(AA28:AA31)</f>
        <v>60070819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15175000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15174996</v>
      </c>
      <c r="Y35" s="60">
        <v>-15174996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73837780</v>
      </c>
      <c r="D36" s="222">
        <f>SUM(D32:D35)</f>
        <v>0</v>
      </c>
      <c r="E36" s="218">
        <f t="shared" si="6"/>
        <v>56165900</v>
      </c>
      <c r="F36" s="220">
        <f t="shared" si="6"/>
        <v>60070819</v>
      </c>
      <c r="G36" s="220">
        <f t="shared" si="6"/>
        <v>3442072</v>
      </c>
      <c r="H36" s="220">
        <f t="shared" si="6"/>
        <v>4743119</v>
      </c>
      <c r="I36" s="220">
        <f t="shared" si="6"/>
        <v>4519517</v>
      </c>
      <c r="J36" s="220">
        <f t="shared" si="6"/>
        <v>12704708</v>
      </c>
      <c r="K36" s="220">
        <f t="shared" si="6"/>
        <v>1420564</v>
      </c>
      <c r="L36" s="220">
        <f t="shared" si="6"/>
        <v>6859491</v>
      </c>
      <c r="M36" s="220">
        <f t="shared" si="6"/>
        <v>406000</v>
      </c>
      <c r="N36" s="220">
        <f t="shared" si="6"/>
        <v>8686055</v>
      </c>
      <c r="O36" s="220">
        <f t="shared" si="6"/>
        <v>58712</v>
      </c>
      <c r="P36" s="220">
        <f t="shared" si="6"/>
        <v>3781989</v>
      </c>
      <c r="Q36" s="220">
        <f t="shared" si="6"/>
        <v>513288</v>
      </c>
      <c r="R36" s="220">
        <f t="shared" si="6"/>
        <v>4353989</v>
      </c>
      <c r="S36" s="220">
        <f t="shared" si="6"/>
        <v>569151</v>
      </c>
      <c r="T36" s="220">
        <f t="shared" si="6"/>
        <v>7280221</v>
      </c>
      <c r="U36" s="220">
        <f t="shared" si="6"/>
        <v>9860334</v>
      </c>
      <c r="V36" s="220">
        <f t="shared" si="6"/>
        <v>17709706</v>
      </c>
      <c r="W36" s="220">
        <f t="shared" si="6"/>
        <v>43454458</v>
      </c>
      <c r="X36" s="220">
        <f t="shared" si="6"/>
        <v>56165900</v>
      </c>
      <c r="Y36" s="220">
        <f t="shared" si="6"/>
        <v>-12711442</v>
      </c>
      <c r="Z36" s="221">
        <f>+IF(X36&lt;&gt;0,+(Y36/X36)*100,0)</f>
        <v>-22.631956400591818</v>
      </c>
      <c r="AA36" s="239">
        <f>SUM(AA32:AA35)</f>
        <v>60070819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113276334</v>
      </c>
      <c r="D6" s="155"/>
      <c r="E6" s="59">
        <v>152946528</v>
      </c>
      <c r="F6" s="60">
        <v>152947000</v>
      </c>
      <c r="G6" s="60">
        <v>166724763</v>
      </c>
      <c r="H6" s="60">
        <v>160349088</v>
      </c>
      <c r="I6" s="60">
        <v>159839123</v>
      </c>
      <c r="J6" s="60">
        <v>159839123</v>
      </c>
      <c r="K6" s="60">
        <v>157516191</v>
      </c>
      <c r="L6" s="60">
        <v>145298379</v>
      </c>
      <c r="M6" s="60">
        <v>212120292</v>
      </c>
      <c r="N6" s="60">
        <v>212120292</v>
      </c>
      <c r="O6" s="60">
        <v>206485534</v>
      </c>
      <c r="P6" s="60">
        <v>195653724</v>
      </c>
      <c r="Q6" s="60">
        <v>220979800</v>
      </c>
      <c r="R6" s="60">
        <v>220979800</v>
      </c>
      <c r="S6" s="60">
        <v>213220813</v>
      </c>
      <c r="T6" s="60">
        <v>189747338</v>
      </c>
      <c r="U6" s="60">
        <v>159650082</v>
      </c>
      <c r="V6" s="60">
        <v>159650082</v>
      </c>
      <c r="W6" s="60">
        <v>159650082</v>
      </c>
      <c r="X6" s="60">
        <v>152947000</v>
      </c>
      <c r="Y6" s="60">
        <v>6703082</v>
      </c>
      <c r="Z6" s="140">
        <v>4.38</v>
      </c>
      <c r="AA6" s="62">
        <v>152947000</v>
      </c>
    </row>
    <row r="7" spans="1:27" ht="12.75">
      <c r="A7" s="249" t="s">
        <v>144</v>
      </c>
      <c r="B7" s="182"/>
      <c r="C7" s="155">
        <v>9563957</v>
      </c>
      <c r="D7" s="155"/>
      <c r="E7" s="59">
        <v>8300000</v>
      </c>
      <c r="F7" s="60">
        <v>8600000</v>
      </c>
      <c r="G7" s="60">
        <v>9563957</v>
      </c>
      <c r="H7" s="60">
        <v>9563957</v>
      </c>
      <c r="I7" s="60">
        <v>9563957</v>
      </c>
      <c r="J7" s="60">
        <v>9563957</v>
      </c>
      <c r="K7" s="60">
        <v>9563957</v>
      </c>
      <c r="L7" s="60">
        <v>9563957</v>
      </c>
      <c r="M7" s="60">
        <v>9563957</v>
      </c>
      <c r="N7" s="60">
        <v>9563957</v>
      </c>
      <c r="O7" s="60">
        <v>9563957</v>
      </c>
      <c r="P7" s="60">
        <v>9563957</v>
      </c>
      <c r="Q7" s="60">
        <v>9563957</v>
      </c>
      <c r="R7" s="60">
        <v>9563957</v>
      </c>
      <c r="S7" s="60">
        <v>9563957</v>
      </c>
      <c r="T7" s="60">
        <v>9563957</v>
      </c>
      <c r="U7" s="60">
        <v>9563957</v>
      </c>
      <c r="V7" s="60">
        <v>9563957</v>
      </c>
      <c r="W7" s="60">
        <v>9563957</v>
      </c>
      <c r="X7" s="60">
        <v>8600000</v>
      </c>
      <c r="Y7" s="60">
        <v>963957</v>
      </c>
      <c r="Z7" s="140">
        <v>11.21</v>
      </c>
      <c r="AA7" s="62">
        <v>8600000</v>
      </c>
    </row>
    <row r="8" spans="1:27" ht="12.75">
      <c r="A8" s="249" t="s">
        <v>145</v>
      </c>
      <c r="B8" s="182"/>
      <c r="C8" s="155">
        <v>6809940</v>
      </c>
      <c r="D8" s="155"/>
      <c r="E8" s="59">
        <v>3176419</v>
      </c>
      <c r="F8" s="60">
        <v>3176000</v>
      </c>
      <c r="G8" s="60">
        <v>10082519</v>
      </c>
      <c r="H8" s="60">
        <v>10085160</v>
      </c>
      <c r="I8" s="60">
        <v>9982501</v>
      </c>
      <c r="J8" s="60">
        <v>9982501</v>
      </c>
      <c r="K8" s="60">
        <v>9981507</v>
      </c>
      <c r="L8" s="60">
        <v>8210477</v>
      </c>
      <c r="M8" s="60">
        <v>8154943</v>
      </c>
      <c r="N8" s="60">
        <v>8154943</v>
      </c>
      <c r="O8" s="60">
        <v>8149858</v>
      </c>
      <c r="P8" s="60">
        <v>8144433</v>
      </c>
      <c r="Q8" s="60">
        <v>7437848</v>
      </c>
      <c r="R8" s="60">
        <v>7437848</v>
      </c>
      <c r="S8" s="60">
        <v>7331200</v>
      </c>
      <c r="T8" s="60">
        <v>7327865</v>
      </c>
      <c r="U8" s="60">
        <v>7309160</v>
      </c>
      <c r="V8" s="60">
        <v>7309160</v>
      </c>
      <c r="W8" s="60">
        <v>7309160</v>
      </c>
      <c r="X8" s="60">
        <v>3176000</v>
      </c>
      <c r="Y8" s="60">
        <v>4133160</v>
      </c>
      <c r="Z8" s="140">
        <v>130.14</v>
      </c>
      <c r="AA8" s="62">
        <v>3176000</v>
      </c>
    </row>
    <row r="9" spans="1:27" ht="12.75">
      <c r="A9" s="249" t="s">
        <v>146</v>
      </c>
      <c r="B9" s="182"/>
      <c r="C9" s="155">
        <v>20985186</v>
      </c>
      <c r="D9" s="155"/>
      <c r="E9" s="59"/>
      <c r="F9" s="60"/>
      <c r="G9" s="60">
        <v>25176046</v>
      </c>
      <c r="H9" s="60">
        <v>25310980</v>
      </c>
      <c r="I9" s="60">
        <v>26116931</v>
      </c>
      <c r="J9" s="60">
        <v>26116931</v>
      </c>
      <c r="K9" s="60">
        <v>26677780</v>
      </c>
      <c r="L9" s="60">
        <v>27335981</v>
      </c>
      <c r="M9" s="60">
        <v>7823919</v>
      </c>
      <c r="N9" s="60">
        <v>7823919</v>
      </c>
      <c r="O9" s="60">
        <v>8041147</v>
      </c>
      <c r="P9" s="60">
        <v>8895963</v>
      </c>
      <c r="Q9" s="60">
        <v>9316410</v>
      </c>
      <c r="R9" s="60">
        <v>9316410</v>
      </c>
      <c r="S9" s="60">
        <v>9192425</v>
      </c>
      <c r="T9" s="60">
        <v>11085805</v>
      </c>
      <c r="U9" s="60">
        <v>13322221</v>
      </c>
      <c r="V9" s="60">
        <v>13322221</v>
      </c>
      <c r="W9" s="60">
        <v>13322221</v>
      </c>
      <c r="X9" s="60"/>
      <c r="Y9" s="60">
        <v>13322221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150635417</v>
      </c>
      <c r="D12" s="168">
        <f>SUM(D6:D11)</f>
        <v>0</v>
      </c>
      <c r="E12" s="72">
        <f t="shared" si="0"/>
        <v>164422947</v>
      </c>
      <c r="F12" s="73">
        <f t="shared" si="0"/>
        <v>164723000</v>
      </c>
      <c r="G12" s="73">
        <f t="shared" si="0"/>
        <v>211547285</v>
      </c>
      <c r="H12" s="73">
        <f t="shared" si="0"/>
        <v>205309185</v>
      </c>
      <c r="I12" s="73">
        <f t="shared" si="0"/>
        <v>205502512</v>
      </c>
      <c r="J12" s="73">
        <f t="shared" si="0"/>
        <v>205502512</v>
      </c>
      <c r="K12" s="73">
        <f t="shared" si="0"/>
        <v>203739435</v>
      </c>
      <c r="L12" s="73">
        <f t="shared" si="0"/>
        <v>190408794</v>
      </c>
      <c r="M12" s="73">
        <f t="shared" si="0"/>
        <v>237663111</v>
      </c>
      <c r="N12" s="73">
        <f t="shared" si="0"/>
        <v>237663111</v>
      </c>
      <c r="O12" s="73">
        <f t="shared" si="0"/>
        <v>232240496</v>
      </c>
      <c r="P12" s="73">
        <f t="shared" si="0"/>
        <v>222258077</v>
      </c>
      <c r="Q12" s="73">
        <f t="shared" si="0"/>
        <v>247298015</v>
      </c>
      <c r="R12" s="73">
        <f t="shared" si="0"/>
        <v>247298015</v>
      </c>
      <c r="S12" s="73">
        <f t="shared" si="0"/>
        <v>239308395</v>
      </c>
      <c r="T12" s="73">
        <f t="shared" si="0"/>
        <v>217724965</v>
      </c>
      <c r="U12" s="73">
        <f t="shared" si="0"/>
        <v>189845420</v>
      </c>
      <c r="V12" s="73">
        <f t="shared" si="0"/>
        <v>189845420</v>
      </c>
      <c r="W12" s="73">
        <f t="shared" si="0"/>
        <v>189845420</v>
      </c>
      <c r="X12" s="73">
        <f t="shared" si="0"/>
        <v>164723000</v>
      </c>
      <c r="Y12" s="73">
        <f t="shared" si="0"/>
        <v>25122420</v>
      </c>
      <c r="Z12" s="170">
        <f>+IF(X12&lt;&gt;0,+(Y12/X12)*100,0)</f>
        <v>15.251312809990106</v>
      </c>
      <c r="AA12" s="74">
        <f>SUM(AA6:AA11)</f>
        <v>164723000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304260598</v>
      </c>
      <c r="D19" s="155"/>
      <c r="E19" s="59">
        <v>287616112</v>
      </c>
      <c r="F19" s="60">
        <v>288157000</v>
      </c>
      <c r="G19" s="60">
        <v>307702670</v>
      </c>
      <c r="H19" s="60">
        <v>312445789</v>
      </c>
      <c r="I19" s="60">
        <v>316965506</v>
      </c>
      <c r="J19" s="60">
        <v>316965506</v>
      </c>
      <c r="K19" s="60">
        <v>318386070</v>
      </c>
      <c r="L19" s="60">
        <v>325107473</v>
      </c>
      <c r="M19" s="60">
        <v>325166288</v>
      </c>
      <c r="N19" s="60">
        <v>325166288</v>
      </c>
      <c r="O19" s="60">
        <v>325225000</v>
      </c>
      <c r="P19" s="60">
        <v>329006989</v>
      </c>
      <c r="Q19" s="60">
        <v>329520277</v>
      </c>
      <c r="R19" s="60">
        <v>329520277</v>
      </c>
      <c r="S19" s="60">
        <v>330795061</v>
      </c>
      <c r="T19" s="60">
        <v>338075282</v>
      </c>
      <c r="U19" s="60">
        <v>348049617</v>
      </c>
      <c r="V19" s="60">
        <v>348049617</v>
      </c>
      <c r="W19" s="60">
        <v>348049617</v>
      </c>
      <c r="X19" s="60">
        <v>288157000</v>
      </c>
      <c r="Y19" s="60">
        <v>59892617</v>
      </c>
      <c r="Z19" s="140">
        <v>20.78</v>
      </c>
      <c r="AA19" s="62">
        <v>288157000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584597</v>
      </c>
      <c r="D22" s="155"/>
      <c r="E22" s="59">
        <v>855710</v>
      </c>
      <c r="F22" s="60">
        <v>856000</v>
      </c>
      <c r="G22" s="60">
        <v>584598</v>
      </c>
      <c r="H22" s="60">
        <v>584597</v>
      </c>
      <c r="I22" s="60">
        <v>584597</v>
      </c>
      <c r="J22" s="60">
        <v>584597</v>
      </c>
      <c r="K22" s="60">
        <v>584598</v>
      </c>
      <c r="L22" s="60">
        <v>584597</v>
      </c>
      <c r="M22" s="60">
        <v>584597</v>
      </c>
      <c r="N22" s="60">
        <v>584597</v>
      </c>
      <c r="O22" s="60">
        <v>584597</v>
      </c>
      <c r="P22" s="60">
        <v>584598</v>
      </c>
      <c r="Q22" s="60">
        <v>584598</v>
      </c>
      <c r="R22" s="60">
        <v>584598</v>
      </c>
      <c r="S22" s="60">
        <v>584597</v>
      </c>
      <c r="T22" s="60">
        <v>584597</v>
      </c>
      <c r="U22" s="60">
        <v>584597</v>
      </c>
      <c r="V22" s="60">
        <v>584597</v>
      </c>
      <c r="W22" s="60">
        <v>584597</v>
      </c>
      <c r="X22" s="60">
        <v>856000</v>
      </c>
      <c r="Y22" s="60">
        <v>-271403</v>
      </c>
      <c r="Z22" s="140">
        <v>-31.71</v>
      </c>
      <c r="AA22" s="62">
        <v>856000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304845195</v>
      </c>
      <c r="D24" s="168">
        <f>SUM(D15:D23)</f>
        <v>0</v>
      </c>
      <c r="E24" s="76">
        <f t="shared" si="1"/>
        <v>288471822</v>
      </c>
      <c r="F24" s="77">
        <f t="shared" si="1"/>
        <v>289013000</v>
      </c>
      <c r="G24" s="77">
        <f t="shared" si="1"/>
        <v>308287268</v>
      </c>
      <c r="H24" s="77">
        <f t="shared" si="1"/>
        <v>313030386</v>
      </c>
      <c r="I24" s="77">
        <f t="shared" si="1"/>
        <v>317550103</v>
      </c>
      <c r="J24" s="77">
        <f t="shared" si="1"/>
        <v>317550103</v>
      </c>
      <c r="K24" s="77">
        <f t="shared" si="1"/>
        <v>318970668</v>
      </c>
      <c r="L24" s="77">
        <f t="shared" si="1"/>
        <v>325692070</v>
      </c>
      <c r="M24" s="77">
        <f t="shared" si="1"/>
        <v>325750885</v>
      </c>
      <c r="N24" s="77">
        <f t="shared" si="1"/>
        <v>325750885</v>
      </c>
      <c r="O24" s="77">
        <f t="shared" si="1"/>
        <v>325809597</v>
      </c>
      <c r="P24" s="77">
        <f t="shared" si="1"/>
        <v>329591587</v>
      </c>
      <c r="Q24" s="77">
        <f t="shared" si="1"/>
        <v>330104875</v>
      </c>
      <c r="R24" s="77">
        <f t="shared" si="1"/>
        <v>330104875</v>
      </c>
      <c r="S24" s="77">
        <f t="shared" si="1"/>
        <v>331379658</v>
      </c>
      <c r="T24" s="77">
        <f t="shared" si="1"/>
        <v>338659879</v>
      </c>
      <c r="U24" s="77">
        <f t="shared" si="1"/>
        <v>348634214</v>
      </c>
      <c r="V24" s="77">
        <f t="shared" si="1"/>
        <v>348634214</v>
      </c>
      <c r="W24" s="77">
        <f t="shared" si="1"/>
        <v>348634214</v>
      </c>
      <c r="X24" s="77">
        <f t="shared" si="1"/>
        <v>289013000</v>
      </c>
      <c r="Y24" s="77">
        <f t="shared" si="1"/>
        <v>59621214</v>
      </c>
      <c r="Z24" s="212">
        <f>+IF(X24&lt;&gt;0,+(Y24/X24)*100,0)</f>
        <v>20.62924989533343</v>
      </c>
      <c r="AA24" s="79">
        <f>SUM(AA15:AA23)</f>
        <v>289013000</v>
      </c>
    </row>
    <row r="25" spans="1:27" ht="12.75">
      <c r="A25" s="250" t="s">
        <v>159</v>
      </c>
      <c r="B25" s="251"/>
      <c r="C25" s="168">
        <f aca="true" t="shared" si="2" ref="C25:Y25">+C12+C24</f>
        <v>455480612</v>
      </c>
      <c r="D25" s="168">
        <f>+D12+D24</f>
        <v>0</v>
      </c>
      <c r="E25" s="72">
        <f t="shared" si="2"/>
        <v>452894769</v>
      </c>
      <c r="F25" s="73">
        <f t="shared" si="2"/>
        <v>453736000</v>
      </c>
      <c r="G25" s="73">
        <f t="shared" si="2"/>
        <v>519834553</v>
      </c>
      <c r="H25" s="73">
        <f t="shared" si="2"/>
        <v>518339571</v>
      </c>
      <c r="I25" s="73">
        <f t="shared" si="2"/>
        <v>523052615</v>
      </c>
      <c r="J25" s="73">
        <f t="shared" si="2"/>
        <v>523052615</v>
      </c>
      <c r="K25" s="73">
        <f t="shared" si="2"/>
        <v>522710103</v>
      </c>
      <c r="L25" s="73">
        <f t="shared" si="2"/>
        <v>516100864</v>
      </c>
      <c r="M25" s="73">
        <f t="shared" si="2"/>
        <v>563413996</v>
      </c>
      <c r="N25" s="73">
        <f t="shared" si="2"/>
        <v>563413996</v>
      </c>
      <c r="O25" s="73">
        <f t="shared" si="2"/>
        <v>558050093</v>
      </c>
      <c r="P25" s="73">
        <f t="shared" si="2"/>
        <v>551849664</v>
      </c>
      <c r="Q25" s="73">
        <f t="shared" si="2"/>
        <v>577402890</v>
      </c>
      <c r="R25" s="73">
        <f t="shared" si="2"/>
        <v>577402890</v>
      </c>
      <c r="S25" s="73">
        <f t="shared" si="2"/>
        <v>570688053</v>
      </c>
      <c r="T25" s="73">
        <f t="shared" si="2"/>
        <v>556384844</v>
      </c>
      <c r="U25" s="73">
        <f t="shared" si="2"/>
        <v>538479634</v>
      </c>
      <c r="V25" s="73">
        <f t="shared" si="2"/>
        <v>538479634</v>
      </c>
      <c r="W25" s="73">
        <f t="shared" si="2"/>
        <v>538479634</v>
      </c>
      <c r="X25" s="73">
        <f t="shared" si="2"/>
        <v>453736000</v>
      </c>
      <c r="Y25" s="73">
        <f t="shared" si="2"/>
        <v>84743634</v>
      </c>
      <c r="Z25" s="170">
        <f>+IF(X25&lt;&gt;0,+(Y25/X25)*100,0)</f>
        <v>18.676859230918417</v>
      </c>
      <c r="AA25" s="74">
        <f>+AA12+AA24</f>
        <v>453736000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22230946</v>
      </c>
      <c r="D32" s="155"/>
      <c r="E32" s="59">
        <v>11970107</v>
      </c>
      <c r="F32" s="60">
        <v>11970107</v>
      </c>
      <c r="G32" s="60">
        <v>66651545</v>
      </c>
      <c r="H32" s="60">
        <v>64955411</v>
      </c>
      <c r="I32" s="60">
        <v>71456912</v>
      </c>
      <c r="J32" s="60">
        <v>71456912</v>
      </c>
      <c r="K32" s="60">
        <v>71104362</v>
      </c>
      <c r="L32" s="60">
        <v>69294238</v>
      </c>
      <c r="M32" s="60">
        <v>84387146</v>
      </c>
      <c r="N32" s="60">
        <v>84387146</v>
      </c>
      <c r="O32" s="60">
        <v>84210801</v>
      </c>
      <c r="P32" s="60">
        <v>80533529</v>
      </c>
      <c r="Q32" s="60">
        <v>81606646</v>
      </c>
      <c r="R32" s="60">
        <v>81606646</v>
      </c>
      <c r="S32" s="60">
        <v>80396906</v>
      </c>
      <c r="T32" s="60">
        <v>68100910</v>
      </c>
      <c r="U32" s="60">
        <v>53491066</v>
      </c>
      <c r="V32" s="60">
        <v>53491066</v>
      </c>
      <c r="W32" s="60">
        <v>53491066</v>
      </c>
      <c r="X32" s="60">
        <v>11970107</v>
      </c>
      <c r="Y32" s="60">
        <v>41520959</v>
      </c>
      <c r="Z32" s="140">
        <v>346.87</v>
      </c>
      <c r="AA32" s="62">
        <v>11970107</v>
      </c>
    </row>
    <row r="33" spans="1:27" ht="12.75">
      <c r="A33" s="249" t="s">
        <v>165</v>
      </c>
      <c r="B33" s="182"/>
      <c r="C33" s="155">
        <v>3495890</v>
      </c>
      <c r="D33" s="155"/>
      <c r="E33" s="59">
        <v>3463651</v>
      </c>
      <c r="F33" s="60">
        <v>3463651</v>
      </c>
      <c r="G33" s="60">
        <v>751000</v>
      </c>
      <c r="H33" s="60">
        <v>751000</v>
      </c>
      <c r="I33" s="60">
        <v>751000</v>
      </c>
      <c r="J33" s="60">
        <v>751000</v>
      </c>
      <c r="K33" s="60">
        <v>751000</v>
      </c>
      <c r="L33" s="60">
        <v>751000</v>
      </c>
      <c r="M33" s="60">
        <v>751000</v>
      </c>
      <c r="N33" s="60">
        <v>751000</v>
      </c>
      <c r="O33" s="60">
        <v>751000</v>
      </c>
      <c r="P33" s="60">
        <v>751000</v>
      </c>
      <c r="Q33" s="60">
        <v>751000</v>
      </c>
      <c r="R33" s="60">
        <v>751000</v>
      </c>
      <c r="S33" s="60">
        <v>751000</v>
      </c>
      <c r="T33" s="60">
        <v>751000</v>
      </c>
      <c r="U33" s="60">
        <v>751000</v>
      </c>
      <c r="V33" s="60">
        <v>751000</v>
      </c>
      <c r="W33" s="60">
        <v>751000</v>
      </c>
      <c r="X33" s="60">
        <v>3463651</v>
      </c>
      <c r="Y33" s="60">
        <v>-2712651</v>
      </c>
      <c r="Z33" s="140">
        <v>-78.32</v>
      </c>
      <c r="AA33" s="62">
        <v>3463651</v>
      </c>
    </row>
    <row r="34" spans="1:27" ht="12.75">
      <c r="A34" s="250" t="s">
        <v>58</v>
      </c>
      <c r="B34" s="251"/>
      <c r="C34" s="168">
        <f aca="true" t="shared" si="3" ref="C34:Y34">SUM(C29:C33)</f>
        <v>25726836</v>
      </c>
      <c r="D34" s="168">
        <f>SUM(D29:D33)</f>
        <v>0</v>
      </c>
      <c r="E34" s="72">
        <f t="shared" si="3"/>
        <v>15433758</v>
      </c>
      <c r="F34" s="73">
        <f t="shared" si="3"/>
        <v>15433758</v>
      </c>
      <c r="G34" s="73">
        <f t="shared" si="3"/>
        <v>67402545</v>
      </c>
      <c r="H34" s="73">
        <f t="shared" si="3"/>
        <v>65706411</v>
      </c>
      <c r="I34" s="73">
        <f t="shared" si="3"/>
        <v>72207912</v>
      </c>
      <c r="J34" s="73">
        <f t="shared" si="3"/>
        <v>72207912</v>
      </c>
      <c r="K34" s="73">
        <f t="shared" si="3"/>
        <v>71855362</v>
      </c>
      <c r="L34" s="73">
        <f t="shared" si="3"/>
        <v>70045238</v>
      </c>
      <c r="M34" s="73">
        <f t="shared" si="3"/>
        <v>85138146</v>
      </c>
      <c r="N34" s="73">
        <f t="shared" si="3"/>
        <v>85138146</v>
      </c>
      <c r="O34" s="73">
        <f t="shared" si="3"/>
        <v>84961801</v>
      </c>
      <c r="P34" s="73">
        <f t="shared" si="3"/>
        <v>81284529</v>
      </c>
      <c r="Q34" s="73">
        <f t="shared" si="3"/>
        <v>82357646</v>
      </c>
      <c r="R34" s="73">
        <f t="shared" si="3"/>
        <v>82357646</v>
      </c>
      <c r="S34" s="73">
        <f t="shared" si="3"/>
        <v>81147906</v>
      </c>
      <c r="T34" s="73">
        <f t="shared" si="3"/>
        <v>68851910</v>
      </c>
      <c r="U34" s="73">
        <f t="shared" si="3"/>
        <v>54242066</v>
      </c>
      <c r="V34" s="73">
        <f t="shared" si="3"/>
        <v>54242066</v>
      </c>
      <c r="W34" s="73">
        <f t="shared" si="3"/>
        <v>54242066</v>
      </c>
      <c r="X34" s="73">
        <f t="shared" si="3"/>
        <v>15433758</v>
      </c>
      <c r="Y34" s="73">
        <f t="shared" si="3"/>
        <v>38808308</v>
      </c>
      <c r="Z34" s="170">
        <f>+IF(X34&lt;&gt;0,+(Y34/X34)*100,0)</f>
        <v>251.45080025227819</v>
      </c>
      <c r="AA34" s="74">
        <f>SUM(AA29:AA33)</f>
        <v>15433758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735000</v>
      </c>
      <c r="D38" s="155"/>
      <c r="E38" s="59">
        <v>662000</v>
      </c>
      <c r="F38" s="60">
        <v>662000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662000</v>
      </c>
      <c r="Y38" s="60">
        <v>-662000</v>
      </c>
      <c r="Z38" s="140">
        <v>-100</v>
      </c>
      <c r="AA38" s="62">
        <v>662000</v>
      </c>
    </row>
    <row r="39" spans="1:27" ht="12.75">
      <c r="A39" s="250" t="s">
        <v>59</v>
      </c>
      <c r="B39" s="253"/>
      <c r="C39" s="168">
        <f aca="true" t="shared" si="4" ref="C39:Y39">SUM(C37:C38)</f>
        <v>735000</v>
      </c>
      <c r="D39" s="168">
        <f>SUM(D37:D38)</f>
        <v>0</v>
      </c>
      <c r="E39" s="76">
        <f t="shared" si="4"/>
        <v>662000</v>
      </c>
      <c r="F39" s="77">
        <f t="shared" si="4"/>
        <v>662000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662000</v>
      </c>
      <c r="Y39" s="77">
        <f t="shared" si="4"/>
        <v>-662000</v>
      </c>
      <c r="Z39" s="212">
        <f>+IF(X39&lt;&gt;0,+(Y39/X39)*100,0)</f>
        <v>-100</v>
      </c>
      <c r="AA39" s="79">
        <f>SUM(AA37:AA38)</f>
        <v>662000</v>
      </c>
    </row>
    <row r="40" spans="1:27" ht="12.75">
      <c r="A40" s="250" t="s">
        <v>167</v>
      </c>
      <c r="B40" s="251"/>
      <c r="C40" s="168">
        <f aca="true" t="shared" si="5" ref="C40:Y40">+C34+C39</f>
        <v>26461836</v>
      </c>
      <c r="D40" s="168">
        <f>+D34+D39</f>
        <v>0</v>
      </c>
      <c r="E40" s="72">
        <f t="shared" si="5"/>
        <v>16095758</v>
      </c>
      <c r="F40" s="73">
        <f t="shared" si="5"/>
        <v>16095758</v>
      </c>
      <c r="G40" s="73">
        <f t="shared" si="5"/>
        <v>67402545</v>
      </c>
      <c r="H40" s="73">
        <f t="shared" si="5"/>
        <v>65706411</v>
      </c>
      <c r="I40" s="73">
        <f t="shared" si="5"/>
        <v>72207912</v>
      </c>
      <c r="J40" s="73">
        <f t="shared" si="5"/>
        <v>72207912</v>
      </c>
      <c r="K40" s="73">
        <f t="shared" si="5"/>
        <v>71855362</v>
      </c>
      <c r="L40" s="73">
        <f t="shared" si="5"/>
        <v>70045238</v>
      </c>
      <c r="M40" s="73">
        <f t="shared" si="5"/>
        <v>85138146</v>
      </c>
      <c r="N40" s="73">
        <f t="shared" si="5"/>
        <v>85138146</v>
      </c>
      <c r="O40" s="73">
        <f t="shared" si="5"/>
        <v>84961801</v>
      </c>
      <c r="P40" s="73">
        <f t="shared" si="5"/>
        <v>81284529</v>
      </c>
      <c r="Q40" s="73">
        <f t="shared" si="5"/>
        <v>82357646</v>
      </c>
      <c r="R40" s="73">
        <f t="shared" si="5"/>
        <v>82357646</v>
      </c>
      <c r="S40" s="73">
        <f t="shared" si="5"/>
        <v>81147906</v>
      </c>
      <c r="T40" s="73">
        <f t="shared" si="5"/>
        <v>68851910</v>
      </c>
      <c r="U40" s="73">
        <f t="shared" si="5"/>
        <v>54242066</v>
      </c>
      <c r="V40" s="73">
        <f t="shared" si="5"/>
        <v>54242066</v>
      </c>
      <c r="W40" s="73">
        <f t="shared" si="5"/>
        <v>54242066</v>
      </c>
      <c r="X40" s="73">
        <f t="shared" si="5"/>
        <v>16095758</v>
      </c>
      <c r="Y40" s="73">
        <f t="shared" si="5"/>
        <v>38146308</v>
      </c>
      <c r="Z40" s="170">
        <f>+IF(X40&lt;&gt;0,+(Y40/X40)*100,0)</f>
        <v>236.99603336481573</v>
      </c>
      <c r="AA40" s="74">
        <f>+AA34+AA39</f>
        <v>16095758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429018776</v>
      </c>
      <c r="D42" s="257">
        <f>+D25-D40</f>
        <v>0</v>
      </c>
      <c r="E42" s="258">
        <f t="shared" si="6"/>
        <v>436799011</v>
      </c>
      <c r="F42" s="259">
        <f t="shared" si="6"/>
        <v>437640242</v>
      </c>
      <c r="G42" s="259">
        <f t="shared" si="6"/>
        <v>452432008</v>
      </c>
      <c r="H42" s="259">
        <f t="shared" si="6"/>
        <v>452633160</v>
      </c>
      <c r="I42" s="259">
        <f t="shared" si="6"/>
        <v>450844703</v>
      </c>
      <c r="J42" s="259">
        <f t="shared" si="6"/>
        <v>450844703</v>
      </c>
      <c r="K42" s="259">
        <f t="shared" si="6"/>
        <v>450854741</v>
      </c>
      <c r="L42" s="259">
        <f t="shared" si="6"/>
        <v>446055626</v>
      </c>
      <c r="M42" s="259">
        <f t="shared" si="6"/>
        <v>478275850</v>
      </c>
      <c r="N42" s="259">
        <f t="shared" si="6"/>
        <v>478275850</v>
      </c>
      <c r="O42" s="259">
        <f t="shared" si="6"/>
        <v>473088292</v>
      </c>
      <c r="P42" s="259">
        <f t="shared" si="6"/>
        <v>470565135</v>
      </c>
      <c r="Q42" s="259">
        <f t="shared" si="6"/>
        <v>495045244</v>
      </c>
      <c r="R42" s="259">
        <f t="shared" si="6"/>
        <v>495045244</v>
      </c>
      <c r="S42" s="259">
        <f t="shared" si="6"/>
        <v>489540147</v>
      </c>
      <c r="T42" s="259">
        <f t="shared" si="6"/>
        <v>487532934</v>
      </c>
      <c r="U42" s="259">
        <f t="shared" si="6"/>
        <v>484237568</v>
      </c>
      <c r="V42" s="259">
        <f t="shared" si="6"/>
        <v>484237568</v>
      </c>
      <c r="W42" s="259">
        <f t="shared" si="6"/>
        <v>484237568</v>
      </c>
      <c r="X42" s="259">
        <f t="shared" si="6"/>
        <v>437640242</v>
      </c>
      <c r="Y42" s="259">
        <f t="shared" si="6"/>
        <v>46597326</v>
      </c>
      <c r="Z42" s="260">
        <f>+IF(X42&lt;&gt;0,+(Y42/X42)*100,0)</f>
        <v>10.647404312512924</v>
      </c>
      <c r="AA42" s="261">
        <f>+AA25-AA40</f>
        <v>437640242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429018776</v>
      </c>
      <c r="D45" s="155"/>
      <c r="E45" s="59">
        <v>436799012</v>
      </c>
      <c r="F45" s="60">
        <v>437640242</v>
      </c>
      <c r="G45" s="60">
        <v>452432008</v>
      </c>
      <c r="H45" s="60">
        <v>452633160</v>
      </c>
      <c r="I45" s="60">
        <v>450844703</v>
      </c>
      <c r="J45" s="60">
        <v>450844703</v>
      </c>
      <c r="K45" s="60">
        <v>450854741</v>
      </c>
      <c r="L45" s="60">
        <v>446055626</v>
      </c>
      <c r="M45" s="60">
        <v>478275850</v>
      </c>
      <c r="N45" s="60">
        <v>478275850</v>
      </c>
      <c r="O45" s="60">
        <v>473088292</v>
      </c>
      <c r="P45" s="60">
        <v>470565135</v>
      </c>
      <c r="Q45" s="60">
        <v>495045244</v>
      </c>
      <c r="R45" s="60">
        <v>495045244</v>
      </c>
      <c r="S45" s="60">
        <v>489540147</v>
      </c>
      <c r="T45" s="60">
        <v>487532934</v>
      </c>
      <c r="U45" s="60">
        <v>484237568</v>
      </c>
      <c r="V45" s="60">
        <v>484237568</v>
      </c>
      <c r="W45" s="60">
        <v>484237568</v>
      </c>
      <c r="X45" s="60">
        <v>437640242</v>
      </c>
      <c r="Y45" s="60">
        <v>46597326</v>
      </c>
      <c r="Z45" s="139">
        <v>10.65</v>
      </c>
      <c r="AA45" s="62">
        <v>437640242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429018776</v>
      </c>
      <c r="D48" s="217">
        <f>SUM(D45:D47)</f>
        <v>0</v>
      </c>
      <c r="E48" s="264">
        <f t="shared" si="7"/>
        <v>436799012</v>
      </c>
      <c r="F48" s="219">
        <f t="shared" si="7"/>
        <v>437640242</v>
      </c>
      <c r="G48" s="219">
        <f t="shared" si="7"/>
        <v>452432008</v>
      </c>
      <c r="H48" s="219">
        <f t="shared" si="7"/>
        <v>452633160</v>
      </c>
      <c r="I48" s="219">
        <f t="shared" si="7"/>
        <v>450844703</v>
      </c>
      <c r="J48" s="219">
        <f t="shared" si="7"/>
        <v>450844703</v>
      </c>
      <c r="K48" s="219">
        <f t="shared" si="7"/>
        <v>450854741</v>
      </c>
      <c r="L48" s="219">
        <f t="shared" si="7"/>
        <v>446055626</v>
      </c>
      <c r="M48" s="219">
        <f t="shared" si="7"/>
        <v>478275850</v>
      </c>
      <c r="N48" s="219">
        <f t="shared" si="7"/>
        <v>478275850</v>
      </c>
      <c r="O48" s="219">
        <f t="shared" si="7"/>
        <v>473088292</v>
      </c>
      <c r="P48" s="219">
        <f t="shared" si="7"/>
        <v>470565135</v>
      </c>
      <c r="Q48" s="219">
        <f t="shared" si="7"/>
        <v>495045244</v>
      </c>
      <c r="R48" s="219">
        <f t="shared" si="7"/>
        <v>495045244</v>
      </c>
      <c r="S48" s="219">
        <f t="shared" si="7"/>
        <v>489540147</v>
      </c>
      <c r="T48" s="219">
        <f t="shared" si="7"/>
        <v>487532934</v>
      </c>
      <c r="U48" s="219">
        <f t="shared" si="7"/>
        <v>484237568</v>
      </c>
      <c r="V48" s="219">
        <f t="shared" si="7"/>
        <v>484237568</v>
      </c>
      <c r="W48" s="219">
        <f t="shared" si="7"/>
        <v>484237568</v>
      </c>
      <c r="X48" s="219">
        <f t="shared" si="7"/>
        <v>437640242</v>
      </c>
      <c r="Y48" s="219">
        <f t="shared" si="7"/>
        <v>46597326</v>
      </c>
      <c r="Z48" s="265">
        <f>+IF(X48&lt;&gt;0,+(Y48/X48)*100,0)</f>
        <v>10.647404312512924</v>
      </c>
      <c r="AA48" s="232">
        <f>SUM(AA45:AA47)</f>
        <v>437640242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3635007</v>
      </c>
      <c r="D6" s="155"/>
      <c r="E6" s="59">
        <v>2619264</v>
      </c>
      <c r="F6" s="60">
        <v>4158000</v>
      </c>
      <c r="G6" s="60"/>
      <c r="H6" s="60">
        <v>2000</v>
      </c>
      <c r="I6" s="60">
        <v>102000</v>
      </c>
      <c r="J6" s="60">
        <v>104000</v>
      </c>
      <c r="K6" s="60">
        <v>1765090</v>
      </c>
      <c r="L6" s="60">
        <v>53700</v>
      </c>
      <c r="M6" s="60"/>
      <c r="N6" s="60">
        <v>1818790</v>
      </c>
      <c r="O6" s="60"/>
      <c r="P6" s="60"/>
      <c r="Q6" s="60">
        <v>459952</v>
      </c>
      <c r="R6" s="60">
        <v>459952</v>
      </c>
      <c r="S6" s="60"/>
      <c r="T6" s="60"/>
      <c r="U6" s="60">
        <v>15367</v>
      </c>
      <c r="V6" s="60">
        <v>15367</v>
      </c>
      <c r="W6" s="60">
        <v>2398109</v>
      </c>
      <c r="X6" s="60">
        <v>4158000</v>
      </c>
      <c r="Y6" s="60">
        <v>-1759891</v>
      </c>
      <c r="Z6" s="140">
        <v>-42.33</v>
      </c>
      <c r="AA6" s="62">
        <v>4158000</v>
      </c>
    </row>
    <row r="7" spans="1:27" ht="12.75">
      <c r="A7" s="249" t="s">
        <v>32</v>
      </c>
      <c r="B7" s="182"/>
      <c r="C7" s="155"/>
      <c r="D7" s="155"/>
      <c r="E7" s="59">
        <v>20160</v>
      </c>
      <c r="F7" s="60">
        <v>32002</v>
      </c>
      <c r="G7" s="60">
        <v>2684</v>
      </c>
      <c r="H7" s="60">
        <v>4025</v>
      </c>
      <c r="I7" s="60"/>
      <c r="J7" s="60">
        <v>6709</v>
      </c>
      <c r="K7" s="60">
        <v>2684</v>
      </c>
      <c r="L7" s="60"/>
      <c r="M7" s="60">
        <v>4026</v>
      </c>
      <c r="N7" s="60">
        <v>6710</v>
      </c>
      <c r="O7" s="60"/>
      <c r="P7" s="60">
        <v>5368</v>
      </c>
      <c r="Q7" s="60">
        <v>4026</v>
      </c>
      <c r="R7" s="60">
        <v>9394</v>
      </c>
      <c r="S7" s="60"/>
      <c r="T7" s="60"/>
      <c r="U7" s="60"/>
      <c r="V7" s="60"/>
      <c r="W7" s="60">
        <v>22813</v>
      </c>
      <c r="X7" s="60">
        <v>32002</v>
      </c>
      <c r="Y7" s="60">
        <v>-9189</v>
      </c>
      <c r="Z7" s="140">
        <v>-28.71</v>
      </c>
      <c r="AA7" s="62">
        <v>32002</v>
      </c>
    </row>
    <row r="8" spans="1:27" ht="12.75">
      <c r="A8" s="249" t="s">
        <v>178</v>
      </c>
      <c r="B8" s="182"/>
      <c r="C8" s="155"/>
      <c r="D8" s="155"/>
      <c r="E8" s="59">
        <v>467004</v>
      </c>
      <c r="F8" s="60">
        <v>-469655</v>
      </c>
      <c r="G8" s="60">
        <v>35220</v>
      </c>
      <c r="H8" s="60">
        <v>35277</v>
      </c>
      <c r="I8" s="60">
        <v>105000</v>
      </c>
      <c r="J8" s="60">
        <v>175497</v>
      </c>
      <c r="K8" s="60">
        <v>37913</v>
      </c>
      <c r="L8" s="60">
        <v>-1642069</v>
      </c>
      <c r="M8" s="60">
        <v>50879</v>
      </c>
      <c r="N8" s="60">
        <v>-1553277</v>
      </c>
      <c r="O8" s="60">
        <v>33975</v>
      </c>
      <c r="P8" s="60">
        <v>495272</v>
      </c>
      <c r="Q8" s="60">
        <v>34999</v>
      </c>
      <c r="R8" s="60">
        <v>564246</v>
      </c>
      <c r="S8" s="60">
        <v>34529</v>
      </c>
      <c r="T8" s="60">
        <v>36448</v>
      </c>
      <c r="U8" s="60">
        <v>7639</v>
      </c>
      <c r="V8" s="60">
        <v>78616</v>
      </c>
      <c r="W8" s="60">
        <v>-734918</v>
      </c>
      <c r="X8" s="60">
        <v>-469655</v>
      </c>
      <c r="Y8" s="60">
        <v>-265263</v>
      </c>
      <c r="Z8" s="140">
        <v>56.48</v>
      </c>
      <c r="AA8" s="62">
        <v>-469655</v>
      </c>
    </row>
    <row r="9" spans="1:27" ht="12.75">
      <c r="A9" s="249" t="s">
        <v>179</v>
      </c>
      <c r="B9" s="182"/>
      <c r="C9" s="155">
        <v>151290519</v>
      </c>
      <c r="D9" s="155"/>
      <c r="E9" s="59">
        <v>131396004</v>
      </c>
      <c r="F9" s="60">
        <v>134111000</v>
      </c>
      <c r="G9" s="60">
        <v>49786000</v>
      </c>
      <c r="H9" s="60">
        <v>2096000</v>
      </c>
      <c r="I9" s="60">
        <v>2000000</v>
      </c>
      <c r="J9" s="60">
        <v>53882000</v>
      </c>
      <c r="K9" s="60">
        <v>4000000</v>
      </c>
      <c r="L9" s="60">
        <v>3487000</v>
      </c>
      <c r="M9" s="60">
        <v>36659875</v>
      </c>
      <c r="N9" s="60">
        <v>44146875</v>
      </c>
      <c r="O9" s="60"/>
      <c r="P9" s="60">
        <v>325000</v>
      </c>
      <c r="Q9" s="60"/>
      <c r="R9" s="60">
        <v>325000</v>
      </c>
      <c r="S9" s="60"/>
      <c r="T9" s="60"/>
      <c r="U9" s="60"/>
      <c r="V9" s="60"/>
      <c r="W9" s="60">
        <v>98353875</v>
      </c>
      <c r="X9" s="60">
        <v>134111000</v>
      </c>
      <c r="Y9" s="60">
        <v>-35757125</v>
      </c>
      <c r="Z9" s="140">
        <v>-26.66</v>
      </c>
      <c r="AA9" s="62">
        <v>134111000</v>
      </c>
    </row>
    <row r="10" spans="1:27" ht="12.75">
      <c r="A10" s="249" t="s">
        <v>180</v>
      </c>
      <c r="B10" s="182"/>
      <c r="C10" s="155">
        <v>50282031</v>
      </c>
      <c r="D10" s="155"/>
      <c r="E10" s="59">
        <v>42621996</v>
      </c>
      <c r="F10" s="60">
        <v>45622000</v>
      </c>
      <c r="G10" s="60">
        <v>18000000</v>
      </c>
      <c r="H10" s="60"/>
      <c r="I10" s="60">
        <v>10000000</v>
      </c>
      <c r="J10" s="60">
        <v>28000000</v>
      </c>
      <c r="K10" s="60"/>
      <c r="L10" s="60"/>
      <c r="M10" s="60">
        <v>14622000</v>
      </c>
      <c r="N10" s="60">
        <v>14622000</v>
      </c>
      <c r="O10" s="60"/>
      <c r="P10" s="60"/>
      <c r="Q10" s="60">
        <v>3000000</v>
      </c>
      <c r="R10" s="60">
        <v>3000000</v>
      </c>
      <c r="S10" s="60"/>
      <c r="T10" s="60"/>
      <c r="U10" s="60"/>
      <c r="V10" s="60"/>
      <c r="W10" s="60">
        <v>45622000</v>
      </c>
      <c r="X10" s="60">
        <v>45622000</v>
      </c>
      <c r="Y10" s="60"/>
      <c r="Z10" s="140"/>
      <c r="AA10" s="62">
        <v>45622000</v>
      </c>
    </row>
    <row r="11" spans="1:27" ht="12.75">
      <c r="A11" s="249" t="s">
        <v>181</v>
      </c>
      <c r="B11" s="182"/>
      <c r="C11" s="155">
        <v>8269793</v>
      </c>
      <c r="D11" s="155"/>
      <c r="E11" s="59">
        <v>8300004</v>
      </c>
      <c r="F11" s="60">
        <v>8599998</v>
      </c>
      <c r="G11" s="60">
        <v>697406</v>
      </c>
      <c r="H11" s="60">
        <v>865165</v>
      </c>
      <c r="I11" s="60">
        <v>876000</v>
      </c>
      <c r="J11" s="60">
        <v>2438571</v>
      </c>
      <c r="K11" s="60">
        <v>805691</v>
      </c>
      <c r="L11" s="60">
        <v>871899</v>
      </c>
      <c r="M11" s="60">
        <v>794731</v>
      </c>
      <c r="N11" s="60">
        <v>2472321</v>
      </c>
      <c r="O11" s="60">
        <v>1820229</v>
      </c>
      <c r="P11" s="60">
        <v>488041</v>
      </c>
      <c r="Q11" s="60">
        <v>989568</v>
      </c>
      <c r="R11" s="60">
        <v>3297838</v>
      </c>
      <c r="S11" s="60">
        <v>1088345</v>
      </c>
      <c r="T11" s="60">
        <v>1141584</v>
      </c>
      <c r="U11" s="60">
        <v>1051937</v>
      </c>
      <c r="V11" s="60">
        <v>3281866</v>
      </c>
      <c r="W11" s="60">
        <v>11490596</v>
      </c>
      <c r="X11" s="60">
        <v>8599998</v>
      </c>
      <c r="Y11" s="60">
        <v>2890598</v>
      </c>
      <c r="Z11" s="140">
        <v>33.61</v>
      </c>
      <c r="AA11" s="62">
        <v>8599998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-127147592</v>
      </c>
      <c r="D14" s="155"/>
      <c r="E14" s="59">
        <v>-118003620</v>
      </c>
      <c r="F14" s="60">
        <v>-94677081</v>
      </c>
      <c r="G14" s="60">
        <v>-9303912</v>
      </c>
      <c r="H14" s="60">
        <v>-3027000</v>
      </c>
      <c r="I14" s="60">
        <v>-8175230</v>
      </c>
      <c r="J14" s="60">
        <v>-20506142</v>
      </c>
      <c r="K14" s="60">
        <v>-6563867</v>
      </c>
      <c r="L14" s="60">
        <v>-9042310</v>
      </c>
      <c r="M14" s="60">
        <v>-8822932</v>
      </c>
      <c r="N14" s="60">
        <v>-24429109</v>
      </c>
      <c r="O14" s="60">
        <v>-7319868</v>
      </c>
      <c r="P14" s="60">
        <v>-7967535</v>
      </c>
      <c r="Q14" s="60">
        <v>-7959831</v>
      </c>
      <c r="R14" s="60">
        <v>-23247234</v>
      </c>
      <c r="S14" s="60">
        <v>-8062027</v>
      </c>
      <c r="T14" s="60">
        <v>-15393629</v>
      </c>
      <c r="U14" s="60">
        <v>-18941845</v>
      </c>
      <c r="V14" s="60">
        <v>-42397501</v>
      </c>
      <c r="W14" s="60">
        <v>-110579986</v>
      </c>
      <c r="X14" s="60">
        <v>-94677081</v>
      </c>
      <c r="Y14" s="60">
        <v>-15902905</v>
      </c>
      <c r="Z14" s="140">
        <v>16.8</v>
      </c>
      <c r="AA14" s="62">
        <v>-94677081</v>
      </c>
    </row>
    <row r="15" spans="1:27" ht="12.75">
      <c r="A15" s="249" t="s">
        <v>40</v>
      </c>
      <c r="B15" s="182"/>
      <c r="C15" s="155">
        <v>-65000</v>
      </c>
      <c r="D15" s="155"/>
      <c r="E15" s="59">
        <v>-234000</v>
      </c>
      <c r="F15" s="60">
        <v>-19001</v>
      </c>
      <c r="G15" s="60">
        <v>-88</v>
      </c>
      <c r="H15" s="60"/>
      <c r="I15" s="60">
        <v>-1770</v>
      </c>
      <c r="J15" s="60">
        <v>-1858</v>
      </c>
      <c r="K15" s="60">
        <v>-169</v>
      </c>
      <c r="L15" s="60">
        <v>-229</v>
      </c>
      <c r="M15" s="60">
        <v>-125</v>
      </c>
      <c r="N15" s="60">
        <v>-523</v>
      </c>
      <c r="O15" s="60">
        <v>-2596</v>
      </c>
      <c r="P15" s="60">
        <v>-1345</v>
      </c>
      <c r="Q15" s="60">
        <v>-80</v>
      </c>
      <c r="R15" s="60">
        <v>-4021</v>
      </c>
      <c r="S15" s="60">
        <v>-111</v>
      </c>
      <c r="T15" s="60">
        <v>-112</v>
      </c>
      <c r="U15" s="60">
        <v>-1989</v>
      </c>
      <c r="V15" s="60">
        <v>-2212</v>
      </c>
      <c r="W15" s="60">
        <v>-8614</v>
      </c>
      <c r="X15" s="60">
        <v>-19001</v>
      </c>
      <c r="Y15" s="60">
        <v>10387</v>
      </c>
      <c r="Z15" s="140">
        <v>-54.67</v>
      </c>
      <c r="AA15" s="62">
        <v>-19001</v>
      </c>
    </row>
    <row r="16" spans="1:27" ht="12.75">
      <c r="A16" s="249" t="s">
        <v>42</v>
      </c>
      <c r="B16" s="182"/>
      <c r="C16" s="155"/>
      <c r="D16" s="155"/>
      <c r="E16" s="59">
        <v>-1000000</v>
      </c>
      <c r="F16" s="60">
        <v>-12949658</v>
      </c>
      <c r="G16" s="60"/>
      <c r="H16" s="60"/>
      <c r="I16" s="60"/>
      <c r="J16" s="60"/>
      <c r="K16" s="60">
        <v>-500000</v>
      </c>
      <c r="L16" s="60"/>
      <c r="M16" s="60">
        <v>-427170</v>
      </c>
      <c r="N16" s="60">
        <v>-927170</v>
      </c>
      <c r="O16" s="60"/>
      <c r="P16" s="60"/>
      <c r="Q16" s="60"/>
      <c r="R16" s="60"/>
      <c r="S16" s="60"/>
      <c r="T16" s="60"/>
      <c r="U16" s="60"/>
      <c r="V16" s="60"/>
      <c r="W16" s="60">
        <v>-927170</v>
      </c>
      <c r="X16" s="60">
        <v>-12949658</v>
      </c>
      <c r="Y16" s="60">
        <v>12022488</v>
      </c>
      <c r="Z16" s="140">
        <v>-92.84</v>
      </c>
      <c r="AA16" s="62">
        <v>-12949658</v>
      </c>
    </row>
    <row r="17" spans="1:27" ht="12.75">
      <c r="A17" s="250" t="s">
        <v>185</v>
      </c>
      <c r="B17" s="251"/>
      <c r="C17" s="168">
        <f aca="true" t="shared" si="0" ref="C17:Y17">SUM(C6:C16)</f>
        <v>86264758</v>
      </c>
      <c r="D17" s="168">
        <f t="shared" si="0"/>
        <v>0</v>
      </c>
      <c r="E17" s="72">
        <f t="shared" si="0"/>
        <v>66186812</v>
      </c>
      <c r="F17" s="73">
        <f t="shared" si="0"/>
        <v>84407605</v>
      </c>
      <c r="G17" s="73">
        <f t="shared" si="0"/>
        <v>59217310</v>
      </c>
      <c r="H17" s="73">
        <f t="shared" si="0"/>
        <v>-24533</v>
      </c>
      <c r="I17" s="73">
        <f t="shared" si="0"/>
        <v>4906000</v>
      </c>
      <c r="J17" s="73">
        <f t="shared" si="0"/>
        <v>64098777</v>
      </c>
      <c r="K17" s="73">
        <f t="shared" si="0"/>
        <v>-452658</v>
      </c>
      <c r="L17" s="73">
        <f t="shared" si="0"/>
        <v>-6272009</v>
      </c>
      <c r="M17" s="73">
        <f t="shared" si="0"/>
        <v>42881284</v>
      </c>
      <c r="N17" s="73">
        <f t="shared" si="0"/>
        <v>36156617</v>
      </c>
      <c r="O17" s="73">
        <f t="shared" si="0"/>
        <v>-5468260</v>
      </c>
      <c r="P17" s="73">
        <f t="shared" si="0"/>
        <v>-6655199</v>
      </c>
      <c r="Q17" s="73">
        <f t="shared" si="0"/>
        <v>-3471366</v>
      </c>
      <c r="R17" s="73">
        <f t="shared" si="0"/>
        <v>-15594825</v>
      </c>
      <c r="S17" s="73">
        <f t="shared" si="0"/>
        <v>-6939264</v>
      </c>
      <c r="T17" s="73">
        <f t="shared" si="0"/>
        <v>-14215709</v>
      </c>
      <c r="U17" s="73">
        <f t="shared" si="0"/>
        <v>-17868891</v>
      </c>
      <c r="V17" s="73">
        <f t="shared" si="0"/>
        <v>-39023864</v>
      </c>
      <c r="W17" s="73">
        <f t="shared" si="0"/>
        <v>45636705</v>
      </c>
      <c r="X17" s="73">
        <f t="shared" si="0"/>
        <v>84407605</v>
      </c>
      <c r="Y17" s="73">
        <f t="shared" si="0"/>
        <v>-38770900</v>
      </c>
      <c r="Z17" s="170">
        <f>+IF(X17&lt;&gt;0,+(Y17/X17)*100,0)</f>
        <v>-45.93294644481383</v>
      </c>
      <c r="AA17" s="74">
        <f>SUM(AA6:AA16)</f>
        <v>84407605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-73837780</v>
      </c>
      <c r="D26" s="155"/>
      <c r="E26" s="59">
        <v>-56165904</v>
      </c>
      <c r="F26" s="60">
        <v>-60070816</v>
      </c>
      <c r="G26" s="60">
        <v>-3442072</v>
      </c>
      <c r="H26" s="60">
        <v>-4743000</v>
      </c>
      <c r="I26" s="60">
        <v>-4520000</v>
      </c>
      <c r="J26" s="60">
        <v>-12705072</v>
      </c>
      <c r="K26" s="60">
        <v>-1420564</v>
      </c>
      <c r="L26" s="60">
        <v>-6721403</v>
      </c>
      <c r="M26" s="60">
        <v>-406000</v>
      </c>
      <c r="N26" s="60">
        <v>-8547967</v>
      </c>
      <c r="O26" s="60">
        <v>-58712</v>
      </c>
      <c r="P26" s="60">
        <v>-3781988</v>
      </c>
      <c r="Q26" s="60">
        <v>-513288</v>
      </c>
      <c r="R26" s="60">
        <v>-4353988</v>
      </c>
      <c r="S26" s="60">
        <v>-569151</v>
      </c>
      <c r="T26" s="60">
        <v>-7280221</v>
      </c>
      <c r="U26" s="60">
        <v>-9860435</v>
      </c>
      <c r="V26" s="60">
        <v>-17709807</v>
      </c>
      <c r="W26" s="60">
        <v>-43316834</v>
      </c>
      <c r="X26" s="60">
        <v>-60070816</v>
      </c>
      <c r="Y26" s="60">
        <v>16753982</v>
      </c>
      <c r="Z26" s="140">
        <v>-27.89</v>
      </c>
      <c r="AA26" s="62">
        <v>-60070816</v>
      </c>
    </row>
    <row r="27" spans="1:27" ht="12.75">
      <c r="A27" s="250" t="s">
        <v>192</v>
      </c>
      <c r="B27" s="251"/>
      <c r="C27" s="168">
        <f aca="true" t="shared" si="1" ref="C27:Y27">SUM(C21:C26)</f>
        <v>-73837780</v>
      </c>
      <c r="D27" s="168">
        <f>SUM(D21:D26)</f>
        <v>0</v>
      </c>
      <c r="E27" s="72">
        <f t="shared" si="1"/>
        <v>-56165904</v>
      </c>
      <c r="F27" s="73">
        <f t="shared" si="1"/>
        <v>-60070816</v>
      </c>
      <c r="G27" s="73">
        <f t="shared" si="1"/>
        <v>-3442072</v>
      </c>
      <c r="H27" s="73">
        <f t="shared" si="1"/>
        <v>-4743000</v>
      </c>
      <c r="I27" s="73">
        <f t="shared" si="1"/>
        <v>-4520000</v>
      </c>
      <c r="J27" s="73">
        <f t="shared" si="1"/>
        <v>-12705072</v>
      </c>
      <c r="K27" s="73">
        <f t="shared" si="1"/>
        <v>-1420564</v>
      </c>
      <c r="L27" s="73">
        <f t="shared" si="1"/>
        <v>-6721403</v>
      </c>
      <c r="M27" s="73">
        <f t="shared" si="1"/>
        <v>-406000</v>
      </c>
      <c r="N27" s="73">
        <f t="shared" si="1"/>
        <v>-8547967</v>
      </c>
      <c r="O27" s="73">
        <f t="shared" si="1"/>
        <v>-58712</v>
      </c>
      <c r="P27" s="73">
        <f t="shared" si="1"/>
        <v>-3781988</v>
      </c>
      <c r="Q27" s="73">
        <f t="shared" si="1"/>
        <v>-513288</v>
      </c>
      <c r="R27" s="73">
        <f t="shared" si="1"/>
        <v>-4353988</v>
      </c>
      <c r="S27" s="73">
        <f t="shared" si="1"/>
        <v>-569151</v>
      </c>
      <c r="T27" s="73">
        <f t="shared" si="1"/>
        <v>-7280221</v>
      </c>
      <c r="U27" s="73">
        <f t="shared" si="1"/>
        <v>-9860435</v>
      </c>
      <c r="V27" s="73">
        <f t="shared" si="1"/>
        <v>-17709807</v>
      </c>
      <c r="W27" s="73">
        <f t="shared" si="1"/>
        <v>-43316834</v>
      </c>
      <c r="X27" s="73">
        <f t="shared" si="1"/>
        <v>-60070816</v>
      </c>
      <c r="Y27" s="73">
        <f t="shared" si="1"/>
        <v>16753982</v>
      </c>
      <c r="Z27" s="170">
        <f>+IF(X27&lt;&gt;0,+(Y27/X27)*100,0)</f>
        <v>-27.890385241312522</v>
      </c>
      <c r="AA27" s="74">
        <f>SUM(AA21:AA26)</f>
        <v>-60070816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20004</v>
      </c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20004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12426978</v>
      </c>
      <c r="D38" s="153">
        <f>+D17+D27+D36</f>
        <v>0</v>
      </c>
      <c r="E38" s="99">
        <f t="shared" si="3"/>
        <v>10040912</v>
      </c>
      <c r="F38" s="100">
        <f t="shared" si="3"/>
        <v>24336789</v>
      </c>
      <c r="G38" s="100">
        <f t="shared" si="3"/>
        <v>55775238</v>
      </c>
      <c r="H38" s="100">
        <f t="shared" si="3"/>
        <v>-4767533</v>
      </c>
      <c r="I38" s="100">
        <f t="shared" si="3"/>
        <v>386000</v>
      </c>
      <c r="J38" s="100">
        <f t="shared" si="3"/>
        <v>51393705</v>
      </c>
      <c r="K38" s="100">
        <f t="shared" si="3"/>
        <v>-1873222</v>
      </c>
      <c r="L38" s="100">
        <f t="shared" si="3"/>
        <v>-12993412</v>
      </c>
      <c r="M38" s="100">
        <f t="shared" si="3"/>
        <v>42475284</v>
      </c>
      <c r="N38" s="100">
        <f t="shared" si="3"/>
        <v>27608650</v>
      </c>
      <c r="O38" s="100">
        <f t="shared" si="3"/>
        <v>-5526972</v>
      </c>
      <c r="P38" s="100">
        <f t="shared" si="3"/>
        <v>-10437187</v>
      </c>
      <c r="Q38" s="100">
        <f t="shared" si="3"/>
        <v>-3984654</v>
      </c>
      <c r="R38" s="100">
        <f t="shared" si="3"/>
        <v>-19948813</v>
      </c>
      <c r="S38" s="100">
        <f t="shared" si="3"/>
        <v>-7508415</v>
      </c>
      <c r="T38" s="100">
        <f t="shared" si="3"/>
        <v>-21495930</v>
      </c>
      <c r="U38" s="100">
        <f t="shared" si="3"/>
        <v>-27729326</v>
      </c>
      <c r="V38" s="100">
        <f t="shared" si="3"/>
        <v>-56733671</v>
      </c>
      <c r="W38" s="100">
        <f t="shared" si="3"/>
        <v>2319871</v>
      </c>
      <c r="X38" s="100">
        <f t="shared" si="3"/>
        <v>24336789</v>
      </c>
      <c r="Y38" s="100">
        <f t="shared" si="3"/>
        <v>-22016918</v>
      </c>
      <c r="Z38" s="137">
        <f>+IF(X38&lt;&gt;0,+(Y38/X38)*100,0)</f>
        <v>-90.46763728772929</v>
      </c>
      <c r="AA38" s="102">
        <f>+AA17+AA27+AA36</f>
        <v>24336789</v>
      </c>
    </row>
    <row r="39" spans="1:27" ht="12.75">
      <c r="A39" s="249" t="s">
        <v>200</v>
      </c>
      <c r="B39" s="182"/>
      <c r="C39" s="153">
        <v>110413313</v>
      </c>
      <c r="D39" s="153"/>
      <c r="E39" s="99">
        <v>151205622</v>
      </c>
      <c r="F39" s="100"/>
      <c r="G39" s="100"/>
      <c r="H39" s="100">
        <v>55775238</v>
      </c>
      <c r="I39" s="100">
        <v>51007705</v>
      </c>
      <c r="J39" s="100"/>
      <c r="K39" s="100">
        <v>51393705</v>
      </c>
      <c r="L39" s="100">
        <v>49520483</v>
      </c>
      <c r="M39" s="100">
        <v>36527071</v>
      </c>
      <c r="N39" s="100">
        <v>51393705</v>
      </c>
      <c r="O39" s="100">
        <v>79002355</v>
      </c>
      <c r="P39" s="100">
        <v>73475383</v>
      </c>
      <c r="Q39" s="100">
        <v>63038196</v>
      </c>
      <c r="R39" s="100">
        <v>79002355</v>
      </c>
      <c r="S39" s="100">
        <v>59053542</v>
      </c>
      <c r="T39" s="100">
        <v>51545127</v>
      </c>
      <c r="U39" s="100">
        <v>30049197</v>
      </c>
      <c r="V39" s="100">
        <v>59053542</v>
      </c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122840291</v>
      </c>
      <c r="D40" s="257"/>
      <c r="E40" s="258">
        <v>161246533</v>
      </c>
      <c r="F40" s="259">
        <v>24336789</v>
      </c>
      <c r="G40" s="259">
        <v>55775238</v>
      </c>
      <c r="H40" s="259">
        <v>51007705</v>
      </c>
      <c r="I40" s="259">
        <v>51393705</v>
      </c>
      <c r="J40" s="259">
        <v>51393705</v>
      </c>
      <c r="K40" s="259">
        <v>49520483</v>
      </c>
      <c r="L40" s="259">
        <v>36527071</v>
      </c>
      <c r="M40" s="259">
        <v>79002355</v>
      </c>
      <c r="N40" s="259">
        <v>79002355</v>
      </c>
      <c r="O40" s="259">
        <v>73475383</v>
      </c>
      <c r="P40" s="259">
        <v>63038196</v>
      </c>
      <c r="Q40" s="259">
        <v>59053542</v>
      </c>
      <c r="R40" s="259">
        <v>73475383</v>
      </c>
      <c r="S40" s="259">
        <v>51545127</v>
      </c>
      <c r="T40" s="259">
        <v>30049197</v>
      </c>
      <c r="U40" s="259">
        <v>2319871</v>
      </c>
      <c r="V40" s="259">
        <v>2319871</v>
      </c>
      <c r="W40" s="259">
        <v>2319871</v>
      </c>
      <c r="X40" s="259">
        <v>24336789</v>
      </c>
      <c r="Y40" s="259">
        <v>-22016918</v>
      </c>
      <c r="Z40" s="260">
        <v>-90.47</v>
      </c>
      <c r="AA40" s="261">
        <v>24336789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73837780</v>
      </c>
      <c r="D5" s="200">
        <f t="shared" si="0"/>
        <v>0</v>
      </c>
      <c r="E5" s="106">
        <f t="shared" si="0"/>
        <v>56165900</v>
      </c>
      <c r="F5" s="106">
        <f t="shared" si="0"/>
        <v>60070819</v>
      </c>
      <c r="G5" s="106">
        <f t="shared" si="0"/>
        <v>3442072</v>
      </c>
      <c r="H5" s="106">
        <f t="shared" si="0"/>
        <v>4743119</v>
      </c>
      <c r="I5" s="106">
        <f t="shared" si="0"/>
        <v>4519517</v>
      </c>
      <c r="J5" s="106">
        <f t="shared" si="0"/>
        <v>12704708</v>
      </c>
      <c r="K5" s="106">
        <f t="shared" si="0"/>
        <v>1420564</v>
      </c>
      <c r="L5" s="106">
        <f t="shared" si="0"/>
        <v>6859491</v>
      </c>
      <c r="M5" s="106">
        <f t="shared" si="0"/>
        <v>406000</v>
      </c>
      <c r="N5" s="106">
        <f t="shared" si="0"/>
        <v>8686055</v>
      </c>
      <c r="O5" s="106">
        <f t="shared" si="0"/>
        <v>58712</v>
      </c>
      <c r="P5" s="106">
        <f t="shared" si="0"/>
        <v>3781989</v>
      </c>
      <c r="Q5" s="106">
        <f t="shared" si="0"/>
        <v>513288</v>
      </c>
      <c r="R5" s="106">
        <f t="shared" si="0"/>
        <v>4353989</v>
      </c>
      <c r="S5" s="106">
        <f t="shared" si="0"/>
        <v>569151</v>
      </c>
      <c r="T5" s="106">
        <f t="shared" si="0"/>
        <v>7280221</v>
      </c>
      <c r="U5" s="106">
        <f t="shared" si="0"/>
        <v>9860334</v>
      </c>
      <c r="V5" s="106">
        <f t="shared" si="0"/>
        <v>17709706</v>
      </c>
      <c r="W5" s="106">
        <f t="shared" si="0"/>
        <v>43454458</v>
      </c>
      <c r="X5" s="106">
        <f t="shared" si="0"/>
        <v>60070819</v>
      </c>
      <c r="Y5" s="106">
        <f t="shared" si="0"/>
        <v>-16616361</v>
      </c>
      <c r="Z5" s="201">
        <f>+IF(X5&lt;&gt;0,+(Y5/X5)*100,0)</f>
        <v>-27.661285923203412</v>
      </c>
      <c r="AA5" s="199">
        <f>SUM(AA11:AA18)</f>
        <v>60070819</v>
      </c>
    </row>
    <row r="6" spans="1:27" ht="12.75">
      <c r="A6" s="291" t="s">
        <v>205</v>
      </c>
      <c r="B6" s="142"/>
      <c r="C6" s="62">
        <v>35556738</v>
      </c>
      <c r="D6" s="156"/>
      <c r="E6" s="60">
        <v>26990900</v>
      </c>
      <c r="F6" s="60">
        <v>31414423</v>
      </c>
      <c r="G6" s="60">
        <v>2563413</v>
      </c>
      <c r="H6" s="60">
        <v>4450809</v>
      </c>
      <c r="I6" s="60">
        <v>1412025</v>
      </c>
      <c r="J6" s="60">
        <v>8426247</v>
      </c>
      <c r="K6" s="60">
        <v>1274460</v>
      </c>
      <c r="L6" s="60">
        <v>2068219</v>
      </c>
      <c r="M6" s="60">
        <v>406000</v>
      </c>
      <c r="N6" s="60">
        <v>3748679</v>
      </c>
      <c r="O6" s="60"/>
      <c r="P6" s="60">
        <v>1381765</v>
      </c>
      <c r="Q6" s="60">
        <v>411773</v>
      </c>
      <c r="R6" s="60">
        <v>1793538</v>
      </c>
      <c r="S6" s="60">
        <v>551243</v>
      </c>
      <c r="T6" s="60">
        <v>5058968</v>
      </c>
      <c r="U6" s="60">
        <v>8501106</v>
      </c>
      <c r="V6" s="60">
        <v>14111317</v>
      </c>
      <c r="W6" s="60">
        <v>28079781</v>
      </c>
      <c r="X6" s="60">
        <v>31414423</v>
      </c>
      <c r="Y6" s="60">
        <v>-3334642</v>
      </c>
      <c r="Z6" s="140">
        <v>-10.62</v>
      </c>
      <c r="AA6" s="155">
        <v>31414423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35556738</v>
      </c>
      <c r="D11" s="294">
        <f t="shared" si="1"/>
        <v>0</v>
      </c>
      <c r="E11" s="295">
        <f t="shared" si="1"/>
        <v>26990900</v>
      </c>
      <c r="F11" s="295">
        <f t="shared" si="1"/>
        <v>31414423</v>
      </c>
      <c r="G11" s="295">
        <f t="shared" si="1"/>
        <v>2563413</v>
      </c>
      <c r="H11" s="295">
        <f t="shared" si="1"/>
        <v>4450809</v>
      </c>
      <c r="I11" s="295">
        <f t="shared" si="1"/>
        <v>1412025</v>
      </c>
      <c r="J11" s="295">
        <f t="shared" si="1"/>
        <v>8426247</v>
      </c>
      <c r="K11" s="295">
        <f t="shared" si="1"/>
        <v>1274460</v>
      </c>
      <c r="L11" s="295">
        <f t="shared" si="1"/>
        <v>2068219</v>
      </c>
      <c r="M11" s="295">
        <f t="shared" si="1"/>
        <v>406000</v>
      </c>
      <c r="N11" s="295">
        <f t="shared" si="1"/>
        <v>3748679</v>
      </c>
      <c r="O11" s="295">
        <f t="shared" si="1"/>
        <v>0</v>
      </c>
      <c r="P11" s="295">
        <f t="shared" si="1"/>
        <v>1381765</v>
      </c>
      <c r="Q11" s="295">
        <f t="shared" si="1"/>
        <v>411773</v>
      </c>
      <c r="R11" s="295">
        <f t="shared" si="1"/>
        <v>1793538</v>
      </c>
      <c r="S11" s="295">
        <f t="shared" si="1"/>
        <v>551243</v>
      </c>
      <c r="T11" s="295">
        <f t="shared" si="1"/>
        <v>5058968</v>
      </c>
      <c r="U11" s="295">
        <f t="shared" si="1"/>
        <v>8501106</v>
      </c>
      <c r="V11" s="295">
        <f t="shared" si="1"/>
        <v>14111317</v>
      </c>
      <c r="W11" s="295">
        <f t="shared" si="1"/>
        <v>28079781</v>
      </c>
      <c r="X11" s="295">
        <f t="shared" si="1"/>
        <v>31414423</v>
      </c>
      <c r="Y11" s="295">
        <f t="shared" si="1"/>
        <v>-3334642</v>
      </c>
      <c r="Z11" s="296">
        <f>+IF(X11&lt;&gt;0,+(Y11/X11)*100,0)</f>
        <v>-10.615003178635494</v>
      </c>
      <c r="AA11" s="297">
        <f>SUM(AA6:AA10)</f>
        <v>31414423</v>
      </c>
    </row>
    <row r="12" spans="1:27" ht="12.75">
      <c r="A12" s="298" t="s">
        <v>211</v>
      </c>
      <c r="B12" s="136"/>
      <c r="C12" s="62">
        <v>33294824</v>
      </c>
      <c r="D12" s="156"/>
      <c r="E12" s="60">
        <v>15800000</v>
      </c>
      <c r="F12" s="60">
        <v>14721396</v>
      </c>
      <c r="G12" s="60">
        <v>640813</v>
      </c>
      <c r="H12" s="60"/>
      <c r="I12" s="60">
        <v>3056745</v>
      </c>
      <c r="J12" s="60">
        <v>3697558</v>
      </c>
      <c r="K12" s="60"/>
      <c r="L12" s="60">
        <v>1943524</v>
      </c>
      <c r="M12" s="60"/>
      <c r="N12" s="60">
        <v>1943524</v>
      </c>
      <c r="O12" s="60"/>
      <c r="P12" s="60">
        <v>2225699</v>
      </c>
      <c r="Q12" s="60"/>
      <c r="R12" s="60">
        <v>2225699</v>
      </c>
      <c r="S12" s="60"/>
      <c r="T12" s="60"/>
      <c r="U12" s="60">
        <v>-80501</v>
      </c>
      <c r="V12" s="60">
        <v>-80501</v>
      </c>
      <c r="W12" s="60">
        <v>7786280</v>
      </c>
      <c r="X12" s="60">
        <v>14721396</v>
      </c>
      <c r="Y12" s="60">
        <v>-6935116</v>
      </c>
      <c r="Z12" s="140">
        <v>-47.11</v>
      </c>
      <c r="AA12" s="155">
        <v>14721396</v>
      </c>
    </row>
    <row r="13" spans="1:27" ht="12.75">
      <c r="A13" s="298" t="s">
        <v>212</v>
      </c>
      <c r="B13" s="136"/>
      <c r="C13" s="273"/>
      <c r="D13" s="274"/>
      <c r="E13" s="275">
        <v>5000000</v>
      </c>
      <c r="F13" s="275">
        <v>5000000</v>
      </c>
      <c r="G13" s="275">
        <v>223386</v>
      </c>
      <c r="H13" s="275"/>
      <c r="I13" s="275"/>
      <c r="J13" s="275">
        <v>223386</v>
      </c>
      <c r="K13" s="275"/>
      <c r="L13" s="275">
        <v>796051</v>
      </c>
      <c r="M13" s="275"/>
      <c r="N13" s="275">
        <v>796051</v>
      </c>
      <c r="O13" s="275"/>
      <c r="P13" s="275"/>
      <c r="Q13" s="275"/>
      <c r="R13" s="275"/>
      <c r="S13" s="275"/>
      <c r="T13" s="275"/>
      <c r="U13" s="275">
        <v>971640</v>
      </c>
      <c r="V13" s="275">
        <v>971640</v>
      </c>
      <c r="W13" s="275">
        <v>1991077</v>
      </c>
      <c r="X13" s="275">
        <v>5000000</v>
      </c>
      <c r="Y13" s="275">
        <v>-3008923</v>
      </c>
      <c r="Z13" s="140">
        <v>-60.18</v>
      </c>
      <c r="AA13" s="277">
        <v>5000000</v>
      </c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4712134</v>
      </c>
      <c r="D15" s="156"/>
      <c r="E15" s="60">
        <v>8375000</v>
      </c>
      <c r="F15" s="60">
        <v>8935000</v>
      </c>
      <c r="G15" s="60">
        <v>14460</v>
      </c>
      <c r="H15" s="60">
        <v>292310</v>
      </c>
      <c r="I15" s="60">
        <v>50747</v>
      </c>
      <c r="J15" s="60">
        <v>357517</v>
      </c>
      <c r="K15" s="60">
        <v>146104</v>
      </c>
      <c r="L15" s="60">
        <v>2051697</v>
      </c>
      <c r="M15" s="60"/>
      <c r="N15" s="60">
        <v>2197801</v>
      </c>
      <c r="O15" s="60">
        <v>58712</v>
      </c>
      <c r="P15" s="60">
        <v>174525</v>
      </c>
      <c r="Q15" s="60">
        <v>101515</v>
      </c>
      <c r="R15" s="60">
        <v>334752</v>
      </c>
      <c r="S15" s="60">
        <v>17908</v>
      </c>
      <c r="T15" s="60">
        <v>2221253</v>
      </c>
      <c r="U15" s="60">
        <v>468089</v>
      </c>
      <c r="V15" s="60">
        <v>2707250</v>
      </c>
      <c r="W15" s="60">
        <v>5597320</v>
      </c>
      <c r="X15" s="60">
        <v>8935000</v>
      </c>
      <c r="Y15" s="60">
        <v>-3337680</v>
      </c>
      <c r="Z15" s="140">
        <v>-37.36</v>
      </c>
      <c r="AA15" s="155">
        <v>8935000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274084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35556738</v>
      </c>
      <c r="D36" s="156">
        <f t="shared" si="4"/>
        <v>0</v>
      </c>
      <c r="E36" s="60">
        <f t="shared" si="4"/>
        <v>26990900</v>
      </c>
      <c r="F36" s="60">
        <f t="shared" si="4"/>
        <v>31414423</v>
      </c>
      <c r="G36" s="60">
        <f t="shared" si="4"/>
        <v>2563413</v>
      </c>
      <c r="H36" s="60">
        <f t="shared" si="4"/>
        <v>4450809</v>
      </c>
      <c r="I36" s="60">
        <f t="shared" si="4"/>
        <v>1412025</v>
      </c>
      <c r="J36" s="60">
        <f t="shared" si="4"/>
        <v>8426247</v>
      </c>
      <c r="K36" s="60">
        <f t="shared" si="4"/>
        <v>1274460</v>
      </c>
      <c r="L36" s="60">
        <f t="shared" si="4"/>
        <v>2068219</v>
      </c>
      <c r="M36" s="60">
        <f t="shared" si="4"/>
        <v>406000</v>
      </c>
      <c r="N36" s="60">
        <f t="shared" si="4"/>
        <v>3748679</v>
      </c>
      <c r="O36" s="60">
        <f t="shared" si="4"/>
        <v>0</v>
      </c>
      <c r="P36" s="60">
        <f t="shared" si="4"/>
        <v>1381765</v>
      </c>
      <c r="Q36" s="60">
        <f t="shared" si="4"/>
        <v>411773</v>
      </c>
      <c r="R36" s="60">
        <f t="shared" si="4"/>
        <v>1793538</v>
      </c>
      <c r="S36" s="60">
        <f t="shared" si="4"/>
        <v>551243</v>
      </c>
      <c r="T36" s="60">
        <f t="shared" si="4"/>
        <v>5058968</v>
      </c>
      <c r="U36" s="60">
        <f t="shared" si="4"/>
        <v>8501106</v>
      </c>
      <c r="V36" s="60">
        <f t="shared" si="4"/>
        <v>14111317</v>
      </c>
      <c r="W36" s="60">
        <f t="shared" si="4"/>
        <v>28079781</v>
      </c>
      <c r="X36" s="60">
        <f t="shared" si="4"/>
        <v>31414423</v>
      </c>
      <c r="Y36" s="60">
        <f t="shared" si="4"/>
        <v>-3334642</v>
      </c>
      <c r="Z36" s="140">
        <f aca="true" t="shared" si="5" ref="Z36:Z49">+IF(X36&lt;&gt;0,+(Y36/X36)*100,0)</f>
        <v>-10.615003178635494</v>
      </c>
      <c r="AA36" s="155">
        <f>AA6+AA21</f>
        <v>31414423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35556738</v>
      </c>
      <c r="D41" s="294">
        <f t="shared" si="6"/>
        <v>0</v>
      </c>
      <c r="E41" s="295">
        <f t="shared" si="6"/>
        <v>26990900</v>
      </c>
      <c r="F41" s="295">
        <f t="shared" si="6"/>
        <v>31414423</v>
      </c>
      <c r="G41" s="295">
        <f t="shared" si="6"/>
        <v>2563413</v>
      </c>
      <c r="H41" s="295">
        <f t="shared" si="6"/>
        <v>4450809</v>
      </c>
      <c r="I41" s="295">
        <f t="shared" si="6"/>
        <v>1412025</v>
      </c>
      <c r="J41" s="295">
        <f t="shared" si="6"/>
        <v>8426247</v>
      </c>
      <c r="K41" s="295">
        <f t="shared" si="6"/>
        <v>1274460</v>
      </c>
      <c r="L41" s="295">
        <f t="shared" si="6"/>
        <v>2068219</v>
      </c>
      <c r="M41" s="295">
        <f t="shared" si="6"/>
        <v>406000</v>
      </c>
      <c r="N41" s="295">
        <f t="shared" si="6"/>
        <v>3748679</v>
      </c>
      <c r="O41" s="295">
        <f t="shared" si="6"/>
        <v>0</v>
      </c>
      <c r="P41" s="295">
        <f t="shared" si="6"/>
        <v>1381765</v>
      </c>
      <c r="Q41" s="295">
        <f t="shared" si="6"/>
        <v>411773</v>
      </c>
      <c r="R41" s="295">
        <f t="shared" si="6"/>
        <v>1793538</v>
      </c>
      <c r="S41" s="295">
        <f t="shared" si="6"/>
        <v>551243</v>
      </c>
      <c r="T41" s="295">
        <f t="shared" si="6"/>
        <v>5058968</v>
      </c>
      <c r="U41" s="295">
        <f t="shared" si="6"/>
        <v>8501106</v>
      </c>
      <c r="V41" s="295">
        <f t="shared" si="6"/>
        <v>14111317</v>
      </c>
      <c r="W41" s="295">
        <f t="shared" si="6"/>
        <v>28079781</v>
      </c>
      <c r="X41" s="295">
        <f t="shared" si="6"/>
        <v>31414423</v>
      </c>
      <c r="Y41" s="295">
        <f t="shared" si="6"/>
        <v>-3334642</v>
      </c>
      <c r="Z41" s="296">
        <f t="shared" si="5"/>
        <v>-10.615003178635494</v>
      </c>
      <c r="AA41" s="297">
        <f>SUM(AA36:AA40)</f>
        <v>31414423</v>
      </c>
    </row>
    <row r="42" spans="1:27" ht="12.75">
      <c r="A42" s="298" t="s">
        <v>211</v>
      </c>
      <c r="B42" s="136"/>
      <c r="C42" s="95">
        <f aca="true" t="shared" si="7" ref="C42:Y48">C12+C27</f>
        <v>33294824</v>
      </c>
      <c r="D42" s="129">
        <f t="shared" si="7"/>
        <v>0</v>
      </c>
      <c r="E42" s="54">
        <f t="shared" si="7"/>
        <v>15800000</v>
      </c>
      <c r="F42" s="54">
        <f t="shared" si="7"/>
        <v>14721396</v>
      </c>
      <c r="G42" s="54">
        <f t="shared" si="7"/>
        <v>640813</v>
      </c>
      <c r="H42" s="54">
        <f t="shared" si="7"/>
        <v>0</v>
      </c>
      <c r="I42" s="54">
        <f t="shared" si="7"/>
        <v>3056745</v>
      </c>
      <c r="J42" s="54">
        <f t="shared" si="7"/>
        <v>3697558</v>
      </c>
      <c r="K42" s="54">
        <f t="shared" si="7"/>
        <v>0</v>
      </c>
      <c r="L42" s="54">
        <f t="shared" si="7"/>
        <v>1943524</v>
      </c>
      <c r="M42" s="54">
        <f t="shared" si="7"/>
        <v>0</v>
      </c>
      <c r="N42" s="54">
        <f t="shared" si="7"/>
        <v>1943524</v>
      </c>
      <c r="O42" s="54">
        <f t="shared" si="7"/>
        <v>0</v>
      </c>
      <c r="P42" s="54">
        <f t="shared" si="7"/>
        <v>2225699</v>
      </c>
      <c r="Q42" s="54">
        <f t="shared" si="7"/>
        <v>0</v>
      </c>
      <c r="R42" s="54">
        <f t="shared" si="7"/>
        <v>2225699</v>
      </c>
      <c r="S42" s="54">
        <f t="shared" si="7"/>
        <v>0</v>
      </c>
      <c r="T42" s="54">
        <f t="shared" si="7"/>
        <v>0</v>
      </c>
      <c r="U42" s="54">
        <f t="shared" si="7"/>
        <v>-80501</v>
      </c>
      <c r="V42" s="54">
        <f t="shared" si="7"/>
        <v>-80501</v>
      </c>
      <c r="W42" s="54">
        <f t="shared" si="7"/>
        <v>7786280</v>
      </c>
      <c r="X42" s="54">
        <f t="shared" si="7"/>
        <v>14721396</v>
      </c>
      <c r="Y42" s="54">
        <f t="shared" si="7"/>
        <v>-6935116</v>
      </c>
      <c r="Z42" s="184">
        <f t="shared" si="5"/>
        <v>-47.10909209968946</v>
      </c>
      <c r="AA42" s="130">
        <f aca="true" t="shared" si="8" ref="AA42:AA48">AA12+AA27</f>
        <v>14721396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5000000</v>
      </c>
      <c r="F43" s="305">
        <f t="shared" si="7"/>
        <v>5000000</v>
      </c>
      <c r="G43" s="305">
        <f t="shared" si="7"/>
        <v>223386</v>
      </c>
      <c r="H43" s="305">
        <f t="shared" si="7"/>
        <v>0</v>
      </c>
      <c r="I43" s="305">
        <f t="shared" si="7"/>
        <v>0</v>
      </c>
      <c r="J43" s="305">
        <f t="shared" si="7"/>
        <v>223386</v>
      </c>
      <c r="K43" s="305">
        <f t="shared" si="7"/>
        <v>0</v>
      </c>
      <c r="L43" s="305">
        <f t="shared" si="7"/>
        <v>796051</v>
      </c>
      <c r="M43" s="305">
        <f t="shared" si="7"/>
        <v>0</v>
      </c>
      <c r="N43" s="305">
        <f t="shared" si="7"/>
        <v>796051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971640</v>
      </c>
      <c r="V43" s="305">
        <f t="shared" si="7"/>
        <v>971640</v>
      </c>
      <c r="W43" s="305">
        <f t="shared" si="7"/>
        <v>1991077</v>
      </c>
      <c r="X43" s="305">
        <f t="shared" si="7"/>
        <v>5000000</v>
      </c>
      <c r="Y43" s="305">
        <f t="shared" si="7"/>
        <v>-3008923</v>
      </c>
      <c r="Z43" s="306">
        <f t="shared" si="5"/>
        <v>-60.17846</v>
      </c>
      <c r="AA43" s="307">
        <f t="shared" si="8"/>
        <v>5000000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4712134</v>
      </c>
      <c r="D45" s="129">
        <f t="shared" si="7"/>
        <v>0</v>
      </c>
      <c r="E45" s="54">
        <f t="shared" si="7"/>
        <v>8375000</v>
      </c>
      <c r="F45" s="54">
        <f t="shared" si="7"/>
        <v>8935000</v>
      </c>
      <c r="G45" s="54">
        <f t="shared" si="7"/>
        <v>14460</v>
      </c>
      <c r="H45" s="54">
        <f t="shared" si="7"/>
        <v>292310</v>
      </c>
      <c r="I45" s="54">
        <f t="shared" si="7"/>
        <v>50747</v>
      </c>
      <c r="J45" s="54">
        <f t="shared" si="7"/>
        <v>357517</v>
      </c>
      <c r="K45" s="54">
        <f t="shared" si="7"/>
        <v>146104</v>
      </c>
      <c r="L45" s="54">
        <f t="shared" si="7"/>
        <v>2051697</v>
      </c>
      <c r="M45" s="54">
        <f t="shared" si="7"/>
        <v>0</v>
      </c>
      <c r="N45" s="54">
        <f t="shared" si="7"/>
        <v>2197801</v>
      </c>
      <c r="O45" s="54">
        <f t="shared" si="7"/>
        <v>58712</v>
      </c>
      <c r="P45" s="54">
        <f t="shared" si="7"/>
        <v>174525</v>
      </c>
      <c r="Q45" s="54">
        <f t="shared" si="7"/>
        <v>101515</v>
      </c>
      <c r="R45" s="54">
        <f t="shared" si="7"/>
        <v>334752</v>
      </c>
      <c r="S45" s="54">
        <f t="shared" si="7"/>
        <v>17908</v>
      </c>
      <c r="T45" s="54">
        <f t="shared" si="7"/>
        <v>2221253</v>
      </c>
      <c r="U45" s="54">
        <f t="shared" si="7"/>
        <v>468089</v>
      </c>
      <c r="V45" s="54">
        <f t="shared" si="7"/>
        <v>2707250</v>
      </c>
      <c r="W45" s="54">
        <f t="shared" si="7"/>
        <v>5597320</v>
      </c>
      <c r="X45" s="54">
        <f t="shared" si="7"/>
        <v>8935000</v>
      </c>
      <c r="Y45" s="54">
        <f t="shared" si="7"/>
        <v>-3337680</v>
      </c>
      <c r="Z45" s="184">
        <f t="shared" si="5"/>
        <v>-37.35512031337437</v>
      </c>
      <c r="AA45" s="130">
        <f t="shared" si="8"/>
        <v>8935000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274084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73837780</v>
      </c>
      <c r="D49" s="218">
        <f t="shared" si="9"/>
        <v>0</v>
      </c>
      <c r="E49" s="220">
        <f t="shared" si="9"/>
        <v>56165900</v>
      </c>
      <c r="F49" s="220">
        <f t="shared" si="9"/>
        <v>60070819</v>
      </c>
      <c r="G49" s="220">
        <f t="shared" si="9"/>
        <v>3442072</v>
      </c>
      <c r="H49" s="220">
        <f t="shared" si="9"/>
        <v>4743119</v>
      </c>
      <c r="I49" s="220">
        <f t="shared" si="9"/>
        <v>4519517</v>
      </c>
      <c r="J49" s="220">
        <f t="shared" si="9"/>
        <v>12704708</v>
      </c>
      <c r="K49" s="220">
        <f t="shared" si="9"/>
        <v>1420564</v>
      </c>
      <c r="L49" s="220">
        <f t="shared" si="9"/>
        <v>6859491</v>
      </c>
      <c r="M49" s="220">
        <f t="shared" si="9"/>
        <v>406000</v>
      </c>
      <c r="N49" s="220">
        <f t="shared" si="9"/>
        <v>8686055</v>
      </c>
      <c r="O49" s="220">
        <f t="shared" si="9"/>
        <v>58712</v>
      </c>
      <c r="P49" s="220">
        <f t="shared" si="9"/>
        <v>3781989</v>
      </c>
      <c r="Q49" s="220">
        <f t="shared" si="9"/>
        <v>513288</v>
      </c>
      <c r="R49" s="220">
        <f t="shared" si="9"/>
        <v>4353989</v>
      </c>
      <c r="S49" s="220">
        <f t="shared" si="9"/>
        <v>569151</v>
      </c>
      <c r="T49" s="220">
        <f t="shared" si="9"/>
        <v>7280221</v>
      </c>
      <c r="U49" s="220">
        <f t="shared" si="9"/>
        <v>9860334</v>
      </c>
      <c r="V49" s="220">
        <f t="shared" si="9"/>
        <v>17709706</v>
      </c>
      <c r="W49" s="220">
        <f t="shared" si="9"/>
        <v>43454458</v>
      </c>
      <c r="X49" s="220">
        <f t="shared" si="9"/>
        <v>60070819</v>
      </c>
      <c r="Y49" s="220">
        <f t="shared" si="9"/>
        <v>-16616361</v>
      </c>
      <c r="Z49" s="221">
        <f t="shared" si="5"/>
        <v>-27.661285923203412</v>
      </c>
      <c r="AA49" s="222">
        <f>SUM(AA41:AA48)</f>
        <v>60070819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8478260</v>
      </c>
      <c r="D51" s="129">
        <f t="shared" si="10"/>
        <v>0</v>
      </c>
      <c r="E51" s="54">
        <f t="shared" si="10"/>
        <v>6180000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5535915</v>
      </c>
      <c r="D52" s="156"/>
      <c r="E52" s="60">
        <v>3000000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5535915</v>
      </c>
      <c r="D57" s="294">
        <f t="shared" si="11"/>
        <v>0</v>
      </c>
      <c r="E57" s="295">
        <f t="shared" si="11"/>
        <v>3000000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724525</v>
      </c>
      <c r="D58" s="156"/>
      <c r="E58" s="60">
        <v>1020000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2217820</v>
      </c>
      <c r="D61" s="156"/>
      <c r="E61" s="60">
        <v>2160000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6180000</v>
      </c>
      <c r="F68" s="60"/>
      <c r="G68" s="60">
        <v>3761408</v>
      </c>
      <c r="H68" s="60">
        <v>-2772445</v>
      </c>
      <c r="I68" s="60">
        <v>298684</v>
      </c>
      <c r="J68" s="60">
        <v>1287647</v>
      </c>
      <c r="K68" s="60">
        <v>286163</v>
      </c>
      <c r="L68" s="60">
        <v>182427</v>
      </c>
      <c r="M68" s="60">
        <v>146924</v>
      </c>
      <c r="N68" s="60">
        <v>615514</v>
      </c>
      <c r="O68" s="60">
        <v>346355</v>
      </c>
      <c r="P68" s="60">
        <v>193718</v>
      </c>
      <c r="Q68" s="60">
        <v>215306</v>
      </c>
      <c r="R68" s="60">
        <v>755379</v>
      </c>
      <c r="S68" s="60">
        <v>436330</v>
      </c>
      <c r="T68" s="60">
        <v>784565</v>
      </c>
      <c r="U68" s="60">
        <v>1179157</v>
      </c>
      <c r="V68" s="60">
        <v>2400052</v>
      </c>
      <c r="W68" s="60">
        <v>5058592</v>
      </c>
      <c r="X68" s="60"/>
      <c r="Y68" s="60">
        <v>5058592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6180000</v>
      </c>
      <c r="F69" s="220">
        <f t="shared" si="12"/>
        <v>0</v>
      </c>
      <c r="G69" s="220">
        <f t="shared" si="12"/>
        <v>3761408</v>
      </c>
      <c r="H69" s="220">
        <f t="shared" si="12"/>
        <v>-2772445</v>
      </c>
      <c r="I69" s="220">
        <f t="shared" si="12"/>
        <v>298684</v>
      </c>
      <c r="J69" s="220">
        <f t="shared" si="12"/>
        <v>1287647</v>
      </c>
      <c r="K69" s="220">
        <f t="shared" si="12"/>
        <v>286163</v>
      </c>
      <c r="L69" s="220">
        <f t="shared" si="12"/>
        <v>182427</v>
      </c>
      <c r="M69" s="220">
        <f t="shared" si="12"/>
        <v>146924</v>
      </c>
      <c r="N69" s="220">
        <f t="shared" si="12"/>
        <v>615514</v>
      </c>
      <c r="O69" s="220">
        <f t="shared" si="12"/>
        <v>346355</v>
      </c>
      <c r="P69" s="220">
        <f t="shared" si="12"/>
        <v>193718</v>
      </c>
      <c r="Q69" s="220">
        <f t="shared" si="12"/>
        <v>215306</v>
      </c>
      <c r="R69" s="220">
        <f t="shared" si="12"/>
        <v>755379</v>
      </c>
      <c r="S69" s="220">
        <f t="shared" si="12"/>
        <v>436330</v>
      </c>
      <c r="T69" s="220">
        <f t="shared" si="12"/>
        <v>784565</v>
      </c>
      <c r="U69" s="220">
        <f t="shared" si="12"/>
        <v>1179157</v>
      </c>
      <c r="V69" s="220">
        <f t="shared" si="12"/>
        <v>2400052</v>
      </c>
      <c r="W69" s="220">
        <f t="shared" si="12"/>
        <v>5058592</v>
      </c>
      <c r="X69" s="220">
        <f t="shared" si="12"/>
        <v>0</v>
      </c>
      <c r="Y69" s="220">
        <f t="shared" si="12"/>
        <v>5058592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35556738</v>
      </c>
      <c r="D5" s="357">
        <f t="shared" si="0"/>
        <v>0</v>
      </c>
      <c r="E5" s="356">
        <f t="shared" si="0"/>
        <v>26990900</v>
      </c>
      <c r="F5" s="358">
        <f t="shared" si="0"/>
        <v>31414423</v>
      </c>
      <c r="G5" s="358">
        <f t="shared" si="0"/>
        <v>2563413</v>
      </c>
      <c r="H5" s="356">
        <f t="shared" si="0"/>
        <v>4450809</v>
      </c>
      <c r="I5" s="356">
        <f t="shared" si="0"/>
        <v>1412025</v>
      </c>
      <c r="J5" s="358">
        <f t="shared" si="0"/>
        <v>8426247</v>
      </c>
      <c r="K5" s="358">
        <f t="shared" si="0"/>
        <v>1274460</v>
      </c>
      <c r="L5" s="356">
        <f t="shared" si="0"/>
        <v>2068219</v>
      </c>
      <c r="M5" s="356">
        <f t="shared" si="0"/>
        <v>406000</v>
      </c>
      <c r="N5" s="358">
        <f t="shared" si="0"/>
        <v>3748679</v>
      </c>
      <c r="O5" s="358">
        <f t="shared" si="0"/>
        <v>0</v>
      </c>
      <c r="P5" s="356">
        <f t="shared" si="0"/>
        <v>1381765</v>
      </c>
      <c r="Q5" s="356">
        <f t="shared" si="0"/>
        <v>411773</v>
      </c>
      <c r="R5" s="358">
        <f t="shared" si="0"/>
        <v>1793538</v>
      </c>
      <c r="S5" s="358">
        <f t="shared" si="0"/>
        <v>551243</v>
      </c>
      <c r="T5" s="356">
        <f t="shared" si="0"/>
        <v>5058968</v>
      </c>
      <c r="U5" s="356">
        <f t="shared" si="0"/>
        <v>8501106</v>
      </c>
      <c r="V5" s="358">
        <f t="shared" si="0"/>
        <v>14111317</v>
      </c>
      <c r="W5" s="358">
        <f t="shared" si="0"/>
        <v>28079781</v>
      </c>
      <c r="X5" s="356">
        <f t="shared" si="0"/>
        <v>31414423</v>
      </c>
      <c r="Y5" s="358">
        <f t="shared" si="0"/>
        <v>-3334642</v>
      </c>
      <c r="Z5" s="359">
        <f>+IF(X5&lt;&gt;0,+(Y5/X5)*100,0)</f>
        <v>-10.615003178635494</v>
      </c>
      <c r="AA5" s="360">
        <f>+AA6+AA8+AA11+AA13+AA15</f>
        <v>31414423</v>
      </c>
    </row>
    <row r="6" spans="1:27" ht="12.75">
      <c r="A6" s="361" t="s">
        <v>205</v>
      </c>
      <c r="B6" s="142"/>
      <c r="C6" s="60">
        <f>+C7</f>
        <v>35556738</v>
      </c>
      <c r="D6" s="340">
        <f aca="true" t="shared" si="1" ref="D6:AA6">+D7</f>
        <v>0</v>
      </c>
      <c r="E6" s="60">
        <f t="shared" si="1"/>
        <v>26990900</v>
      </c>
      <c r="F6" s="59">
        <f t="shared" si="1"/>
        <v>31414423</v>
      </c>
      <c r="G6" s="59">
        <f t="shared" si="1"/>
        <v>2563413</v>
      </c>
      <c r="H6" s="60">
        <f t="shared" si="1"/>
        <v>4450809</v>
      </c>
      <c r="I6" s="60">
        <f t="shared" si="1"/>
        <v>1412025</v>
      </c>
      <c r="J6" s="59">
        <f t="shared" si="1"/>
        <v>8426247</v>
      </c>
      <c r="K6" s="59">
        <f t="shared" si="1"/>
        <v>1274460</v>
      </c>
      <c r="L6" s="60">
        <f t="shared" si="1"/>
        <v>2068219</v>
      </c>
      <c r="M6" s="60">
        <f t="shared" si="1"/>
        <v>406000</v>
      </c>
      <c r="N6" s="59">
        <f t="shared" si="1"/>
        <v>3748679</v>
      </c>
      <c r="O6" s="59">
        <f t="shared" si="1"/>
        <v>0</v>
      </c>
      <c r="P6" s="60">
        <f t="shared" si="1"/>
        <v>1381765</v>
      </c>
      <c r="Q6" s="60">
        <f t="shared" si="1"/>
        <v>411773</v>
      </c>
      <c r="R6" s="59">
        <f t="shared" si="1"/>
        <v>1793538</v>
      </c>
      <c r="S6" s="59">
        <f t="shared" si="1"/>
        <v>551243</v>
      </c>
      <c r="T6" s="60">
        <f t="shared" si="1"/>
        <v>5058968</v>
      </c>
      <c r="U6" s="60">
        <f t="shared" si="1"/>
        <v>8501106</v>
      </c>
      <c r="V6" s="59">
        <f t="shared" si="1"/>
        <v>14111317</v>
      </c>
      <c r="W6" s="59">
        <f t="shared" si="1"/>
        <v>28079781</v>
      </c>
      <c r="X6" s="60">
        <f t="shared" si="1"/>
        <v>31414423</v>
      </c>
      <c r="Y6" s="59">
        <f t="shared" si="1"/>
        <v>-3334642</v>
      </c>
      <c r="Z6" s="61">
        <f>+IF(X6&lt;&gt;0,+(Y6/X6)*100,0)</f>
        <v>-10.615003178635494</v>
      </c>
      <c r="AA6" s="62">
        <f t="shared" si="1"/>
        <v>31414423</v>
      </c>
    </row>
    <row r="7" spans="1:27" ht="12.75">
      <c r="A7" s="291" t="s">
        <v>229</v>
      </c>
      <c r="B7" s="142"/>
      <c r="C7" s="60">
        <v>35556738</v>
      </c>
      <c r="D7" s="340"/>
      <c r="E7" s="60">
        <v>26990900</v>
      </c>
      <c r="F7" s="59">
        <v>31414423</v>
      </c>
      <c r="G7" s="59">
        <v>2563413</v>
      </c>
      <c r="H7" s="60">
        <v>4450809</v>
      </c>
      <c r="I7" s="60">
        <v>1412025</v>
      </c>
      <c r="J7" s="59">
        <v>8426247</v>
      </c>
      <c r="K7" s="59">
        <v>1274460</v>
      </c>
      <c r="L7" s="60">
        <v>2068219</v>
      </c>
      <c r="M7" s="60">
        <v>406000</v>
      </c>
      <c r="N7" s="59">
        <v>3748679</v>
      </c>
      <c r="O7" s="59"/>
      <c r="P7" s="60">
        <v>1381765</v>
      </c>
      <c r="Q7" s="60">
        <v>411773</v>
      </c>
      <c r="R7" s="59">
        <v>1793538</v>
      </c>
      <c r="S7" s="59">
        <v>551243</v>
      </c>
      <c r="T7" s="60">
        <v>5058968</v>
      </c>
      <c r="U7" s="60">
        <v>8501106</v>
      </c>
      <c r="V7" s="59">
        <v>14111317</v>
      </c>
      <c r="W7" s="59">
        <v>28079781</v>
      </c>
      <c r="X7" s="60">
        <v>31414423</v>
      </c>
      <c r="Y7" s="59">
        <v>-3334642</v>
      </c>
      <c r="Z7" s="61">
        <v>-10.62</v>
      </c>
      <c r="AA7" s="62">
        <v>31414423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33294824</v>
      </c>
      <c r="D22" s="344">
        <f t="shared" si="6"/>
        <v>0</v>
      </c>
      <c r="E22" s="343">
        <f t="shared" si="6"/>
        <v>15800000</v>
      </c>
      <c r="F22" s="345">
        <f t="shared" si="6"/>
        <v>14721396</v>
      </c>
      <c r="G22" s="345">
        <f t="shared" si="6"/>
        <v>640813</v>
      </c>
      <c r="H22" s="343">
        <f t="shared" si="6"/>
        <v>0</v>
      </c>
      <c r="I22" s="343">
        <f t="shared" si="6"/>
        <v>3056745</v>
      </c>
      <c r="J22" s="345">
        <f t="shared" si="6"/>
        <v>3697558</v>
      </c>
      <c r="K22" s="345">
        <f t="shared" si="6"/>
        <v>0</v>
      </c>
      <c r="L22" s="343">
        <f t="shared" si="6"/>
        <v>1943524</v>
      </c>
      <c r="M22" s="343">
        <f t="shared" si="6"/>
        <v>0</v>
      </c>
      <c r="N22" s="345">
        <f t="shared" si="6"/>
        <v>1943524</v>
      </c>
      <c r="O22" s="345">
        <f t="shared" si="6"/>
        <v>0</v>
      </c>
      <c r="P22" s="343">
        <f t="shared" si="6"/>
        <v>2225699</v>
      </c>
      <c r="Q22" s="343">
        <f t="shared" si="6"/>
        <v>0</v>
      </c>
      <c r="R22" s="345">
        <f t="shared" si="6"/>
        <v>2225699</v>
      </c>
      <c r="S22" s="345">
        <f t="shared" si="6"/>
        <v>0</v>
      </c>
      <c r="T22" s="343">
        <f t="shared" si="6"/>
        <v>0</v>
      </c>
      <c r="U22" s="343">
        <f t="shared" si="6"/>
        <v>-80501</v>
      </c>
      <c r="V22" s="345">
        <f t="shared" si="6"/>
        <v>-80501</v>
      </c>
      <c r="W22" s="345">
        <f t="shared" si="6"/>
        <v>7786280</v>
      </c>
      <c r="X22" s="343">
        <f t="shared" si="6"/>
        <v>14721396</v>
      </c>
      <c r="Y22" s="345">
        <f t="shared" si="6"/>
        <v>-6935116</v>
      </c>
      <c r="Z22" s="336">
        <f>+IF(X22&lt;&gt;0,+(Y22/X22)*100,0)</f>
        <v>-47.10909209968946</v>
      </c>
      <c r="AA22" s="350">
        <f>SUM(AA23:AA32)</f>
        <v>14721396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14000000</v>
      </c>
      <c r="F24" s="59">
        <v>14721396</v>
      </c>
      <c r="G24" s="59">
        <v>640813</v>
      </c>
      <c r="H24" s="60"/>
      <c r="I24" s="60">
        <v>3056745</v>
      </c>
      <c r="J24" s="59">
        <v>3697558</v>
      </c>
      <c r="K24" s="59"/>
      <c r="L24" s="60">
        <v>1943524</v>
      </c>
      <c r="M24" s="60"/>
      <c r="N24" s="59">
        <v>1943524</v>
      </c>
      <c r="O24" s="59"/>
      <c r="P24" s="60">
        <v>2225699</v>
      </c>
      <c r="Q24" s="60"/>
      <c r="R24" s="59">
        <v>2225699</v>
      </c>
      <c r="S24" s="59"/>
      <c r="T24" s="60"/>
      <c r="U24" s="60"/>
      <c r="V24" s="59"/>
      <c r="W24" s="59">
        <v>7866781</v>
      </c>
      <c r="X24" s="60">
        <v>14721396</v>
      </c>
      <c r="Y24" s="59">
        <v>-6854615</v>
      </c>
      <c r="Z24" s="61">
        <v>-46.56</v>
      </c>
      <c r="AA24" s="62">
        <v>14721396</v>
      </c>
    </row>
    <row r="25" spans="1:27" ht="12.75">
      <c r="A25" s="361" t="s">
        <v>239</v>
      </c>
      <c r="B25" s="142"/>
      <c r="C25" s="60">
        <v>33294824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1800000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-80501</v>
      </c>
      <c r="V32" s="59">
        <v>-80501</v>
      </c>
      <c r="W32" s="59">
        <v>-80501</v>
      </c>
      <c r="X32" s="60"/>
      <c r="Y32" s="59">
        <v>-80501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5000000</v>
      </c>
      <c r="F34" s="345">
        <f t="shared" si="7"/>
        <v>5000000</v>
      </c>
      <c r="G34" s="345">
        <f t="shared" si="7"/>
        <v>223386</v>
      </c>
      <c r="H34" s="343">
        <f t="shared" si="7"/>
        <v>0</v>
      </c>
      <c r="I34" s="343">
        <f t="shared" si="7"/>
        <v>0</v>
      </c>
      <c r="J34" s="345">
        <f t="shared" si="7"/>
        <v>223386</v>
      </c>
      <c r="K34" s="345">
        <f t="shared" si="7"/>
        <v>0</v>
      </c>
      <c r="L34" s="343">
        <f t="shared" si="7"/>
        <v>796051</v>
      </c>
      <c r="M34" s="343">
        <f t="shared" si="7"/>
        <v>0</v>
      </c>
      <c r="N34" s="345">
        <f t="shared" si="7"/>
        <v>796051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971640</v>
      </c>
      <c r="V34" s="345">
        <f t="shared" si="7"/>
        <v>971640</v>
      </c>
      <c r="W34" s="345">
        <f t="shared" si="7"/>
        <v>1991077</v>
      </c>
      <c r="X34" s="343">
        <f t="shared" si="7"/>
        <v>5000000</v>
      </c>
      <c r="Y34" s="345">
        <f t="shared" si="7"/>
        <v>-3008923</v>
      </c>
      <c r="Z34" s="336">
        <f>+IF(X34&lt;&gt;0,+(Y34/X34)*100,0)</f>
        <v>-60.17846</v>
      </c>
      <c r="AA34" s="350">
        <f t="shared" si="7"/>
        <v>5000000</v>
      </c>
    </row>
    <row r="35" spans="1:27" ht="12.75">
      <c r="A35" s="361" t="s">
        <v>246</v>
      </c>
      <c r="B35" s="136"/>
      <c r="C35" s="54"/>
      <c r="D35" s="368"/>
      <c r="E35" s="54">
        <v>5000000</v>
      </c>
      <c r="F35" s="53">
        <v>5000000</v>
      </c>
      <c r="G35" s="53">
        <v>223386</v>
      </c>
      <c r="H35" s="54"/>
      <c r="I35" s="54"/>
      <c r="J35" s="53">
        <v>223386</v>
      </c>
      <c r="K35" s="53"/>
      <c r="L35" s="54">
        <v>796051</v>
      </c>
      <c r="M35" s="54"/>
      <c r="N35" s="53">
        <v>796051</v>
      </c>
      <c r="O35" s="53"/>
      <c r="P35" s="54"/>
      <c r="Q35" s="54"/>
      <c r="R35" s="53"/>
      <c r="S35" s="53"/>
      <c r="T35" s="54"/>
      <c r="U35" s="54">
        <v>971640</v>
      </c>
      <c r="V35" s="53">
        <v>971640</v>
      </c>
      <c r="W35" s="53">
        <v>1991077</v>
      </c>
      <c r="X35" s="54">
        <v>5000000</v>
      </c>
      <c r="Y35" s="53">
        <v>-3008923</v>
      </c>
      <c r="Z35" s="94">
        <v>-60.18</v>
      </c>
      <c r="AA35" s="95">
        <v>5000000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4712134</v>
      </c>
      <c r="D40" s="344">
        <f t="shared" si="9"/>
        <v>0</v>
      </c>
      <c r="E40" s="343">
        <f t="shared" si="9"/>
        <v>8375000</v>
      </c>
      <c r="F40" s="345">
        <f t="shared" si="9"/>
        <v>8935000</v>
      </c>
      <c r="G40" s="345">
        <f t="shared" si="9"/>
        <v>14460</v>
      </c>
      <c r="H40" s="343">
        <f t="shared" si="9"/>
        <v>292310</v>
      </c>
      <c r="I40" s="343">
        <f t="shared" si="9"/>
        <v>50747</v>
      </c>
      <c r="J40" s="345">
        <f t="shared" si="9"/>
        <v>357517</v>
      </c>
      <c r="K40" s="345">
        <f t="shared" si="9"/>
        <v>146104</v>
      </c>
      <c r="L40" s="343">
        <f t="shared" si="9"/>
        <v>2051697</v>
      </c>
      <c r="M40" s="343">
        <f t="shared" si="9"/>
        <v>0</v>
      </c>
      <c r="N40" s="345">
        <f t="shared" si="9"/>
        <v>2197801</v>
      </c>
      <c r="O40" s="345">
        <f t="shared" si="9"/>
        <v>58712</v>
      </c>
      <c r="P40" s="343">
        <f t="shared" si="9"/>
        <v>174525</v>
      </c>
      <c r="Q40" s="343">
        <f t="shared" si="9"/>
        <v>101515</v>
      </c>
      <c r="R40" s="345">
        <f t="shared" si="9"/>
        <v>334752</v>
      </c>
      <c r="S40" s="345">
        <f t="shared" si="9"/>
        <v>17908</v>
      </c>
      <c r="T40" s="343">
        <f t="shared" si="9"/>
        <v>2221253</v>
      </c>
      <c r="U40" s="343">
        <f t="shared" si="9"/>
        <v>468089</v>
      </c>
      <c r="V40" s="345">
        <f t="shared" si="9"/>
        <v>2707250</v>
      </c>
      <c r="W40" s="345">
        <f t="shared" si="9"/>
        <v>5597320</v>
      </c>
      <c r="X40" s="343">
        <f t="shared" si="9"/>
        <v>8935000</v>
      </c>
      <c r="Y40" s="345">
        <f t="shared" si="9"/>
        <v>-3337680</v>
      </c>
      <c r="Z40" s="336">
        <f>+IF(X40&lt;&gt;0,+(Y40/X40)*100,0)</f>
        <v>-37.35512031337437</v>
      </c>
      <c r="AA40" s="350">
        <f>SUM(AA41:AA49)</f>
        <v>8935000</v>
      </c>
    </row>
    <row r="41" spans="1:27" ht="12.75">
      <c r="A41" s="361" t="s">
        <v>248</v>
      </c>
      <c r="B41" s="142"/>
      <c r="C41" s="362">
        <v>1479110</v>
      </c>
      <c r="D41" s="363"/>
      <c r="E41" s="362">
        <v>3050000</v>
      </c>
      <c r="F41" s="364">
        <v>3050000</v>
      </c>
      <c r="G41" s="364"/>
      <c r="H41" s="362"/>
      <c r="I41" s="362"/>
      <c r="J41" s="364"/>
      <c r="K41" s="364"/>
      <c r="L41" s="362">
        <v>1913609</v>
      </c>
      <c r="M41" s="362"/>
      <c r="N41" s="364">
        <v>1913609</v>
      </c>
      <c r="O41" s="364"/>
      <c r="P41" s="362"/>
      <c r="Q41" s="362"/>
      <c r="R41" s="364"/>
      <c r="S41" s="364"/>
      <c r="T41" s="362"/>
      <c r="U41" s="362"/>
      <c r="V41" s="364"/>
      <c r="W41" s="364">
        <v>1913609</v>
      </c>
      <c r="X41" s="362">
        <v>3050000</v>
      </c>
      <c r="Y41" s="364">
        <v>-1136391</v>
      </c>
      <c r="Z41" s="365">
        <v>-37.26</v>
      </c>
      <c r="AA41" s="366">
        <v>3050000</v>
      </c>
    </row>
    <row r="42" spans="1:27" ht="12.75">
      <c r="A42" s="361" t="s">
        <v>249</v>
      </c>
      <c r="B42" s="136"/>
      <c r="C42" s="60">
        <f aca="true" t="shared" si="10" ref="C42:Y42">+C62</f>
        <v>47000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2016569</v>
      </c>
      <c r="D43" s="369"/>
      <c r="E43" s="305">
        <v>4275000</v>
      </c>
      <c r="F43" s="370">
        <v>3350000</v>
      </c>
      <c r="G43" s="370"/>
      <c r="H43" s="305">
        <v>12810</v>
      </c>
      <c r="I43" s="305">
        <v>47994</v>
      </c>
      <c r="J43" s="370">
        <v>60804</v>
      </c>
      <c r="K43" s="370"/>
      <c r="L43" s="305"/>
      <c r="M43" s="305"/>
      <c r="N43" s="370"/>
      <c r="O43" s="370"/>
      <c r="P43" s="305"/>
      <c r="Q43" s="305">
        <v>37982</v>
      </c>
      <c r="R43" s="370">
        <v>37982</v>
      </c>
      <c r="S43" s="370"/>
      <c r="T43" s="305">
        <v>1960540</v>
      </c>
      <c r="U43" s="305"/>
      <c r="V43" s="370">
        <v>1960540</v>
      </c>
      <c r="W43" s="370">
        <v>2059326</v>
      </c>
      <c r="X43" s="305">
        <v>3350000</v>
      </c>
      <c r="Y43" s="370">
        <v>-1290674</v>
      </c>
      <c r="Z43" s="371">
        <v>-38.53</v>
      </c>
      <c r="AA43" s="303">
        <v>3350000</v>
      </c>
    </row>
    <row r="44" spans="1:27" ht="12.75">
      <c r="A44" s="361" t="s">
        <v>251</v>
      </c>
      <c r="B44" s="136"/>
      <c r="C44" s="60">
        <v>517067</v>
      </c>
      <c r="D44" s="368"/>
      <c r="E44" s="54">
        <v>1050000</v>
      </c>
      <c r="F44" s="53">
        <v>460000</v>
      </c>
      <c r="G44" s="53">
        <v>9899</v>
      </c>
      <c r="H44" s="54"/>
      <c r="I44" s="54"/>
      <c r="J44" s="53">
        <v>9899</v>
      </c>
      <c r="K44" s="53">
        <v>139888</v>
      </c>
      <c r="L44" s="54">
        <v>138088</v>
      </c>
      <c r="M44" s="54"/>
      <c r="N44" s="53">
        <v>277976</v>
      </c>
      <c r="O44" s="53"/>
      <c r="P44" s="54">
        <v>160200</v>
      </c>
      <c r="Q44" s="54"/>
      <c r="R44" s="53">
        <v>160200</v>
      </c>
      <c r="S44" s="53">
        <v>17908</v>
      </c>
      <c r="T44" s="54">
        <v>240863</v>
      </c>
      <c r="U44" s="54">
        <v>366833</v>
      </c>
      <c r="V44" s="53">
        <v>625604</v>
      </c>
      <c r="W44" s="53">
        <v>1073679</v>
      </c>
      <c r="X44" s="54">
        <v>460000</v>
      </c>
      <c r="Y44" s="53">
        <v>613679</v>
      </c>
      <c r="Z44" s="94">
        <v>133.41</v>
      </c>
      <c r="AA44" s="95">
        <v>460000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178750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473638</v>
      </c>
      <c r="D49" s="368"/>
      <c r="E49" s="54"/>
      <c r="F49" s="53">
        <v>2075000</v>
      </c>
      <c r="G49" s="53">
        <v>4561</v>
      </c>
      <c r="H49" s="54">
        <v>279500</v>
      </c>
      <c r="I49" s="54">
        <v>2753</v>
      </c>
      <c r="J49" s="53">
        <v>286814</v>
      </c>
      <c r="K49" s="53">
        <v>6216</v>
      </c>
      <c r="L49" s="54"/>
      <c r="M49" s="54"/>
      <c r="N49" s="53">
        <v>6216</v>
      </c>
      <c r="O49" s="53">
        <v>58712</v>
      </c>
      <c r="P49" s="54">
        <v>14325</v>
      </c>
      <c r="Q49" s="54">
        <v>63533</v>
      </c>
      <c r="R49" s="53">
        <v>136570</v>
      </c>
      <c r="S49" s="53"/>
      <c r="T49" s="54">
        <v>19850</v>
      </c>
      <c r="U49" s="54">
        <v>101256</v>
      </c>
      <c r="V49" s="53">
        <v>121106</v>
      </c>
      <c r="W49" s="53">
        <v>550706</v>
      </c>
      <c r="X49" s="54">
        <v>2075000</v>
      </c>
      <c r="Y49" s="53">
        <v>-1524294</v>
      </c>
      <c r="Z49" s="94">
        <v>-73.46</v>
      </c>
      <c r="AA49" s="95">
        <v>2075000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274084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274084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73837780</v>
      </c>
      <c r="D60" s="346">
        <f t="shared" si="14"/>
        <v>0</v>
      </c>
      <c r="E60" s="219">
        <f t="shared" si="14"/>
        <v>56165900</v>
      </c>
      <c r="F60" s="264">
        <f t="shared" si="14"/>
        <v>60070819</v>
      </c>
      <c r="G60" s="264">
        <f t="shared" si="14"/>
        <v>3442072</v>
      </c>
      <c r="H60" s="219">
        <f t="shared" si="14"/>
        <v>4743119</v>
      </c>
      <c r="I60" s="219">
        <f t="shared" si="14"/>
        <v>4519517</v>
      </c>
      <c r="J60" s="264">
        <f t="shared" si="14"/>
        <v>12704708</v>
      </c>
      <c r="K60" s="264">
        <f t="shared" si="14"/>
        <v>1420564</v>
      </c>
      <c r="L60" s="219">
        <f t="shared" si="14"/>
        <v>6859491</v>
      </c>
      <c r="M60" s="219">
        <f t="shared" si="14"/>
        <v>406000</v>
      </c>
      <c r="N60" s="264">
        <f t="shared" si="14"/>
        <v>8686055</v>
      </c>
      <c r="O60" s="264">
        <f t="shared" si="14"/>
        <v>58712</v>
      </c>
      <c r="P60" s="219">
        <f t="shared" si="14"/>
        <v>3781989</v>
      </c>
      <c r="Q60" s="219">
        <f t="shared" si="14"/>
        <v>513288</v>
      </c>
      <c r="R60" s="264">
        <f t="shared" si="14"/>
        <v>4353989</v>
      </c>
      <c r="S60" s="264">
        <f t="shared" si="14"/>
        <v>569151</v>
      </c>
      <c r="T60" s="219">
        <f t="shared" si="14"/>
        <v>7280221</v>
      </c>
      <c r="U60" s="219">
        <f t="shared" si="14"/>
        <v>9860334</v>
      </c>
      <c r="V60" s="264">
        <f t="shared" si="14"/>
        <v>17709706</v>
      </c>
      <c r="W60" s="264">
        <f t="shared" si="14"/>
        <v>43454458</v>
      </c>
      <c r="X60" s="219">
        <f t="shared" si="14"/>
        <v>60070819</v>
      </c>
      <c r="Y60" s="264">
        <f t="shared" si="14"/>
        <v>-16616361</v>
      </c>
      <c r="Z60" s="337">
        <f>+IF(X60&lt;&gt;0,+(Y60/X60)*100,0)</f>
        <v>-27.661285923203412</v>
      </c>
      <c r="AA60" s="232">
        <f>+AA57+AA54+AA51+AA40+AA37+AA34+AA22+AA5</f>
        <v>60070819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47000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47000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2017-07-31T13:37:44Z</dcterms:created>
  <dcterms:modified xsi:type="dcterms:W3CDTF">2017-07-31T13:37:47Z</dcterms:modified>
  <cp:category/>
  <cp:version/>
  <cp:contentType/>
  <cp:contentStatus/>
</cp:coreProperties>
</file>