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<sst xmlns="http://schemas.openxmlformats.org/spreadsheetml/2006/main" count="857" uniqueCount="303">
  <si>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Inkosi Langalibalele(KZN237)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</si>
  <si>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</si>
  <si>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</si>
  <si>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</si>
  <si>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</si>
  <si>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</si>
  <si>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</si>
  <si>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</si>
  <si>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</si>
  <si>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</si>
  <si>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</si>
  <si>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</si>
  <si>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</si>
  <si>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</si>
  <si>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</si>
  <si>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</si>
  <si>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</si>
  <si>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</si>
  <si>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</si>
  <si>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</si>
  <si>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</si>
  <si>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</si>
  <si>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</si>
  <si>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</si>
  <si>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</si>
  <si>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</si>
  <si>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</si>
  <si>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</si>
  <si>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</si>
  <si>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</si>
  <si>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</si>
  <si>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</si>
  <si>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</si>
  <si>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</si>
  <si>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</si>
  <si>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</si>
  <si>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</si>
  <si>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</si>
  <si>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</si>
  <si>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</si>
  <si>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</si>
  <si>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</si>
  <si>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</si>
  <si>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</si>
  <si>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</si>
  <si>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</si>
  <si>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</si>
  <si>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</si>
  <si>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</si>
  <si>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</si>
  <si>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</si>
  <si>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</si>
  <si>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</si>
  <si>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</si>
  <si>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</si>
  <si>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</si>
  <si>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</si>
  <si>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</si>
  <si>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</si>
  <si>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</si>
  <si>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</si>
  <si>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</si>
  <si>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</si>
  <si>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</si>
  <si>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</si>
  <si>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</si>
  <si>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</si>
  <si>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</si>
  <si>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</si>
  <si>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</si>
  <si>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Inkosi Langalibalele(KZN237)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</si>
  <si>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</si>
  <si>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</si>
  <si>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</si>
  <si>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</si>
  <si>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</si>
  <si>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</si>
  <si>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</si>
  <si>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</si>
  <si>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</si>
  <si>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</si>
  <si>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</si>
  <si>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</si>
  <si>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</si>
  <si>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</si>
  <si>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</si>
  <si>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</si>
  <si>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</si>
  <si>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</si>
  <si>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</si>
  <si>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</si>
  <si>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</si>
  <si>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</si>
  <si>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</si>
  <si>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</si>
  <si>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</si>
  <si>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</si>
  <si>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</si>
  <si>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</si>
  <si>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</si>
  <si>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Inkosi Langalibalele(KZN237)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</si>
  <si>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</si>
  <si>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</si>
  <si>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</si>
  <si>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</si>
  <si>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</si>
  <si>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</si>
  <si>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</si>
  <si>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</si>
  <si>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</si>
  <si>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</si>
  <si>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</si>
  <si>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</si>
  <si>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</si>
  <si>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</si>
  <si>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</si>
  <si>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</si>
  <si>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</si>
  <si>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</si>
  <si>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</si>
  <si>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</si>
  <si>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</si>
  <si>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</si>
  <si>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</si>
  <si>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</si>
  <si>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</si>
  <si>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</si>
  <si>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</si>
  <si>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</si>
  <si>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Inkosi Langalibalele(KZN237)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</si>
  <si>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</si>
  <si>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</si>
  <si>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</si>
  <si>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</si>
  <si>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</si>
  <si>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</si>
  <si>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</si>
  <si>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</si>
  <si>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</si>
  <si>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</si>
  <si>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Inkosi Langalibalele(KZN237)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</si>
  <si>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</si>
  <si>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</si>
  <si>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</si>
  <si>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</si>
  <si>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</si>
  <si>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</si>
  <si>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</si>
  <si>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</si>
  <si>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</si>
  <si>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</si>
  <si>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</si>
  <si>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</si>
  <si>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</si>
  <si>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</si>
  <si>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</si>
  <si>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</si>
  <si>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</si>
  <si>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</si>
  <si>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</si>
  <si>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</si>
  <si>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</si>
  <si>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</si>
  <si>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</si>
  <si>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</si>
  <si>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</si>
  <si>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</si>
  <si>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</si>
  <si>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</si>
  <si>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</si>
  <si>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</si>
  <si>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</si>
  <si>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</si>
  <si>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</si>
  <si>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Inkosi Langalibalele(KZN237)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</si>
  <si>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</si>
  <si>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</si>
  <si>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</si>
  <si>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</si>
  <si>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</si>
  <si>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</si>
  <si>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</si>
  <si>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</si>
  <si>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</si>
  <si>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</si>
  <si>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</si>
  <si>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</si>
  <si>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</si>
  <si>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</si>
  <si>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</si>
  <si>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</si>
  <si>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</si>
  <si>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</si>
  <si>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</si>
  <si>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</si>
  <si>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</si>
  <si>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</si>
  <si>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</si>
  <si>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</si>
  <si>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</si>
  <si>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</si>
  <si>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</si>
  <si>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Inkosi Langalibalele(KZN237)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</si>
  <si>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</si>
  <si>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</si>
  <si>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</si>
  <si>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</si>
  <si>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</si>
  <si>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</si>
  <si>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</si>
  <si>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</si>
  <si>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</si>
  <si>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</si>
  <si>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</si>
  <si>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</si>
  <si>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</si>
  <si>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</si>
  <si>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</si>
  <si>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</si>
  <si>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</si>
  <si>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</si>
  <si>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</si>
  <si>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</si>
  <si>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</si>
  <si>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</si>
  <si>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</si>
  <si>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</si>
  <si>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Inkosi Langalibalele(KZN237)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</si>
  <si>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</si>
  <si>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</si>
  <si>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</si>
  <si>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</si>
  <si>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</si>
  <si>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</si>
  <si>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</si>
  <si>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</si>
  <si>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</si>
  <si>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</si>
  <si>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</si>
  <si>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</si>
  <si>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</si>
  <si>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</si>
  <si>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</si>
  <si>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</si>
  <si>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</si>
  <si>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</si>
  <si>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</si>
  <si>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</si>
  <si>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</si>
  <si>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</si>
  <si>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</si>
  <si>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</si>
  <si>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</si>
  <si>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</si>
  <si>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</si>
  <si>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</si>
  <si>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</si>
  <si>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</si>
  <si>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</si>
  <si>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</si>
  <si>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</si>
  <si>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</si>
  <si>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</si>
  <si>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Inkosi Langalibalele(KZN237)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</si>
  <si>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</si>
  <si>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</si>
  <si>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Inkosi Langalibalele(KZN237)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</si>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</sst>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83847000</v>
      </c>
      <c r="E5" s="60">
        <v>90673929</v>
      </c>
      <c r="F5" s="60">
        <v>7010090</v>
      </c>
      <c r="G5" s="60">
        <v>6768887</v>
      </c>
      <c r="H5" s="60">
        <v>6898299</v>
      </c>
      <c r="I5" s="60">
        <v>20677276</v>
      </c>
      <c r="J5" s="60">
        <v>6061162</v>
      </c>
      <c r="K5" s="60">
        <v>6013794</v>
      </c>
      <c r="L5" s="60">
        <v>0</v>
      </c>
      <c r="M5" s="60">
        <v>12074956</v>
      </c>
      <c r="N5" s="60">
        <v>6009075</v>
      </c>
      <c r="O5" s="60">
        <v>6085906</v>
      </c>
      <c r="P5" s="60">
        <v>8011074</v>
      </c>
      <c r="Q5" s="60">
        <v>20106055</v>
      </c>
      <c r="R5" s="60">
        <v>0</v>
      </c>
      <c r="S5" s="60">
        <v>0</v>
      </c>
      <c r="T5" s="60">
        <v>0</v>
      </c>
      <c r="U5" s="60">
        <v>0</v>
      </c>
      <c r="V5" s="60">
        <v>52858287</v>
      </c>
      <c r="W5" s="60">
        <v>83846475</v>
      </c>
      <c r="X5" s="60">
        <v>-30988188</v>
      </c>
      <c r="Y5" s="61">
        <v>-36.96</v>
      </c>
      <c r="Z5" s="62">
        <v>90673929</v>
      </c>
    </row>
    <row r="6" spans="1:26" ht="12.75">
      <c r="A6" s="58" t="s">
        <v>32</v>
      </c>
      <c r="B6" s="19">
        <v>0</v>
      </c>
      <c r="C6" s="19">
        <v>0</v>
      </c>
      <c r="D6" s="59">
        <v>222492000</v>
      </c>
      <c r="E6" s="60">
        <v>237517436</v>
      </c>
      <c r="F6" s="60">
        <v>20667230</v>
      </c>
      <c r="G6" s="60">
        <v>22898222</v>
      </c>
      <c r="H6" s="60">
        <v>19164597</v>
      </c>
      <c r="I6" s="60">
        <v>62730049</v>
      </c>
      <c r="J6" s="60">
        <v>17442214</v>
      </c>
      <c r="K6" s="60">
        <v>18234842</v>
      </c>
      <c r="L6" s="60">
        <v>0</v>
      </c>
      <c r="M6" s="60">
        <v>35677056</v>
      </c>
      <c r="N6" s="60">
        <v>15371982</v>
      </c>
      <c r="O6" s="60">
        <v>18333056</v>
      </c>
      <c r="P6" s="60">
        <v>12592366</v>
      </c>
      <c r="Q6" s="60">
        <v>46297404</v>
      </c>
      <c r="R6" s="60">
        <v>0</v>
      </c>
      <c r="S6" s="60">
        <v>0</v>
      </c>
      <c r="T6" s="60">
        <v>0</v>
      </c>
      <c r="U6" s="60">
        <v>0</v>
      </c>
      <c r="V6" s="60">
        <v>144704509</v>
      </c>
      <c r="W6" s="60">
        <v>222491415</v>
      </c>
      <c r="X6" s="60">
        <v>-77786906</v>
      </c>
      <c r="Y6" s="61">
        <v>-34.96</v>
      </c>
      <c r="Z6" s="62">
        <v>237517436</v>
      </c>
    </row>
    <row r="7" spans="1:26" ht="12.75">
      <c r="A7" s="58" t="s">
        <v>33</v>
      </c>
      <c r="B7" s="19">
        <v>0</v>
      </c>
      <c r="C7" s="19">
        <v>0</v>
      </c>
      <c r="D7" s="59">
        <v>2065000</v>
      </c>
      <c r="E7" s="60">
        <v>2064844</v>
      </c>
      <c r="F7" s="60">
        <v>224963</v>
      </c>
      <c r="G7" s="60">
        <v>50669</v>
      </c>
      <c r="H7" s="60">
        <v>44770</v>
      </c>
      <c r="I7" s="60">
        <v>320402</v>
      </c>
      <c r="J7" s="60">
        <v>66967</v>
      </c>
      <c r="K7" s="60">
        <v>53168</v>
      </c>
      <c r="L7" s="60">
        <v>0</v>
      </c>
      <c r="M7" s="60">
        <v>120135</v>
      </c>
      <c r="N7" s="60">
        <v>40535</v>
      </c>
      <c r="O7" s="60">
        <v>31833</v>
      </c>
      <c r="P7" s="60">
        <v>40766</v>
      </c>
      <c r="Q7" s="60">
        <v>113134</v>
      </c>
      <c r="R7" s="60">
        <v>0</v>
      </c>
      <c r="S7" s="60">
        <v>0</v>
      </c>
      <c r="T7" s="60">
        <v>0</v>
      </c>
      <c r="U7" s="60">
        <v>0</v>
      </c>
      <c r="V7" s="60">
        <v>553671</v>
      </c>
      <c r="W7" s="60">
        <v>2064844</v>
      </c>
      <c r="X7" s="60">
        <v>-1511173</v>
      </c>
      <c r="Y7" s="61">
        <v>-73.19</v>
      </c>
      <c r="Z7" s="62">
        <v>2064844</v>
      </c>
    </row>
    <row r="8" spans="1:26" ht="12.75">
      <c r="A8" s="58" t="s">
        <v>34</v>
      </c>
      <c r="B8" s="19">
        <v>0</v>
      </c>
      <c r="C8" s="19">
        <v>0</v>
      </c>
      <c r="D8" s="59">
        <v>153886000</v>
      </c>
      <c r="E8" s="60">
        <v>155552000</v>
      </c>
      <c r="F8" s="60">
        <v>10309000</v>
      </c>
      <c r="G8" s="60">
        <v>0</v>
      </c>
      <c r="H8" s="60">
        <v>0</v>
      </c>
      <c r="I8" s="60">
        <v>10309000</v>
      </c>
      <c r="J8" s="60">
        <v>2928000</v>
      </c>
      <c r="K8" s="60">
        <v>0</v>
      </c>
      <c r="L8" s="60">
        <v>0</v>
      </c>
      <c r="M8" s="60">
        <v>2928000</v>
      </c>
      <c r="N8" s="60">
        <v>0</v>
      </c>
      <c r="O8" s="60">
        <v>900000</v>
      </c>
      <c r="P8" s="60">
        <v>0</v>
      </c>
      <c r="Q8" s="60">
        <v>900000</v>
      </c>
      <c r="R8" s="60">
        <v>0</v>
      </c>
      <c r="S8" s="60">
        <v>0</v>
      </c>
      <c r="T8" s="60">
        <v>0</v>
      </c>
      <c r="U8" s="60">
        <v>0</v>
      </c>
      <c r="V8" s="60">
        <v>14137000</v>
      </c>
      <c r="W8" s="60">
        <v>159341000</v>
      </c>
      <c r="X8" s="60">
        <v>-145204000</v>
      </c>
      <c r="Y8" s="61">
        <v>-91.13</v>
      </c>
      <c r="Z8" s="62">
        <v>155552000</v>
      </c>
    </row>
    <row r="9" spans="1:26" ht="12.75">
      <c r="A9" s="58" t="s">
        <v>35</v>
      </c>
      <c r="B9" s="19">
        <v>0</v>
      </c>
      <c r="C9" s="19">
        <v>0</v>
      </c>
      <c r="D9" s="59">
        <v>10920000</v>
      </c>
      <c r="E9" s="60">
        <v>12061671</v>
      </c>
      <c r="F9" s="60">
        <v>715503</v>
      </c>
      <c r="G9" s="60">
        <v>944436</v>
      </c>
      <c r="H9" s="60">
        <v>601997</v>
      </c>
      <c r="I9" s="60">
        <v>2261936</v>
      </c>
      <c r="J9" s="60">
        <v>939244</v>
      </c>
      <c r="K9" s="60">
        <v>460291</v>
      </c>
      <c r="L9" s="60">
        <v>0</v>
      </c>
      <c r="M9" s="60">
        <v>1399535</v>
      </c>
      <c r="N9" s="60">
        <v>1040235</v>
      </c>
      <c r="O9" s="60">
        <v>851910</v>
      </c>
      <c r="P9" s="60">
        <v>746986</v>
      </c>
      <c r="Q9" s="60">
        <v>2639131</v>
      </c>
      <c r="R9" s="60">
        <v>0</v>
      </c>
      <c r="S9" s="60">
        <v>38736300</v>
      </c>
      <c r="T9" s="60">
        <v>24714758</v>
      </c>
      <c r="U9" s="60">
        <v>63451058</v>
      </c>
      <c r="V9" s="60">
        <v>69751660</v>
      </c>
      <c r="W9" s="60">
        <v>10921536</v>
      </c>
      <c r="X9" s="60">
        <v>58830124</v>
      </c>
      <c r="Y9" s="61">
        <v>538.66</v>
      </c>
      <c r="Z9" s="62">
        <v>12061671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473210000</v>
      </c>
      <c r="E10" s="66">
        <f t="shared" si="0"/>
        <v>497869880</v>
      </c>
      <c r="F10" s="66">
        <f t="shared" si="0"/>
        <v>38926786</v>
      </c>
      <c r="G10" s="66">
        <f t="shared" si="0"/>
        <v>30662214</v>
      </c>
      <c r="H10" s="66">
        <f t="shared" si="0"/>
        <v>26709663</v>
      </c>
      <c r="I10" s="66">
        <f t="shared" si="0"/>
        <v>96298663</v>
      </c>
      <c r="J10" s="66">
        <f t="shared" si="0"/>
        <v>27437587</v>
      </c>
      <c r="K10" s="66">
        <f t="shared" si="0"/>
        <v>24762095</v>
      </c>
      <c r="L10" s="66">
        <f t="shared" si="0"/>
        <v>0</v>
      </c>
      <c r="M10" s="66">
        <f t="shared" si="0"/>
        <v>52199682</v>
      </c>
      <c r="N10" s="66">
        <f t="shared" si="0"/>
        <v>22461827</v>
      </c>
      <c r="O10" s="66">
        <f t="shared" si="0"/>
        <v>26202705</v>
      </c>
      <c r="P10" s="66">
        <f t="shared" si="0"/>
        <v>21391192</v>
      </c>
      <c r="Q10" s="66">
        <f t="shared" si="0"/>
        <v>70055724</v>
      </c>
      <c r="R10" s="66">
        <f t="shared" si="0"/>
        <v>0</v>
      </c>
      <c r="S10" s="66">
        <f t="shared" si="0"/>
        <v>38736300</v>
      </c>
      <c r="T10" s="66">
        <f t="shared" si="0"/>
        <v>24714758</v>
      </c>
      <c r="U10" s="66">
        <f t="shared" si="0"/>
        <v>63451058</v>
      </c>
      <c r="V10" s="66">
        <f t="shared" si="0"/>
        <v>282005127</v>
      </c>
      <c r="W10" s="66">
        <f t="shared" si="0"/>
        <v>478665270</v>
      </c>
      <c r="X10" s="66">
        <f t="shared" si="0"/>
        <v>-196660143</v>
      </c>
      <c r="Y10" s="67">
        <f>+IF(W10&lt;&gt;0,(X10/W10)*100,0)</f>
        <v>-41.08510797117159</v>
      </c>
      <c r="Z10" s="68">
        <f t="shared" si="0"/>
        <v>497869880</v>
      </c>
    </row>
    <row r="11" spans="1:26" ht="12.75">
      <c r="A11" s="58" t="s">
        <v>37</v>
      </c>
      <c r="B11" s="19">
        <v>0</v>
      </c>
      <c r="C11" s="19">
        <v>0</v>
      </c>
      <c r="D11" s="59">
        <v>122004000</v>
      </c>
      <c r="E11" s="60">
        <v>122004618</v>
      </c>
      <c r="F11" s="60">
        <v>9600851</v>
      </c>
      <c r="G11" s="60">
        <v>10382469</v>
      </c>
      <c r="H11" s="60">
        <v>0</v>
      </c>
      <c r="I11" s="60">
        <v>19983320</v>
      </c>
      <c r="J11" s="60">
        <v>3381723</v>
      </c>
      <c r="K11" s="60">
        <v>0</v>
      </c>
      <c r="L11" s="60">
        <v>0</v>
      </c>
      <c r="M11" s="60">
        <v>3381723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23365043</v>
      </c>
      <c r="W11" s="60">
        <v>122004480</v>
      </c>
      <c r="X11" s="60">
        <v>-98639437</v>
      </c>
      <c r="Y11" s="61">
        <v>-80.85</v>
      </c>
      <c r="Z11" s="62">
        <v>122004618</v>
      </c>
    </row>
    <row r="12" spans="1:26" ht="12.75">
      <c r="A12" s="58" t="s">
        <v>38</v>
      </c>
      <c r="B12" s="19">
        <v>0</v>
      </c>
      <c r="C12" s="19">
        <v>0</v>
      </c>
      <c r="D12" s="59">
        <v>13308000</v>
      </c>
      <c r="E12" s="60">
        <v>15114966</v>
      </c>
      <c r="F12" s="60">
        <v>1030938</v>
      </c>
      <c r="G12" s="60">
        <v>698783</v>
      </c>
      <c r="H12" s="60">
        <v>0</v>
      </c>
      <c r="I12" s="60">
        <v>1729721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1729721</v>
      </c>
      <c r="W12" s="60">
        <v>13307779</v>
      </c>
      <c r="X12" s="60">
        <v>-11578058</v>
      </c>
      <c r="Y12" s="61">
        <v>-87</v>
      </c>
      <c r="Z12" s="62">
        <v>15114966</v>
      </c>
    </row>
    <row r="13" spans="1:26" ht="12.75">
      <c r="A13" s="58" t="s">
        <v>279</v>
      </c>
      <c r="B13" s="19">
        <v>0</v>
      </c>
      <c r="C13" s="19">
        <v>0</v>
      </c>
      <c r="D13" s="59">
        <v>65197000</v>
      </c>
      <c r="E13" s="60">
        <v>65197232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65197232</v>
      </c>
      <c r="X13" s="60">
        <v>-65197232</v>
      </c>
      <c r="Y13" s="61">
        <v>-100</v>
      </c>
      <c r="Z13" s="62">
        <v>65197232</v>
      </c>
    </row>
    <row r="14" spans="1:26" ht="12.75">
      <c r="A14" s="58" t="s">
        <v>40</v>
      </c>
      <c r="B14" s="19">
        <v>0</v>
      </c>
      <c r="C14" s="19">
        <v>0</v>
      </c>
      <c r="D14" s="59">
        <v>4753000</v>
      </c>
      <c r="E14" s="60">
        <v>6102898</v>
      </c>
      <c r="F14" s="60">
        <v>489105</v>
      </c>
      <c r="G14" s="60">
        <v>0</v>
      </c>
      <c r="H14" s="60">
        <v>677289</v>
      </c>
      <c r="I14" s="60">
        <v>1166394</v>
      </c>
      <c r="J14" s="60">
        <v>633711</v>
      </c>
      <c r="K14" s="60">
        <v>626215</v>
      </c>
      <c r="L14" s="60">
        <v>0</v>
      </c>
      <c r="M14" s="60">
        <v>1259926</v>
      </c>
      <c r="N14" s="60">
        <v>716271</v>
      </c>
      <c r="O14" s="60">
        <v>695945</v>
      </c>
      <c r="P14" s="60">
        <v>565328</v>
      </c>
      <c r="Q14" s="60">
        <v>1977544</v>
      </c>
      <c r="R14" s="60">
        <v>0</v>
      </c>
      <c r="S14" s="60">
        <v>0</v>
      </c>
      <c r="T14" s="60">
        <v>0</v>
      </c>
      <c r="U14" s="60">
        <v>0</v>
      </c>
      <c r="V14" s="60">
        <v>4403864</v>
      </c>
      <c r="W14" s="60">
        <v>4753359</v>
      </c>
      <c r="X14" s="60">
        <v>-349495</v>
      </c>
      <c r="Y14" s="61">
        <v>-7.35</v>
      </c>
      <c r="Z14" s="62">
        <v>6102898</v>
      </c>
    </row>
    <row r="15" spans="1:26" ht="12.75">
      <c r="A15" s="58" t="s">
        <v>41</v>
      </c>
      <c r="B15" s="19">
        <v>0</v>
      </c>
      <c r="C15" s="19">
        <v>0</v>
      </c>
      <c r="D15" s="59">
        <v>194096000</v>
      </c>
      <c r="E15" s="60">
        <v>185311108</v>
      </c>
      <c r="F15" s="60">
        <v>1583268</v>
      </c>
      <c r="G15" s="60">
        <v>3671086</v>
      </c>
      <c r="H15" s="60">
        <v>13803931</v>
      </c>
      <c r="I15" s="60">
        <v>19058285</v>
      </c>
      <c r="J15" s="60">
        <v>23972843</v>
      </c>
      <c r="K15" s="60">
        <v>12285304</v>
      </c>
      <c r="L15" s="60">
        <v>0</v>
      </c>
      <c r="M15" s="60">
        <v>36258147</v>
      </c>
      <c r="N15" s="60">
        <v>10364442</v>
      </c>
      <c r="O15" s="60">
        <v>11438163</v>
      </c>
      <c r="P15" s="60">
        <v>14011192</v>
      </c>
      <c r="Q15" s="60">
        <v>35813797</v>
      </c>
      <c r="R15" s="60">
        <v>0</v>
      </c>
      <c r="S15" s="60">
        <v>0</v>
      </c>
      <c r="T15" s="60">
        <v>0</v>
      </c>
      <c r="U15" s="60">
        <v>0</v>
      </c>
      <c r="V15" s="60">
        <v>91130229</v>
      </c>
      <c r="W15" s="60">
        <v>194095445</v>
      </c>
      <c r="X15" s="60">
        <v>-102965216</v>
      </c>
      <c r="Y15" s="61">
        <v>-53.05</v>
      </c>
      <c r="Z15" s="62">
        <v>185311108</v>
      </c>
    </row>
    <row r="16" spans="1:26" ht="12.75">
      <c r="A16" s="69" t="s">
        <v>42</v>
      </c>
      <c r="B16" s="19">
        <v>0</v>
      </c>
      <c r="C16" s="19">
        <v>0</v>
      </c>
      <c r="D16" s="59">
        <v>4264000</v>
      </c>
      <c r="E16" s="60">
        <v>12764000</v>
      </c>
      <c r="F16" s="60">
        <v>204655</v>
      </c>
      <c r="G16" s="60">
        <v>0</v>
      </c>
      <c r="H16" s="60">
        <v>0</v>
      </c>
      <c r="I16" s="60">
        <v>204655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204655</v>
      </c>
      <c r="W16" s="60">
        <v>4264000</v>
      </c>
      <c r="X16" s="60">
        <v>-4059345</v>
      </c>
      <c r="Y16" s="61">
        <v>-95.2</v>
      </c>
      <c r="Z16" s="62">
        <v>12764000</v>
      </c>
    </row>
    <row r="17" spans="1:26" ht="12.75">
      <c r="A17" s="58" t="s">
        <v>43</v>
      </c>
      <c r="B17" s="19">
        <v>0</v>
      </c>
      <c r="C17" s="19">
        <v>0</v>
      </c>
      <c r="D17" s="59">
        <v>96904000</v>
      </c>
      <c r="E17" s="60">
        <v>97786738</v>
      </c>
      <c r="F17" s="60">
        <v>11710804</v>
      </c>
      <c r="G17" s="60">
        <v>8050887</v>
      </c>
      <c r="H17" s="60">
        <v>6244056</v>
      </c>
      <c r="I17" s="60">
        <v>26005747</v>
      </c>
      <c r="J17" s="60">
        <v>5620374</v>
      </c>
      <c r="K17" s="60">
        <v>5544984</v>
      </c>
      <c r="L17" s="60">
        <v>0</v>
      </c>
      <c r="M17" s="60">
        <v>11165358</v>
      </c>
      <c r="N17" s="60">
        <v>4684476</v>
      </c>
      <c r="O17" s="60">
        <v>7050138</v>
      </c>
      <c r="P17" s="60">
        <v>15659074</v>
      </c>
      <c r="Q17" s="60">
        <v>27393688</v>
      </c>
      <c r="R17" s="60">
        <v>0</v>
      </c>
      <c r="S17" s="60">
        <v>44953309</v>
      </c>
      <c r="T17" s="60">
        <v>42256681</v>
      </c>
      <c r="U17" s="60">
        <v>87209990</v>
      </c>
      <c r="V17" s="60">
        <v>151774783</v>
      </c>
      <c r="W17" s="60">
        <v>96904236</v>
      </c>
      <c r="X17" s="60">
        <v>54870547</v>
      </c>
      <c r="Y17" s="61">
        <v>56.62</v>
      </c>
      <c r="Z17" s="62">
        <v>97786738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500526000</v>
      </c>
      <c r="E18" s="73">
        <f t="shared" si="1"/>
        <v>504281560</v>
      </c>
      <c r="F18" s="73">
        <f t="shared" si="1"/>
        <v>24619621</v>
      </c>
      <c r="G18" s="73">
        <f t="shared" si="1"/>
        <v>22803225</v>
      </c>
      <c r="H18" s="73">
        <f t="shared" si="1"/>
        <v>20725276</v>
      </c>
      <c r="I18" s="73">
        <f t="shared" si="1"/>
        <v>68148122</v>
      </c>
      <c r="J18" s="73">
        <f t="shared" si="1"/>
        <v>33608651</v>
      </c>
      <c r="K18" s="73">
        <f t="shared" si="1"/>
        <v>18456503</v>
      </c>
      <c r="L18" s="73">
        <f t="shared" si="1"/>
        <v>0</v>
      </c>
      <c r="M18" s="73">
        <f t="shared" si="1"/>
        <v>52065154</v>
      </c>
      <c r="N18" s="73">
        <f t="shared" si="1"/>
        <v>15765189</v>
      </c>
      <c r="O18" s="73">
        <f t="shared" si="1"/>
        <v>19184246</v>
      </c>
      <c r="P18" s="73">
        <f t="shared" si="1"/>
        <v>30235594</v>
      </c>
      <c r="Q18" s="73">
        <f t="shared" si="1"/>
        <v>65185029</v>
      </c>
      <c r="R18" s="73">
        <f t="shared" si="1"/>
        <v>0</v>
      </c>
      <c r="S18" s="73">
        <f t="shared" si="1"/>
        <v>44953309</v>
      </c>
      <c r="T18" s="73">
        <f t="shared" si="1"/>
        <v>42256681</v>
      </c>
      <c r="U18" s="73">
        <f t="shared" si="1"/>
        <v>87209990</v>
      </c>
      <c r="V18" s="73">
        <f t="shared" si="1"/>
        <v>272608295</v>
      </c>
      <c r="W18" s="73">
        <f t="shared" si="1"/>
        <v>500526531</v>
      </c>
      <c r="X18" s="73">
        <f t="shared" si="1"/>
        <v>-227918236</v>
      </c>
      <c r="Y18" s="67">
        <f>+IF(W18&lt;&gt;0,(X18/W18)*100,0)</f>
        <v>-45.535695289646895</v>
      </c>
      <c r="Z18" s="74">
        <f t="shared" si="1"/>
        <v>504281560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-27316000</v>
      </c>
      <c r="E19" s="77">
        <f t="shared" si="2"/>
        <v>-6411680</v>
      </c>
      <c r="F19" s="77">
        <f t="shared" si="2"/>
        <v>14307165</v>
      </c>
      <c r="G19" s="77">
        <f t="shared" si="2"/>
        <v>7858989</v>
      </c>
      <c r="H19" s="77">
        <f t="shared" si="2"/>
        <v>5984387</v>
      </c>
      <c r="I19" s="77">
        <f t="shared" si="2"/>
        <v>28150541</v>
      </c>
      <c r="J19" s="77">
        <f t="shared" si="2"/>
        <v>-6171064</v>
      </c>
      <c r="K19" s="77">
        <f t="shared" si="2"/>
        <v>6305592</v>
      </c>
      <c r="L19" s="77">
        <f t="shared" si="2"/>
        <v>0</v>
      </c>
      <c r="M19" s="77">
        <f t="shared" si="2"/>
        <v>134528</v>
      </c>
      <c r="N19" s="77">
        <f t="shared" si="2"/>
        <v>6696638</v>
      </c>
      <c r="O19" s="77">
        <f t="shared" si="2"/>
        <v>7018459</v>
      </c>
      <c r="P19" s="77">
        <f t="shared" si="2"/>
        <v>-8844402</v>
      </c>
      <c r="Q19" s="77">
        <f t="shared" si="2"/>
        <v>4870695</v>
      </c>
      <c r="R19" s="77">
        <f t="shared" si="2"/>
        <v>0</v>
      </c>
      <c r="S19" s="77">
        <f t="shared" si="2"/>
        <v>-6217009</v>
      </c>
      <c r="T19" s="77">
        <f t="shared" si="2"/>
        <v>-17541923</v>
      </c>
      <c r="U19" s="77">
        <f t="shared" si="2"/>
        <v>-23758932</v>
      </c>
      <c r="V19" s="77">
        <f t="shared" si="2"/>
        <v>9396832</v>
      </c>
      <c r="W19" s="77">
        <f>IF(E10=E18,0,W10-W18)</f>
        <v>-21861261</v>
      </c>
      <c r="X19" s="77">
        <f t="shared" si="2"/>
        <v>31258093</v>
      </c>
      <c r="Y19" s="78">
        <f>+IF(W19&lt;&gt;0,(X19/W19)*100,0)</f>
        <v>-142.98394314948254</v>
      </c>
      <c r="Z19" s="79">
        <f t="shared" si="2"/>
        <v>-6411680</v>
      </c>
    </row>
    <row r="20" spans="1:26" ht="12.75">
      <c r="A20" s="58" t="s">
        <v>46</v>
      </c>
      <c r="B20" s="19">
        <v>0</v>
      </c>
      <c r="C20" s="19">
        <v>0</v>
      </c>
      <c r="D20" s="59">
        <v>51547000</v>
      </c>
      <c r="E20" s="60">
        <v>50547000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46092000</v>
      </c>
      <c r="X20" s="60">
        <v>-46092000</v>
      </c>
      <c r="Y20" s="61">
        <v>-100</v>
      </c>
      <c r="Z20" s="62">
        <v>50547000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24231000</v>
      </c>
      <c r="E22" s="88">
        <f t="shared" si="3"/>
        <v>44135320</v>
      </c>
      <c r="F22" s="88">
        <f t="shared" si="3"/>
        <v>14307165</v>
      </c>
      <c r="G22" s="88">
        <f t="shared" si="3"/>
        <v>7858989</v>
      </c>
      <c r="H22" s="88">
        <f t="shared" si="3"/>
        <v>5984387</v>
      </c>
      <c r="I22" s="88">
        <f t="shared" si="3"/>
        <v>28150541</v>
      </c>
      <c r="J22" s="88">
        <f t="shared" si="3"/>
        <v>-6171064</v>
      </c>
      <c r="K22" s="88">
        <f t="shared" si="3"/>
        <v>6305592</v>
      </c>
      <c r="L22" s="88">
        <f t="shared" si="3"/>
        <v>0</v>
      </c>
      <c r="M22" s="88">
        <f t="shared" si="3"/>
        <v>134528</v>
      </c>
      <c r="N22" s="88">
        <f t="shared" si="3"/>
        <v>6696638</v>
      </c>
      <c r="O22" s="88">
        <f t="shared" si="3"/>
        <v>7018459</v>
      </c>
      <c r="P22" s="88">
        <f t="shared" si="3"/>
        <v>-8844402</v>
      </c>
      <c r="Q22" s="88">
        <f t="shared" si="3"/>
        <v>4870695</v>
      </c>
      <c r="R22" s="88">
        <f t="shared" si="3"/>
        <v>0</v>
      </c>
      <c r="S22" s="88">
        <f t="shared" si="3"/>
        <v>-6217009</v>
      </c>
      <c r="T22" s="88">
        <f t="shared" si="3"/>
        <v>-17541923</v>
      </c>
      <c r="U22" s="88">
        <f t="shared" si="3"/>
        <v>-23758932</v>
      </c>
      <c r="V22" s="88">
        <f t="shared" si="3"/>
        <v>9396832</v>
      </c>
      <c r="W22" s="88">
        <f t="shared" si="3"/>
        <v>24230739</v>
      </c>
      <c r="X22" s="88">
        <f t="shared" si="3"/>
        <v>-14833907</v>
      </c>
      <c r="Y22" s="89">
        <f>+IF(W22&lt;&gt;0,(X22/W22)*100,0)</f>
        <v>-61.2193751086172</v>
      </c>
      <c r="Z22" s="90">
        <f t="shared" si="3"/>
        <v>44135320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24231000</v>
      </c>
      <c r="E24" s="77">
        <f t="shared" si="4"/>
        <v>44135320</v>
      </c>
      <c r="F24" s="77">
        <f t="shared" si="4"/>
        <v>14307165</v>
      </c>
      <c r="G24" s="77">
        <f t="shared" si="4"/>
        <v>7858989</v>
      </c>
      <c r="H24" s="77">
        <f t="shared" si="4"/>
        <v>5984387</v>
      </c>
      <c r="I24" s="77">
        <f t="shared" si="4"/>
        <v>28150541</v>
      </c>
      <c r="J24" s="77">
        <f t="shared" si="4"/>
        <v>-6171064</v>
      </c>
      <c r="K24" s="77">
        <f t="shared" si="4"/>
        <v>6305592</v>
      </c>
      <c r="L24" s="77">
        <f t="shared" si="4"/>
        <v>0</v>
      </c>
      <c r="M24" s="77">
        <f t="shared" si="4"/>
        <v>134528</v>
      </c>
      <c r="N24" s="77">
        <f t="shared" si="4"/>
        <v>6696638</v>
      </c>
      <c r="O24" s="77">
        <f t="shared" si="4"/>
        <v>7018459</v>
      </c>
      <c r="P24" s="77">
        <f t="shared" si="4"/>
        <v>-8844402</v>
      </c>
      <c r="Q24" s="77">
        <f t="shared" si="4"/>
        <v>4870695</v>
      </c>
      <c r="R24" s="77">
        <f t="shared" si="4"/>
        <v>0</v>
      </c>
      <c r="S24" s="77">
        <f t="shared" si="4"/>
        <v>-6217009</v>
      </c>
      <c r="T24" s="77">
        <f t="shared" si="4"/>
        <v>-17541923</v>
      </c>
      <c r="U24" s="77">
        <f t="shared" si="4"/>
        <v>-23758932</v>
      </c>
      <c r="V24" s="77">
        <f t="shared" si="4"/>
        <v>9396832</v>
      </c>
      <c r="W24" s="77">
        <f t="shared" si="4"/>
        <v>24230739</v>
      </c>
      <c r="X24" s="77">
        <f t="shared" si="4"/>
        <v>-14833907</v>
      </c>
      <c r="Y24" s="78">
        <f>+IF(W24&lt;&gt;0,(X24/W24)*100,0)</f>
        <v>-61.2193751086172</v>
      </c>
      <c r="Z24" s="79">
        <f t="shared" si="4"/>
        <v>44135320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62414000</v>
      </c>
      <c r="E27" s="100">
        <v>57747000</v>
      </c>
      <c r="F27" s="100">
        <v>8353887</v>
      </c>
      <c r="G27" s="100">
        <v>0</v>
      </c>
      <c r="H27" s="100">
        <v>0</v>
      </c>
      <c r="I27" s="100">
        <v>8353887</v>
      </c>
      <c r="J27" s="100">
        <v>8363922</v>
      </c>
      <c r="K27" s="100">
        <v>5107419</v>
      </c>
      <c r="L27" s="100">
        <v>10337325</v>
      </c>
      <c r="M27" s="100">
        <v>23808666</v>
      </c>
      <c r="N27" s="100">
        <v>283463</v>
      </c>
      <c r="O27" s="100">
        <v>1813665</v>
      </c>
      <c r="P27" s="100">
        <v>2190767</v>
      </c>
      <c r="Q27" s="100">
        <v>4287895</v>
      </c>
      <c r="R27" s="100">
        <v>4615945</v>
      </c>
      <c r="S27" s="100">
        <v>2439882</v>
      </c>
      <c r="T27" s="100">
        <v>5501495</v>
      </c>
      <c r="U27" s="100">
        <v>12557322</v>
      </c>
      <c r="V27" s="100">
        <v>49007770</v>
      </c>
      <c r="W27" s="100">
        <v>57747000</v>
      </c>
      <c r="X27" s="100">
        <v>-8739230</v>
      </c>
      <c r="Y27" s="101">
        <v>-15.13</v>
      </c>
      <c r="Z27" s="102">
        <v>57747000</v>
      </c>
    </row>
    <row r="28" spans="1:26" ht="12.75">
      <c r="A28" s="103" t="s">
        <v>46</v>
      </c>
      <c r="B28" s="19">
        <v>0</v>
      </c>
      <c r="C28" s="19">
        <v>0</v>
      </c>
      <c r="D28" s="59">
        <v>51547000</v>
      </c>
      <c r="E28" s="60">
        <v>50547000</v>
      </c>
      <c r="F28" s="60">
        <v>8353887</v>
      </c>
      <c r="G28" s="60">
        <v>0</v>
      </c>
      <c r="H28" s="60">
        <v>0</v>
      </c>
      <c r="I28" s="60">
        <v>8353887</v>
      </c>
      <c r="J28" s="60">
        <v>5679358</v>
      </c>
      <c r="K28" s="60">
        <v>5107419</v>
      </c>
      <c r="L28" s="60">
        <v>10337325</v>
      </c>
      <c r="M28" s="60">
        <v>21124102</v>
      </c>
      <c r="N28" s="60">
        <v>283463</v>
      </c>
      <c r="O28" s="60">
        <v>1801389</v>
      </c>
      <c r="P28" s="60">
        <v>2190767</v>
      </c>
      <c r="Q28" s="60">
        <v>4275619</v>
      </c>
      <c r="R28" s="60">
        <v>1101681</v>
      </c>
      <c r="S28" s="60">
        <v>505216</v>
      </c>
      <c r="T28" s="60">
        <v>5168695</v>
      </c>
      <c r="U28" s="60">
        <v>6775592</v>
      </c>
      <c r="V28" s="60">
        <v>40529200</v>
      </c>
      <c r="W28" s="60">
        <v>50547000</v>
      </c>
      <c r="X28" s="60">
        <v>-10017800</v>
      </c>
      <c r="Y28" s="61">
        <v>-19.82</v>
      </c>
      <c r="Z28" s="62">
        <v>50547000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10867000</v>
      </c>
      <c r="E31" s="60">
        <v>7200000</v>
      </c>
      <c r="F31" s="60">
        <v>0</v>
      </c>
      <c r="G31" s="60">
        <v>0</v>
      </c>
      <c r="H31" s="60">
        <v>0</v>
      </c>
      <c r="I31" s="60">
        <v>0</v>
      </c>
      <c r="J31" s="60">
        <v>2684564</v>
      </c>
      <c r="K31" s="60">
        <v>0</v>
      </c>
      <c r="L31" s="60">
        <v>0</v>
      </c>
      <c r="M31" s="60">
        <v>2684564</v>
      </c>
      <c r="N31" s="60">
        <v>0</v>
      </c>
      <c r="O31" s="60">
        <v>12276</v>
      </c>
      <c r="P31" s="60">
        <v>0</v>
      </c>
      <c r="Q31" s="60">
        <v>12276</v>
      </c>
      <c r="R31" s="60">
        <v>3514264</v>
      </c>
      <c r="S31" s="60">
        <v>1934666</v>
      </c>
      <c r="T31" s="60">
        <v>332800</v>
      </c>
      <c r="U31" s="60">
        <v>5781730</v>
      </c>
      <c r="V31" s="60">
        <v>8478570</v>
      </c>
      <c r="W31" s="60">
        <v>7200000</v>
      </c>
      <c r="X31" s="60">
        <v>1278570</v>
      </c>
      <c r="Y31" s="61">
        <v>17.76</v>
      </c>
      <c r="Z31" s="62">
        <v>7200000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62414000</v>
      </c>
      <c r="E32" s="100">
        <f t="shared" si="5"/>
        <v>57747000</v>
      </c>
      <c r="F32" s="100">
        <f t="shared" si="5"/>
        <v>8353887</v>
      </c>
      <c r="G32" s="100">
        <f t="shared" si="5"/>
        <v>0</v>
      </c>
      <c r="H32" s="100">
        <f t="shared" si="5"/>
        <v>0</v>
      </c>
      <c r="I32" s="100">
        <f t="shared" si="5"/>
        <v>8353887</v>
      </c>
      <c r="J32" s="100">
        <f t="shared" si="5"/>
        <v>8363922</v>
      </c>
      <c r="K32" s="100">
        <f t="shared" si="5"/>
        <v>5107419</v>
      </c>
      <c r="L32" s="100">
        <f t="shared" si="5"/>
        <v>10337325</v>
      </c>
      <c r="M32" s="100">
        <f t="shared" si="5"/>
        <v>23808666</v>
      </c>
      <c r="N32" s="100">
        <f t="shared" si="5"/>
        <v>283463</v>
      </c>
      <c r="O32" s="100">
        <f t="shared" si="5"/>
        <v>1813665</v>
      </c>
      <c r="P32" s="100">
        <f t="shared" si="5"/>
        <v>2190767</v>
      </c>
      <c r="Q32" s="100">
        <f t="shared" si="5"/>
        <v>4287895</v>
      </c>
      <c r="R32" s="100">
        <f t="shared" si="5"/>
        <v>4615945</v>
      </c>
      <c r="S32" s="100">
        <f t="shared" si="5"/>
        <v>2439882</v>
      </c>
      <c r="T32" s="100">
        <f t="shared" si="5"/>
        <v>5501495</v>
      </c>
      <c r="U32" s="100">
        <f t="shared" si="5"/>
        <v>12557322</v>
      </c>
      <c r="V32" s="100">
        <f t="shared" si="5"/>
        <v>49007770</v>
      </c>
      <c r="W32" s="100">
        <f t="shared" si="5"/>
        <v>57747000</v>
      </c>
      <c r="X32" s="100">
        <f t="shared" si="5"/>
        <v>-8739230</v>
      </c>
      <c r="Y32" s="101">
        <f>+IF(W32&lt;&gt;0,(X32/W32)*100,0)</f>
        <v>-15.133651964604223</v>
      </c>
      <c r="Z32" s="102">
        <f t="shared" si="5"/>
        <v>57747000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158007856</v>
      </c>
      <c r="E35" s="60">
        <v>212645000</v>
      </c>
      <c r="F35" s="60">
        <v>55687509</v>
      </c>
      <c r="G35" s="60">
        <v>159504918</v>
      </c>
      <c r="H35" s="60">
        <v>203968872</v>
      </c>
      <c r="I35" s="60">
        <v>203968872</v>
      </c>
      <c r="J35" s="60">
        <v>188249820</v>
      </c>
      <c r="K35" s="60">
        <v>351645347</v>
      </c>
      <c r="L35" s="60">
        <v>348185895</v>
      </c>
      <c r="M35" s="60">
        <v>348185895</v>
      </c>
      <c r="N35" s="60">
        <v>183715559</v>
      </c>
      <c r="O35" s="60">
        <v>213458697</v>
      </c>
      <c r="P35" s="60">
        <v>220623676</v>
      </c>
      <c r="Q35" s="60">
        <v>220623676</v>
      </c>
      <c r="R35" s="60">
        <v>235049661</v>
      </c>
      <c r="S35" s="60">
        <v>250581667</v>
      </c>
      <c r="T35" s="60">
        <v>245268292</v>
      </c>
      <c r="U35" s="60">
        <v>245268292</v>
      </c>
      <c r="V35" s="60">
        <v>245268292</v>
      </c>
      <c r="W35" s="60">
        <v>212645000</v>
      </c>
      <c r="X35" s="60">
        <v>32623292</v>
      </c>
      <c r="Y35" s="61">
        <v>15.34</v>
      </c>
      <c r="Z35" s="62">
        <v>212645000</v>
      </c>
    </row>
    <row r="36" spans="1:26" ht="12.75">
      <c r="A36" s="58" t="s">
        <v>57</v>
      </c>
      <c r="B36" s="19">
        <v>0</v>
      </c>
      <c r="C36" s="19">
        <v>0</v>
      </c>
      <c r="D36" s="59">
        <v>770249095</v>
      </c>
      <c r="E36" s="60">
        <v>813029000</v>
      </c>
      <c r="F36" s="60">
        <v>184403904</v>
      </c>
      <c r="G36" s="60">
        <v>759981472</v>
      </c>
      <c r="H36" s="60">
        <v>697540239</v>
      </c>
      <c r="I36" s="60">
        <v>697540239</v>
      </c>
      <c r="J36" s="60">
        <v>692067796</v>
      </c>
      <c r="K36" s="60">
        <v>821171015</v>
      </c>
      <c r="L36" s="60">
        <v>831512862</v>
      </c>
      <c r="M36" s="60">
        <v>831512862</v>
      </c>
      <c r="N36" s="60">
        <v>796357510</v>
      </c>
      <c r="O36" s="60">
        <v>804351429</v>
      </c>
      <c r="P36" s="60">
        <v>830923272</v>
      </c>
      <c r="Q36" s="60">
        <v>830923272</v>
      </c>
      <c r="R36" s="60">
        <v>830925859</v>
      </c>
      <c r="S36" s="60">
        <v>830928547</v>
      </c>
      <c r="T36" s="60">
        <v>830928547</v>
      </c>
      <c r="U36" s="60">
        <v>830928547</v>
      </c>
      <c r="V36" s="60">
        <v>830928547</v>
      </c>
      <c r="W36" s="60">
        <v>813029000</v>
      </c>
      <c r="X36" s="60">
        <v>17899547</v>
      </c>
      <c r="Y36" s="61">
        <v>2.2</v>
      </c>
      <c r="Z36" s="62">
        <v>813029000</v>
      </c>
    </row>
    <row r="37" spans="1:26" ht="12.75">
      <c r="A37" s="58" t="s">
        <v>58</v>
      </c>
      <c r="B37" s="19">
        <v>0</v>
      </c>
      <c r="C37" s="19">
        <v>0</v>
      </c>
      <c r="D37" s="59">
        <v>75545042</v>
      </c>
      <c r="E37" s="60">
        <v>88556000</v>
      </c>
      <c r="F37" s="60">
        <v>21626450</v>
      </c>
      <c r="G37" s="60">
        <v>116773776</v>
      </c>
      <c r="H37" s="60">
        <v>116076372</v>
      </c>
      <c r="I37" s="60">
        <v>116076372</v>
      </c>
      <c r="J37" s="60">
        <v>114474962</v>
      </c>
      <c r="K37" s="60">
        <v>70658114</v>
      </c>
      <c r="L37" s="60">
        <v>70596632</v>
      </c>
      <c r="M37" s="60">
        <v>70596632</v>
      </c>
      <c r="N37" s="60">
        <v>72040418</v>
      </c>
      <c r="O37" s="60">
        <v>79640109</v>
      </c>
      <c r="P37" s="60">
        <v>82147999</v>
      </c>
      <c r="Q37" s="60">
        <v>82147999</v>
      </c>
      <c r="R37" s="60">
        <v>94703554</v>
      </c>
      <c r="S37" s="60">
        <v>73866114</v>
      </c>
      <c r="T37" s="60">
        <v>123143340</v>
      </c>
      <c r="U37" s="60">
        <v>123143340</v>
      </c>
      <c r="V37" s="60">
        <v>123143340</v>
      </c>
      <c r="W37" s="60">
        <v>88556000</v>
      </c>
      <c r="X37" s="60">
        <v>34587340</v>
      </c>
      <c r="Y37" s="61">
        <v>39.06</v>
      </c>
      <c r="Z37" s="62">
        <v>88556000</v>
      </c>
    </row>
    <row r="38" spans="1:26" ht="12.75">
      <c r="A38" s="58" t="s">
        <v>59</v>
      </c>
      <c r="B38" s="19">
        <v>0</v>
      </c>
      <c r="C38" s="19">
        <v>0</v>
      </c>
      <c r="D38" s="59">
        <v>27786000</v>
      </c>
      <c r="E38" s="60">
        <v>27786000</v>
      </c>
      <c r="F38" s="60">
        <v>30697379</v>
      </c>
      <c r="G38" s="60">
        <v>33134632</v>
      </c>
      <c r="H38" s="60">
        <v>33081904</v>
      </c>
      <c r="I38" s="60">
        <v>33081904</v>
      </c>
      <c r="J38" s="60">
        <v>32355523</v>
      </c>
      <c r="K38" s="60">
        <v>32355523</v>
      </c>
      <c r="L38" s="60">
        <v>32355523</v>
      </c>
      <c r="M38" s="60">
        <v>32355523</v>
      </c>
      <c r="N38" s="60">
        <v>683836</v>
      </c>
      <c r="O38" s="60">
        <v>736563</v>
      </c>
      <c r="P38" s="60">
        <v>789291</v>
      </c>
      <c r="Q38" s="60">
        <v>789291</v>
      </c>
      <c r="R38" s="60">
        <v>789291</v>
      </c>
      <c r="S38" s="60">
        <v>789291</v>
      </c>
      <c r="T38" s="60">
        <v>789291</v>
      </c>
      <c r="U38" s="60">
        <v>789291</v>
      </c>
      <c r="V38" s="60">
        <v>789291</v>
      </c>
      <c r="W38" s="60">
        <v>27786000</v>
      </c>
      <c r="X38" s="60">
        <v>-26996709</v>
      </c>
      <c r="Y38" s="61">
        <v>-97.16</v>
      </c>
      <c r="Z38" s="62">
        <v>27786000</v>
      </c>
    </row>
    <row r="39" spans="1:26" ht="12.75">
      <c r="A39" s="58" t="s">
        <v>60</v>
      </c>
      <c r="B39" s="19">
        <v>0</v>
      </c>
      <c r="C39" s="19">
        <v>0</v>
      </c>
      <c r="D39" s="59">
        <v>824925909</v>
      </c>
      <c r="E39" s="60">
        <v>909332000</v>
      </c>
      <c r="F39" s="60">
        <v>187767584</v>
      </c>
      <c r="G39" s="60">
        <v>769577982</v>
      </c>
      <c r="H39" s="60">
        <v>752350835</v>
      </c>
      <c r="I39" s="60">
        <v>752350835</v>
      </c>
      <c r="J39" s="60">
        <v>733487131</v>
      </c>
      <c r="K39" s="60">
        <v>1069802725</v>
      </c>
      <c r="L39" s="60">
        <v>1076746602</v>
      </c>
      <c r="M39" s="60">
        <v>1076746602</v>
      </c>
      <c r="N39" s="60">
        <v>907348815</v>
      </c>
      <c r="O39" s="60">
        <v>937433454</v>
      </c>
      <c r="P39" s="60">
        <v>968609658</v>
      </c>
      <c r="Q39" s="60">
        <v>968609658</v>
      </c>
      <c r="R39" s="60">
        <v>970482675</v>
      </c>
      <c r="S39" s="60">
        <v>1006854809</v>
      </c>
      <c r="T39" s="60">
        <v>952264208</v>
      </c>
      <c r="U39" s="60">
        <v>952264208</v>
      </c>
      <c r="V39" s="60">
        <v>952264208</v>
      </c>
      <c r="W39" s="60">
        <v>909332000</v>
      </c>
      <c r="X39" s="60">
        <v>42932208</v>
      </c>
      <c r="Y39" s="61">
        <v>4.72</v>
      </c>
      <c r="Z39" s="62">
        <v>909332000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78530579</v>
      </c>
      <c r="E42" s="60">
        <v>90145531</v>
      </c>
      <c r="F42" s="60">
        <v>5846823</v>
      </c>
      <c r="G42" s="60">
        <v>7828649</v>
      </c>
      <c r="H42" s="60">
        <v>789430</v>
      </c>
      <c r="I42" s="60">
        <v>14464902</v>
      </c>
      <c r="J42" s="60">
        <v>-10468113</v>
      </c>
      <c r="K42" s="60">
        <v>-5647506</v>
      </c>
      <c r="L42" s="60">
        <v>39481713</v>
      </c>
      <c r="M42" s="60">
        <v>23366094</v>
      </c>
      <c r="N42" s="60">
        <v>-222554</v>
      </c>
      <c r="O42" s="60">
        <v>-11319297</v>
      </c>
      <c r="P42" s="60">
        <v>7081600</v>
      </c>
      <c r="Q42" s="60">
        <v>-4460251</v>
      </c>
      <c r="R42" s="60">
        <v>-41561227</v>
      </c>
      <c r="S42" s="60">
        <v>-6539739</v>
      </c>
      <c r="T42" s="60">
        <v>-17541674</v>
      </c>
      <c r="U42" s="60">
        <v>-65642640</v>
      </c>
      <c r="V42" s="60">
        <v>-32271895</v>
      </c>
      <c r="W42" s="60">
        <v>90145531</v>
      </c>
      <c r="X42" s="60">
        <v>-122417426</v>
      </c>
      <c r="Y42" s="61">
        <v>-135.8</v>
      </c>
      <c r="Z42" s="62">
        <v>90145531</v>
      </c>
    </row>
    <row r="43" spans="1:26" ht="12.75">
      <c r="A43" s="58" t="s">
        <v>63</v>
      </c>
      <c r="B43" s="19">
        <v>0</v>
      </c>
      <c r="C43" s="19">
        <v>0</v>
      </c>
      <c r="D43" s="59">
        <v>-62320000</v>
      </c>
      <c r="E43" s="60">
        <v>-59273000</v>
      </c>
      <c r="F43" s="60">
        <v>-8353887</v>
      </c>
      <c r="G43" s="60">
        <v>-3615397</v>
      </c>
      <c r="H43" s="60">
        <v>-560718</v>
      </c>
      <c r="I43" s="60">
        <v>-12530002</v>
      </c>
      <c r="J43" s="60">
        <v>-8363923</v>
      </c>
      <c r="K43" s="60">
        <v>-5107419</v>
      </c>
      <c r="L43" s="60">
        <v>-10891475</v>
      </c>
      <c r="M43" s="60">
        <v>-24362817</v>
      </c>
      <c r="N43" s="60">
        <v>-283463</v>
      </c>
      <c r="O43" s="60">
        <v>-1813665</v>
      </c>
      <c r="P43" s="60">
        <v>-9067392</v>
      </c>
      <c r="Q43" s="60">
        <v>-11164520</v>
      </c>
      <c r="R43" s="60">
        <v>-2366867</v>
      </c>
      <c r="S43" s="60">
        <v>-2366867</v>
      </c>
      <c r="T43" s="60">
        <v>-5501495</v>
      </c>
      <c r="U43" s="60">
        <v>-10235229</v>
      </c>
      <c r="V43" s="60">
        <v>-58292568</v>
      </c>
      <c r="W43" s="60">
        <v>-59273000</v>
      </c>
      <c r="X43" s="60">
        <v>980432</v>
      </c>
      <c r="Y43" s="61">
        <v>-1.65</v>
      </c>
      <c r="Z43" s="62">
        <v>-59273000</v>
      </c>
    </row>
    <row r="44" spans="1:26" ht="12.75">
      <c r="A44" s="58" t="s">
        <v>64</v>
      </c>
      <c r="B44" s="19">
        <v>0</v>
      </c>
      <c r="C44" s="19">
        <v>0</v>
      </c>
      <c r="D44" s="59">
        <v>-5709000</v>
      </c>
      <c r="E44" s="60">
        <v>-5709000</v>
      </c>
      <c r="F44" s="60">
        <v>-46928</v>
      </c>
      <c r="G44" s="60">
        <v>-35736</v>
      </c>
      <c r="H44" s="60">
        <v>-42746</v>
      </c>
      <c r="I44" s="60">
        <v>-125410</v>
      </c>
      <c r="J44" s="60">
        <v>-39136</v>
      </c>
      <c r="K44" s="60">
        <v>-27921</v>
      </c>
      <c r="L44" s="60">
        <v>-45935</v>
      </c>
      <c r="M44" s="60">
        <v>-112992</v>
      </c>
      <c r="N44" s="60">
        <v>-27239</v>
      </c>
      <c r="O44" s="60">
        <v>-52728</v>
      </c>
      <c r="P44" s="60">
        <v>-45612</v>
      </c>
      <c r="Q44" s="60">
        <v>-125579</v>
      </c>
      <c r="R44" s="60">
        <v>0</v>
      </c>
      <c r="S44" s="60">
        <v>0</v>
      </c>
      <c r="T44" s="60">
        <v>0</v>
      </c>
      <c r="U44" s="60">
        <v>0</v>
      </c>
      <c r="V44" s="60">
        <v>-363981</v>
      </c>
      <c r="W44" s="60">
        <v>-5709000</v>
      </c>
      <c r="X44" s="60">
        <v>5345019</v>
      </c>
      <c r="Y44" s="61">
        <v>-93.62</v>
      </c>
      <c r="Z44" s="62">
        <v>-5709000</v>
      </c>
    </row>
    <row r="45" spans="1:26" ht="12.75">
      <c r="A45" s="70" t="s">
        <v>65</v>
      </c>
      <c r="B45" s="22">
        <v>0</v>
      </c>
      <c r="C45" s="22">
        <v>0</v>
      </c>
      <c r="D45" s="99">
        <v>40689579</v>
      </c>
      <c r="E45" s="100">
        <v>44022530</v>
      </c>
      <c r="F45" s="100">
        <v>13145764</v>
      </c>
      <c r="G45" s="100">
        <v>17323280</v>
      </c>
      <c r="H45" s="100">
        <v>17509246</v>
      </c>
      <c r="I45" s="100">
        <v>17509246</v>
      </c>
      <c r="J45" s="100">
        <v>-1361926</v>
      </c>
      <c r="K45" s="100">
        <v>-12144772</v>
      </c>
      <c r="L45" s="100">
        <v>16399531</v>
      </c>
      <c r="M45" s="100">
        <v>16399531</v>
      </c>
      <c r="N45" s="100">
        <v>15866275</v>
      </c>
      <c r="O45" s="100">
        <v>2680585</v>
      </c>
      <c r="P45" s="100">
        <v>649181</v>
      </c>
      <c r="Q45" s="100">
        <v>15866275</v>
      </c>
      <c r="R45" s="100">
        <v>-43278913</v>
      </c>
      <c r="S45" s="100">
        <v>-52185519</v>
      </c>
      <c r="T45" s="100">
        <v>-75228688</v>
      </c>
      <c r="U45" s="100">
        <v>-75228688</v>
      </c>
      <c r="V45" s="100">
        <v>-75228688</v>
      </c>
      <c r="W45" s="100">
        <v>44022530</v>
      </c>
      <c r="X45" s="100">
        <v>-119251218</v>
      </c>
      <c r="Y45" s="101">
        <v>-270.89</v>
      </c>
      <c r="Z45" s="102">
        <v>44022530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17078993</v>
      </c>
      <c r="C49" s="52">
        <v>0</v>
      </c>
      <c r="D49" s="129">
        <v>13091038</v>
      </c>
      <c r="E49" s="54">
        <v>2121204</v>
      </c>
      <c r="F49" s="54">
        <v>0</v>
      </c>
      <c r="G49" s="54">
        <v>0</v>
      </c>
      <c r="H49" s="54">
        <v>0</v>
      </c>
      <c r="I49" s="54">
        <v>4304834</v>
      </c>
      <c r="J49" s="54">
        <v>0</v>
      </c>
      <c r="K49" s="54">
        <v>0</v>
      </c>
      <c r="L49" s="54">
        <v>0</v>
      </c>
      <c r="M49" s="54">
        <v>3988507</v>
      </c>
      <c r="N49" s="54">
        <v>0</v>
      </c>
      <c r="O49" s="54">
        <v>0</v>
      </c>
      <c r="P49" s="54">
        <v>0</v>
      </c>
      <c r="Q49" s="54">
        <v>3688344</v>
      </c>
      <c r="R49" s="54">
        <v>0</v>
      </c>
      <c r="S49" s="54">
        <v>0</v>
      </c>
      <c r="T49" s="54">
        <v>0</v>
      </c>
      <c r="U49" s="54">
        <v>3550573</v>
      </c>
      <c r="V49" s="54">
        <v>107940083</v>
      </c>
      <c r="W49" s="54">
        <v>155763576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29726297</v>
      </c>
      <c r="C51" s="52">
        <v>0</v>
      </c>
      <c r="D51" s="129">
        <v>8197990</v>
      </c>
      <c r="E51" s="54">
        <v>6140469</v>
      </c>
      <c r="F51" s="54">
        <v>0</v>
      </c>
      <c r="G51" s="54">
        <v>0</v>
      </c>
      <c r="H51" s="54">
        <v>0</v>
      </c>
      <c r="I51" s="54">
        <v>3907348</v>
      </c>
      <c r="J51" s="54">
        <v>0</v>
      </c>
      <c r="K51" s="54">
        <v>0</v>
      </c>
      <c r="L51" s="54">
        <v>0</v>
      </c>
      <c r="M51" s="54">
        <v>1545711</v>
      </c>
      <c r="N51" s="54">
        <v>0</v>
      </c>
      <c r="O51" s="54">
        <v>0</v>
      </c>
      <c r="P51" s="54">
        <v>0</v>
      </c>
      <c r="Q51" s="54">
        <v>10641591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60159406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94.08241207229196</v>
      </c>
      <c r="E58" s="7">
        <f t="shared" si="6"/>
        <v>91.14795814342558</v>
      </c>
      <c r="F58" s="7">
        <f t="shared" si="6"/>
        <v>143.94269202498396</v>
      </c>
      <c r="G58" s="7">
        <f t="shared" si="6"/>
        <v>96.97324815342778</v>
      </c>
      <c r="H58" s="7">
        <f t="shared" si="6"/>
        <v>121.30251939555646</v>
      </c>
      <c r="I58" s="7">
        <f t="shared" si="6"/>
        <v>119.21817493700411</v>
      </c>
      <c r="J58" s="7">
        <f t="shared" si="6"/>
        <v>131.61201130566886</v>
      </c>
      <c r="K58" s="7">
        <f t="shared" si="6"/>
        <v>91.40346695245678</v>
      </c>
      <c r="L58" s="7">
        <f t="shared" si="6"/>
        <v>0</v>
      </c>
      <c r="M58" s="7">
        <f t="shared" si="6"/>
        <v>164.99969383905614</v>
      </c>
      <c r="N58" s="7">
        <f t="shared" si="6"/>
        <v>81.82279993865379</v>
      </c>
      <c r="O58" s="7">
        <f t="shared" si="6"/>
        <v>79.2772819711284</v>
      </c>
      <c r="P58" s="7">
        <f t="shared" si="6"/>
        <v>135.7241637606916</v>
      </c>
      <c r="Q58" s="7">
        <f t="shared" si="6"/>
        <v>97.53826490088807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153.91682821498478</v>
      </c>
      <c r="W58" s="7">
        <f t="shared" si="6"/>
        <v>99.19573972689265</v>
      </c>
      <c r="X58" s="7">
        <f t="shared" si="6"/>
        <v>0</v>
      </c>
      <c r="Y58" s="7">
        <f t="shared" si="6"/>
        <v>0</v>
      </c>
      <c r="Z58" s="8">
        <f t="shared" si="6"/>
        <v>91.14795814342558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84.83443868099296</v>
      </c>
      <c r="E59" s="10">
        <f t="shared" si="7"/>
        <v>75.66892839430963</v>
      </c>
      <c r="F59" s="10">
        <f t="shared" si="7"/>
        <v>603.7931578443103</v>
      </c>
      <c r="G59" s="10">
        <f t="shared" si="7"/>
        <v>56.92561193429096</v>
      </c>
      <c r="H59" s="10">
        <f t="shared" si="7"/>
        <v>103.19336168689519</v>
      </c>
      <c r="I59" s="10">
        <f t="shared" si="7"/>
        <v>186.23464148190237</v>
      </c>
      <c r="J59" s="10">
        <f t="shared" si="7"/>
        <v>190.14401234142906</v>
      </c>
      <c r="K59" s="10">
        <f t="shared" si="7"/>
        <v>70.92809497091935</v>
      </c>
      <c r="L59" s="10">
        <f t="shared" si="7"/>
        <v>0</v>
      </c>
      <c r="M59" s="10">
        <f t="shared" si="7"/>
        <v>182.725752422956</v>
      </c>
      <c r="N59" s="10">
        <f t="shared" si="7"/>
        <v>85.97140365901778</v>
      </c>
      <c r="O59" s="10">
        <f t="shared" si="7"/>
        <v>56.26610455388541</v>
      </c>
      <c r="P59" s="10">
        <f t="shared" si="7"/>
        <v>57.75300858286605</v>
      </c>
      <c r="Q59" s="10">
        <f t="shared" si="7"/>
        <v>65.69356000295772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190.49847008232553</v>
      </c>
      <c r="W59" s="10">
        <f t="shared" si="7"/>
        <v>84.83452451408272</v>
      </c>
      <c r="X59" s="10">
        <f t="shared" si="7"/>
        <v>0</v>
      </c>
      <c r="Y59" s="10">
        <f t="shared" si="7"/>
        <v>0</v>
      </c>
      <c r="Z59" s="11">
        <f t="shared" si="7"/>
        <v>75.66892839430963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97.2952240979451</v>
      </c>
      <c r="E60" s="13">
        <f t="shared" si="7"/>
        <v>97.45562047916347</v>
      </c>
      <c r="F60" s="13">
        <f t="shared" si="7"/>
        <v>75.28434628152878</v>
      </c>
      <c r="G60" s="13">
        <f t="shared" si="7"/>
        <v>107.41318692778854</v>
      </c>
      <c r="H60" s="13">
        <f t="shared" si="7"/>
        <v>127.98872316490662</v>
      </c>
      <c r="I60" s="13">
        <f t="shared" si="7"/>
        <v>103.11393507758937</v>
      </c>
      <c r="J60" s="13">
        <f t="shared" si="7"/>
        <v>114.724724739646</v>
      </c>
      <c r="K60" s="13">
        <f t="shared" si="7"/>
        <v>97.34425447722552</v>
      </c>
      <c r="L60" s="13">
        <f t="shared" si="7"/>
        <v>0</v>
      </c>
      <c r="M60" s="13">
        <f t="shared" si="7"/>
        <v>160.27458095197093</v>
      </c>
      <c r="N60" s="13">
        <f t="shared" si="7"/>
        <v>81.0519879609539</v>
      </c>
      <c r="O60" s="13">
        <f t="shared" si="7"/>
        <v>86.38732680465276</v>
      </c>
      <c r="P60" s="13">
        <f t="shared" si="7"/>
        <v>181.40736220659406</v>
      </c>
      <c r="Q60" s="13">
        <f t="shared" si="7"/>
        <v>110.46021716466004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143.51183555724583</v>
      </c>
      <c r="W60" s="13">
        <f t="shared" si="7"/>
        <v>104.03731352960293</v>
      </c>
      <c r="X60" s="13">
        <f t="shared" si="7"/>
        <v>0</v>
      </c>
      <c r="Y60" s="13">
        <f t="shared" si="7"/>
        <v>0</v>
      </c>
      <c r="Z60" s="14">
        <f t="shared" si="7"/>
        <v>97.45562047916347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98</v>
      </c>
      <c r="E61" s="13">
        <f t="shared" si="7"/>
        <v>98.130407381621</v>
      </c>
      <c r="F61" s="13">
        <f t="shared" si="7"/>
        <v>76.68928544802469</v>
      </c>
      <c r="G61" s="13">
        <f t="shared" si="7"/>
        <v>108.89537048255411</v>
      </c>
      <c r="H61" s="13">
        <f t="shared" si="7"/>
        <v>130.04699624182734</v>
      </c>
      <c r="I61" s="13">
        <f t="shared" si="7"/>
        <v>104.74436693278702</v>
      </c>
      <c r="J61" s="13">
        <f t="shared" si="7"/>
        <v>116.97854238328289</v>
      </c>
      <c r="K61" s="13">
        <f t="shared" si="7"/>
        <v>98.61149280769624</v>
      </c>
      <c r="L61" s="13">
        <f t="shared" si="7"/>
        <v>0</v>
      </c>
      <c r="M61" s="13">
        <f t="shared" si="7"/>
        <v>163.05862930716015</v>
      </c>
      <c r="N61" s="13">
        <f t="shared" si="7"/>
        <v>81.91795554040186</v>
      </c>
      <c r="O61" s="13">
        <f t="shared" si="7"/>
        <v>86.36290121829417</v>
      </c>
      <c r="P61" s="13">
        <f t="shared" si="7"/>
        <v>186.52728745524107</v>
      </c>
      <c r="Q61" s="13">
        <f t="shared" si="7"/>
        <v>111.85122745956227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145.19550599997612</v>
      </c>
      <c r="W61" s="13">
        <f t="shared" si="7"/>
        <v>104.97614588815071</v>
      </c>
      <c r="X61" s="13">
        <f t="shared" si="7"/>
        <v>0</v>
      </c>
      <c r="Y61" s="13">
        <f t="shared" si="7"/>
        <v>0</v>
      </c>
      <c r="Z61" s="14">
        <f t="shared" si="7"/>
        <v>98.130407381621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77</v>
      </c>
      <c r="E64" s="13">
        <f t="shared" si="7"/>
        <v>76.7389242839916</v>
      </c>
      <c r="F64" s="13">
        <f t="shared" si="7"/>
        <v>25.97646426339629</v>
      </c>
      <c r="G64" s="13">
        <f t="shared" si="7"/>
        <v>47.553571298726794</v>
      </c>
      <c r="H64" s="13">
        <f t="shared" si="7"/>
        <v>51.30035203139428</v>
      </c>
      <c r="I64" s="13">
        <f t="shared" si="7"/>
        <v>41.382024727153734</v>
      </c>
      <c r="J64" s="13">
        <f t="shared" si="7"/>
        <v>40.94923651969871</v>
      </c>
      <c r="K64" s="13">
        <f t="shared" si="7"/>
        <v>47.87343567025582</v>
      </c>
      <c r="L64" s="13">
        <f t="shared" si="7"/>
        <v>0</v>
      </c>
      <c r="M64" s="13">
        <f t="shared" si="7"/>
        <v>64.42306717106663</v>
      </c>
      <c r="N64" s="13">
        <f t="shared" si="7"/>
        <v>48.22991334044117</v>
      </c>
      <c r="O64" s="13">
        <f t="shared" si="7"/>
        <v>54.63279741577082</v>
      </c>
      <c r="P64" s="13">
        <f t="shared" si="7"/>
        <v>58.949470548677574</v>
      </c>
      <c r="Q64" s="13">
        <f t="shared" si="7"/>
        <v>53.815788196231104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79.06421075572375</v>
      </c>
      <c r="W64" s="13">
        <f t="shared" si="7"/>
        <v>77.00154991709356</v>
      </c>
      <c r="X64" s="13">
        <f t="shared" si="7"/>
        <v>0</v>
      </c>
      <c r="Y64" s="13">
        <f t="shared" si="7"/>
        <v>0</v>
      </c>
      <c r="Z64" s="14">
        <f t="shared" si="7"/>
        <v>76.7389242839916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0.8268165593074304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293366000</v>
      </c>
      <c r="E67" s="26">
        <v>319267503</v>
      </c>
      <c r="F67" s="26">
        <v>23812253</v>
      </c>
      <c r="G67" s="26">
        <v>28863615</v>
      </c>
      <c r="H67" s="26">
        <v>25582406</v>
      </c>
      <c r="I67" s="26">
        <v>78258274</v>
      </c>
      <c r="J67" s="26">
        <v>22842346</v>
      </c>
      <c r="K67" s="26">
        <v>23522157</v>
      </c>
      <c r="L67" s="26"/>
      <c r="M67" s="26">
        <v>46364503</v>
      </c>
      <c r="N67" s="26">
        <v>20773898</v>
      </c>
      <c r="O67" s="26">
        <v>23728784</v>
      </c>
      <c r="P67" s="26">
        <v>19896936</v>
      </c>
      <c r="Q67" s="26">
        <v>64399618</v>
      </c>
      <c r="R67" s="26"/>
      <c r="S67" s="26"/>
      <c r="T67" s="26"/>
      <c r="U67" s="26"/>
      <c r="V67" s="26">
        <v>189022395</v>
      </c>
      <c r="W67" s="26">
        <v>293365230</v>
      </c>
      <c r="X67" s="26"/>
      <c r="Y67" s="25"/>
      <c r="Z67" s="27">
        <v>319267503</v>
      </c>
    </row>
    <row r="68" spans="1:26" ht="12.75" hidden="1">
      <c r="A68" s="37" t="s">
        <v>31</v>
      </c>
      <c r="B68" s="19"/>
      <c r="C68" s="19"/>
      <c r="D68" s="20">
        <v>70174000</v>
      </c>
      <c r="E68" s="21">
        <v>78673929</v>
      </c>
      <c r="F68" s="21">
        <v>3099871</v>
      </c>
      <c r="G68" s="21">
        <v>5962650</v>
      </c>
      <c r="H68" s="21">
        <v>6302324</v>
      </c>
      <c r="I68" s="21">
        <v>15364845</v>
      </c>
      <c r="J68" s="21">
        <v>5286908</v>
      </c>
      <c r="K68" s="21">
        <v>5286334</v>
      </c>
      <c r="L68" s="21"/>
      <c r="M68" s="21">
        <v>10573242</v>
      </c>
      <c r="N68" s="21">
        <v>5279067</v>
      </c>
      <c r="O68" s="21">
        <v>5285772</v>
      </c>
      <c r="P68" s="21">
        <v>7205635</v>
      </c>
      <c r="Q68" s="21">
        <v>17770474</v>
      </c>
      <c r="R68" s="21"/>
      <c r="S68" s="21"/>
      <c r="T68" s="21"/>
      <c r="U68" s="21"/>
      <c r="V68" s="21">
        <v>43708561</v>
      </c>
      <c r="W68" s="21">
        <v>70173929</v>
      </c>
      <c r="X68" s="21"/>
      <c r="Y68" s="20"/>
      <c r="Z68" s="23">
        <v>78673929</v>
      </c>
    </row>
    <row r="69" spans="1:26" ht="12.75" hidden="1">
      <c r="A69" s="38" t="s">
        <v>32</v>
      </c>
      <c r="B69" s="19"/>
      <c r="C69" s="19"/>
      <c r="D69" s="20">
        <v>222492000</v>
      </c>
      <c r="E69" s="21">
        <v>237517436</v>
      </c>
      <c r="F69" s="21">
        <v>20667230</v>
      </c>
      <c r="G69" s="21">
        <v>22898222</v>
      </c>
      <c r="H69" s="21">
        <v>19164597</v>
      </c>
      <c r="I69" s="21">
        <v>62730049</v>
      </c>
      <c r="J69" s="21">
        <v>17442214</v>
      </c>
      <c r="K69" s="21">
        <v>18234842</v>
      </c>
      <c r="L69" s="21"/>
      <c r="M69" s="21">
        <v>35677056</v>
      </c>
      <c r="N69" s="21">
        <v>15371982</v>
      </c>
      <c r="O69" s="21">
        <v>18333056</v>
      </c>
      <c r="P69" s="21">
        <v>12592366</v>
      </c>
      <c r="Q69" s="21">
        <v>46297404</v>
      </c>
      <c r="R69" s="21"/>
      <c r="S69" s="21"/>
      <c r="T69" s="21"/>
      <c r="U69" s="21"/>
      <c r="V69" s="21">
        <v>144704509</v>
      </c>
      <c r="W69" s="21">
        <v>222491415</v>
      </c>
      <c r="X69" s="21"/>
      <c r="Y69" s="20"/>
      <c r="Z69" s="23">
        <v>237517436</v>
      </c>
    </row>
    <row r="70" spans="1:26" ht="12.75" hidden="1">
      <c r="A70" s="39" t="s">
        <v>103</v>
      </c>
      <c r="B70" s="19"/>
      <c r="C70" s="19"/>
      <c r="D70" s="20">
        <v>215025000</v>
      </c>
      <c r="E70" s="21">
        <v>230025031</v>
      </c>
      <c r="F70" s="21">
        <v>19945519</v>
      </c>
      <c r="G70" s="21">
        <v>22210587</v>
      </c>
      <c r="H70" s="21">
        <v>18471477</v>
      </c>
      <c r="I70" s="21">
        <v>60627583</v>
      </c>
      <c r="J70" s="21">
        <v>16754377</v>
      </c>
      <c r="K70" s="21">
        <v>17542293</v>
      </c>
      <c r="L70" s="21"/>
      <c r="M70" s="21">
        <v>34296670</v>
      </c>
      <c r="N70" s="21">
        <v>14646961</v>
      </c>
      <c r="O70" s="21">
        <v>17683578</v>
      </c>
      <c r="P70" s="21">
        <v>11906845</v>
      </c>
      <c r="Q70" s="21">
        <v>44237384</v>
      </c>
      <c r="R70" s="21"/>
      <c r="S70" s="21"/>
      <c r="T70" s="21"/>
      <c r="U70" s="21"/>
      <c r="V70" s="21">
        <v>139161637</v>
      </c>
      <c r="W70" s="21">
        <v>215024564</v>
      </c>
      <c r="X70" s="21"/>
      <c r="Y70" s="20"/>
      <c r="Z70" s="23">
        <v>230025031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7467000</v>
      </c>
      <c r="E73" s="21">
        <v>7492405</v>
      </c>
      <c r="F73" s="21">
        <v>721711</v>
      </c>
      <c r="G73" s="21">
        <v>687635</v>
      </c>
      <c r="H73" s="21">
        <v>693120</v>
      </c>
      <c r="I73" s="21">
        <v>2102466</v>
      </c>
      <c r="J73" s="21">
        <v>687837</v>
      </c>
      <c r="K73" s="21">
        <v>692549</v>
      </c>
      <c r="L73" s="21"/>
      <c r="M73" s="21">
        <v>1380386</v>
      </c>
      <c r="N73" s="21">
        <v>725021</v>
      </c>
      <c r="O73" s="21">
        <v>649478</v>
      </c>
      <c r="P73" s="21">
        <v>685521</v>
      </c>
      <c r="Q73" s="21">
        <v>2060020</v>
      </c>
      <c r="R73" s="21"/>
      <c r="S73" s="21"/>
      <c r="T73" s="21"/>
      <c r="U73" s="21"/>
      <c r="V73" s="21">
        <v>5542872</v>
      </c>
      <c r="W73" s="21">
        <v>7466851</v>
      </c>
      <c r="X73" s="21"/>
      <c r="Y73" s="20"/>
      <c r="Z73" s="23">
        <v>7492405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700000</v>
      </c>
      <c r="E75" s="30">
        <v>3076138</v>
      </c>
      <c r="F75" s="30">
        <v>45152</v>
      </c>
      <c r="G75" s="30">
        <v>2743</v>
      </c>
      <c r="H75" s="30">
        <v>115485</v>
      </c>
      <c r="I75" s="30">
        <v>163380</v>
      </c>
      <c r="J75" s="30">
        <v>113224</v>
      </c>
      <c r="K75" s="30">
        <v>981</v>
      </c>
      <c r="L75" s="30"/>
      <c r="M75" s="30">
        <v>114205</v>
      </c>
      <c r="N75" s="30">
        <v>122849</v>
      </c>
      <c r="O75" s="30">
        <v>109956</v>
      </c>
      <c r="P75" s="30">
        <v>98935</v>
      </c>
      <c r="Q75" s="30">
        <v>331740</v>
      </c>
      <c r="R75" s="30"/>
      <c r="S75" s="30"/>
      <c r="T75" s="30"/>
      <c r="U75" s="30"/>
      <c r="V75" s="30">
        <v>609325</v>
      </c>
      <c r="W75" s="30">
        <v>699886</v>
      </c>
      <c r="X75" s="30"/>
      <c r="Y75" s="29"/>
      <c r="Z75" s="31">
        <v>3076138</v>
      </c>
    </row>
    <row r="76" spans="1:26" ht="12.75" hidden="1">
      <c r="A76" s="42" t="s">
        <v>287</v>
      </c>
      <c r="B76" s="32"/>
      <c r="C76" s="32"/>
      <c r="D76" s="33">
        <v>276005809</v>
      </c>
      <c r="E76" s="34">
        <v>291005810</v>
      </c>
      <c r="F76" s="34">
        <v>34275998</v>
      </c>
      <c r="G76" s="34">
        <v>27989985</v>
      </c>
      <c r="H76" s="34">
        <v>31032103</v>
      </c>
      <c r="I76" s="34">
        <v>93298086</v>
      </c>
      <c r="J76" s="34">
        <v>30063271</v>
      </c>
      <c r="K76" s="34">
        <v>21500067</v>
      </c>
      <c r="L76" s="34">
        <v>24937950</v>
      </c>
      <c r="M76" s="34">
        <v>76501288</v>
      </c>
      <c r="N76" s="34">
        <v>16997785</v>
      </c>
      <c r="O76" s="34">
        <v>18811535</v>
      </c>
      <c r="P76" s="34">
        <v>27004950</v>
      </c>
      <c r="Q76" s="34">
        <v>62814270</v>
      </c>
      <c r="R76" s="34">
        <v>2185874</v>
      </c>
      <c r="S76" s="34">
        <v>33927596</v>
      </c>
      <c r="T76" s="34">
        <v>22210161</v>
      </c>
      <c r="U76" s="34">
        <v>58323631</v>
      </c>
      <c r="V76" s="34">
        <v>290937275</v>
      </c>
      <c r="W76" s="34">
        <v>291005810</v>
      </c>
      <c r="X76" s="34"/>
      <c r="Y76" s="33"/>
      <c r="Z76" s="35">
        <v>291005810</v>
      </c>
    </row>
    <row r="77" spans="1:26" ht="12.75" hidden="1">
      <c r="A77" s="37" t="s">
        <v>31</v>
      </c>
      <c r="B77" s="19"/>
      <c r="C77" s="19"/>
      <c r="D77" s="20">
        <v>59531719</v>
      </c>
      <c r="E77" s="21">
        <v>59531719</v>
      </c>
      <c r="F77" s="21">
        <v>18716809</v>
      </c>
      <c r="G77" s="21">
        <v>3394275</v>
      </c>
      <c r="H77" s="21">
        <v>6503580</v>
      </c>
      <c r="I77" s="21">
        <v>28614664</v>
      </c>
      <c r="J77" s="21">
        <v>10052739</v>
      </c>
      <c r="K77" s="21">
        <v>3749496</v>
      </c>
      <c r="L77" s="21">
        <v>5517801</v>
      </c>
      <c r="M77" s="21">
        <v>19320036</v>
      </c>
      <c r="N77" s="21">
        <v>4538488</v>
      </c>
      <c r="O77" s="21">
        <v>2974098</v>
      </c>
      <c r="P77" s="21">
        <v>4161471</v>
      </c>
      <c r="Q77" s="21">
        <v>11674057</v>
      </c>
      <c r="R77" s="21">
        <v>475954</v>
      </c>
      <c r="S77" s="21">
        <v>17159159</v>
      </c>
      <c r="T77" s="21">
        <v>6020270</v>
      </c>
      <c r="U77" s="21">
        <v>23655383</v>
      </c>
      <c r="V77" s="21">
        <v>83264140</v>
      </c>
      <c r="W77" s="21">
        <v>59531719</v>
      </c>
      <c r="X77" s="21"/>
      <c r="Y77" s="20"/>
      <c r="Z77" s="23">
        <v>59531719</v>
      </c>
    </row>
    <row r="78" spans="1:26" ht="12.75" hidden="1">
      <c r="A78" s="38" t="s">
        <v>32</v>
      </c>
      <c r="B78" s="19"/>
      <c r="C78" s="19"/>
      <c r="D78" s="20">
        <v>216474090</v>
      </c>
      <c r="E78" s="21">
        <v>231474091</v>
      </c>
      <c r="F78" s="21">
        <v>15559189</v>
      </c>
      <c r="G78" s="21">
        <v>24595710</v>
      </c>
      <c r="H78" s="21">
        <v>24528523</v>
      </c>
      <c r="I78" s="21">
        <v>64683422</v>
      </c>
      <c r="J78" s="21">
        <v>20010532</v>
      </c>
      <c r="K78" s="21">
        <v>17750571</v>
      </c>
      <c r="L78" s="21">
        <v>19420149</v>
      </c>
      <c r="M78" s="21">
        <v>57181252</v>
      </c>
      <c r="N78" s="21">
        <v>12459297</v>
      </c>
      <c r="O78" s="21">
        <v>15837437</v>
      </c>
      <c r="P78" s="21">
        <v>22843479</v>
      </c>
      <c r="Q78" s="21">
        <v>51140213</v>
      </c>
      <c r="R78" s="21">
        <v>1709920</v>
      </c>
      <c r="S78" s="21">
        <v>16763399</v>
      </c>
      <c r="T78" s="21">
        <v>16189891</v>
      </c>
      <c r="U78" s="21">
        <v>34663210</v>
      </c>
      <c r="V78" s="21">
        <v>207668097</v>
      </c>
      <c r="W78" s="21">
        <v>231474091</v>
      </c>
      <c r="X78" s="21"/>
      <c r="Y78" s="20"/>
      <c r="Z78" s="23">
        <v>231474091</v>
      </c>
    </row>
    <row r="79" spans="1:26" ht="12.75" hidden="1">
      <c r="A79" s="39" t="s">
        <v>103</v>
      </c>
      <c r="B79" s="19"/>
      <c r="C79" s="19"/>
      <c r="D79" s="20">
        <v>210724500</v>
      </c>
      <c r="E79" s="21">
        <v>225724500</v>
      </c>
      <c r="F79" s="21">
        <v>15296076</v>
      </c>
      <c r="G79" s="21">
        <v>24186301</v>
      </c>
      <c r="H79" s="21">
        <v>24021601</v>
      </c>
      <c r="I79" s="21">
        <v>63503978</v>
      </c>
      <c r="J79" s="21">
        <v>19599026</v>
      </c>
      <c r="K79" s="21">
        <v>17298717</v>
      </c>
      <c r="L79" s="21">
        <v>19025937</v>
      </c>
      <c r="M79" s="21">
        <v>55923680</v>
      </c>
      <c r="N79" s="21">
        <v>11998491</v>
      </c>
      <c r="O79" s="21">
        <v>15272051</v>
      </c>
      <c r="P79" s="21">
        <v>22209515</v>
      </c>
      <c r="Q79" s="21">
        <v>49480057</v>
      </c>
      <c r="R79" s="21">
        <v>1636950</v>
      </c>
      <c r="S79" s="21">
        <v>16015463</v>
      </c>
      <c r="T79" s="21">
        <v>15496315</v>
      </c>
      <c r="U79" s="21">
        <v>33148728</v>
      </c>
      <c r="V79" s="21">
        <v>202056443</v>
      </c>
      <c r="W79" s="21">
        <v>225724500</v>
      </c>
      <c r="X79" s="21"/>
      <c r="Y79" s="20"/>
      <c r="Z79" s="23">
        <v>225724500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5749590</v>
      </c>
      <c r="E82" s="21">
        <v>5749591</v>
      </c>
      <c r="F82" s="21">
        <v>187475</v>
      </c>
      <c r="G82" s="21">
        <v>326995</v>
      </c>
      <c r="H82" s="21">
        <v>355573</v>
      </c>
      <c r="I82" s="21">
        <v>870043</v>
      </c>
      <c r="J82" s="21">
        <v>281664</v>
      </c>
      <c r="K82" s="21">
        <v>331547</v>
      </c>
      <c r="L82" s="21">
        <v>276076</v>
      </c>
      <c r="M82" s="21">
        <v>889287</v>
      </c>
      <c r="N82" s="21">
        <v>349677</v>
      </c>
      <c r="O82" s="21">
        <v>354828</v>
      </c>
      <c r="P82" s="21">
        <v>404111</v>
      </c>
      <c r="Q82" s="21">
        <v>1108616</v>
      </c>
      <c r="R82" s="21">
        <v>72970</v>
      </c>
      <c r="S82" s="21">
        <v>747936</v>
      </c>
      <c r="T82" s="21">
        <v>693576</v>
      </c>
      <c r="U82" s="21">
        <v>1514482</v>
      </c>
      <c r="V82" s="21">
        <v>4382428</v>
      </c>
      <c r="W82" s="21">
        <v>5749591</v>
      </c>
      <c r="X82" s="21"/>
      <c r="Y82" s="20"/>
      <c r="Z82" s="23">
        <v>5749591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75638</v>
      </c>
      <c r="G83" s="21">
        <v>82414</v>
      </c>
      <c r="H83" s="21">
        <v>151349</v>
      </c>
      <c r="I83" s="21">
        <v>309401</v>
      </c>
      <c r="J83" s="21">
        <v>129842</v>
      </c>
      <c r="K83" s="21">
        <v>120307</v>
      </c>
      <c r="L83" s="21">
        <v>118136</v>
      </c>
      <c r="M83" s="21">
        <v>368285</v>
      </c>
      <c r="N83" s="21">
        <v>111129</v>
      </c>
      <c r="O83" s="21">
        <v>210558</v>
      </c>
      <c r="P83" s="21">
        <v>229853</v>
      </c>
      <c r="Q83" s="21">
        <v>551540</v>
      </c>
      <c r="R83" s="21"/>
      <c r="S83" s="21"/>
      <c r="T83" s="21"/>
      <c r="U83" s="21"/>
      <c r="V83" s="21">
        <v>1229226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>
        <v>5038</v>
      </c>
      <c r="T84" s="30"/>
      <c r="U84" s="30">
        <v>5038</v>
      </c>
      <c r="V84" s="30">
        <v>5038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17964000</v>
      </c>
      <c r="F5" s="358">
        <f t="shared" si="0"/>
        <v>14577000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14577000</v>
      </c>
      <c r="Y5" s="358">
        <f t="shared" si="0"/>
        <v>-14577000</v>
      </c>
      <c r="Z5" s="359">
        <f>+IF(X5&lt;&gt;0,+(Y5/X5)*100,0)</f>
        <v>-100</v>
      </c>
      <c r="AA5" s="360">
        <f>+AA6+AA8+AA11+AA13+AA15</f>
        <v>14577000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17964000</v>
      </c>
      <c r="F6" s="59">
        <f t="shared" si="1"/>
        <v>14577000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14577000</v>
      </c>
      <c r="Y6" s="59">
        <f t="shared" si="1"/>
        <v>-14577000</v>
      </c>
      <c r="Z6" s="61">
        <f>+IF(X6&lt;&gt;0,+(Y6/X6)*100,0)</f>
        <v>-100</v>
      </c>
      <c r="AA6" s="62">
        <f t="shared" si="1"/>
        <v>14577000</v>
      </c>
    </row>
    <row r="7" spans="1:27" ht="12.75">
      <c r="A7" s="291" t="s">
        <v>229</v>
      </c>
      <c r="B7" s="142"/>
      <c r="C7" s="60"/>
      <c r="D7" s="340"/>
      <c r="E7" s="60">
        <v>17964000</v>
      </c>
      <c r="F7" s="59">
        <v>14577000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14577000</v>
      </c>
      <c r="Y7" s="59">
        <v>-14577000</v>
      </c>
      <c r="Z7" s="61">
        <v>-100</v>
      </c>
      <c r="AA7" s="62">
        <v>14577000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17964000</v>
      </c>
      <c r="F60" s="264">
        <f t="shared" si="14"/>
        <v>14577000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14577000</v>
      </c>
      <c r="Y60" s="264">
        <f t="shared" si="14"/>
        <v>-14577000</v>
      </c>
      <c r="Z60" s="337">
        <f>+IF(X60&lt;&gt;0,+(Y60/X60)*100,0)</f>
        <v>-100</v>
      </c>
      <c r="AA60" s="232">
        <f>+AA57+AA54+AA51+AA40+AA37+AA34+AA22+AA5</f>
        <v>14577000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241073000</v>
      </c>
      <c r="F5" s="100">
        <f t="shared" si="0"/>
        <v>289152859</v>
      </c>
      <c r="G5" s="100">
        <f t="shared" si="0"/>
        <v>17772266</v>
      </c>
      <c r="H5" s="100">
        <f t="shared" si="0"/>
        <v>7052879</v>
      </c>
      <c r="I5" s="100">
        <f t="shared" si="0"/>
        <v>7109628</v>
      </c>
      <c r="J5" s="100">
        <f t="shared" si="0"/>
        <v>31934773</v>
      </c>
      <c r="K5" s="100">
        <f t="shared" si="0"/>
        <v>9187958</v>
      </c>
      <c r="L5" s="100">
        <f t="shared" si="0"/>
        <v>6149542</v>
      </c>
      <c r="M5" s="100">
        <f t="shared" si="0"/>
        <v>0</v>
      </c>
      <c r="N5" s="100">
        <f t="shared" si="0"/>
        <v>15337500</v>
      </c>
      <c r="O5" s="100">
        <f t="shared" si="0"/>
        <v>6248377</v>
      </c>
      <c r="P5" s="100">
        <f t="shared" si="0"/>
        <v>7123375</v>
      </c>
      <c r="Q5" s="100">
        <f t="shared" si="0"/>
        <v>8118621</v>
      </c>
      <c r="R5" s="100">
        <f t="shared" si="0"/>
        <v>21490373</v>
      </c>
      <c r="S5" s="100">
        <f t="shared" si="0"/>
        <v>0</v>
      </c>
      <c r="T5" s="100">
        <f t="shared" si="0"/>
        <v>21551206</v>
      </c>
      <c r="U5" s="100">
        <f t="shared" si="0"/>
        <v>6686948</v>
      </c>
      <c r="V5" s="100">
        <f t="shared" si="0"/>
        <v>28238154</v>
      </c>
      <c r="W5" s="100">
        <f t="shared" si="0"/>
        <v>97000800</v>
      </c>
      <c r="X5" s="100">
        <f t="shared" si="0"/>
        <v>180960725</v>
      </c>
      <c r="Y5" s="100">
        <f t="shared" si="0"/>
        <v>-83959925</v>
      </c>
      <c r="Z5" s="137">
        <f>+IF(X5&lt;&gt;0,+(Y5/X5)*100,0)</f>
        <v>-46.39676648068248</v>
      </c>
      <c r="AA5" s="153">
        <f>SUM(AA6:AA8)</f>
        <v>289152859</v>
      </c>
    </row>
    <row r="6" spans="1:27" ht="12.75">
      <c r="A6" s="138" t="s">
        <v>75</v>
      </c>
      <c r="B6" s="136"/>
      <c r="C6" s="155"/>
      <c r="D6" s="155"/>
      <c r="E6" s="156">
        <v>81331000</v>
      </c>
      <c r="F6" s="60">
        <v>514979</v>
      </c>
      <c r="G6" s="60">
        <v>43822</v>
      </c>
      <c r="H6" s="60">
        <v>43822</v>
      </c>
      <c r="I6" s="60">
        <v>43822</v>
      </c>
      <c r="J6" s="60">
        <v>131466</v>
      </c>
      <c r="K6" s="60">
        <v>43822</v>
      </c>
      <c r="L6" s="60">
        <v>43822</v>
      </c>
      <c r="M6" s="60"/>
      <c r="N6" s="60">
        <v>87644</v>
      </c>
      <c r="O6" s="60">
        <v>43822</v>
      </c>
      <c r="P6" s="60">
        <v>43822</v>
      </c>
      <c r="Q6" s="60">
        <v>43586</v>
      </c>
      <c r="R6" s="60">
        <v>131230</v>
      </c>
      <c r="S6" s="60"/>
      <c r="T6" s="60">
        <v>298976</v>
      </c>
      <c r="U6" s="60">
        <v>48114</v>
      </c>
      <c r="V6" s="60">
        <v>347090</v>
      </c>
      <c r="W6" s="60">
        <v>697430</v>
      </c>
      <c r="X6" s="60">
        <v>19396495</v>
      </c>
      <c r="Y6" s="60">
        <v>-18699065</v>
      </c>
      <c r="Z6" s="140">
        <v>-96.4</v>
      </c>
      <c r="AA6" s="155">
        <v>514979</v>
      </c>
    </row>
    <row r="7" spans="1:27" ht="12.75">
      <c r="A7" s="138" t="s">
        <v>76</v>
      </c>
      <c r="B7" s="136"/>
      <c r="C7" s="157"/>
      <c r="D7" s="157"/>
      <c r="E7" s="158">
        <v>159742000</v>
      </c>
      <c r="F7" s="159">
        <v>249529628</v>
      </c>
      <c r="G7" s="159">
        <v>17695027</v>
      </c>
      <c r="H7" s="159">
        <v>6923076</v>
      </c>
      <c r="I7" s="159">
        <v>7027008</v>
      </c>
      <c r="J7" s="159">
        <v>31645111</v>
      </c>
      <c r="K7" s="159">
        <v>9087879</v>
      </c>
      <c r="L7" s="159">
        <v>6090855</v>
      </c>
      <c r="M7" s="159"/>
      <c r="N7" s="159">
        <v>15178734</v>
      </c>
      <c r="O7" s="159">
        <v>6063932</v>
      </c>
      <c r="P7" s="159">
        <v>7030291</v>
      </c>
      <c r="Q7" s="159">
        <v>8064098</v>
      </c>
      <c r="R7" s="159">
        <v>21158321</v>
      </c>
      <c r="S7" s="159"/>
      <c r="T7" s="159">
        <v>20722230</v>
      </c>
      <c r="U7" s="159">
        <v>6637434</v>
      </c>
      <c r="V7" s="159">
        <v>27359664</v>
      </c>
      <c r="W7" s="159">
        <v>95341830</v>
      </c>
      <c r="X7" s="159">
        <v>141168641</v>
      </c>
      <c r="Y7" s="159">
        <v>-45826811</v>
      </c>
      <c r="Z7" s="141">
        <v>-32.46</v>
      </c>
      <c r="AA7" s="157">
        <v>249529628</v>
      </c>
    </row>
    <row r="8" spans="1:27" ht="12.75">
      <c r="A8" s="138" t="s">
        <v>77</v>
      </c>
      <c r="B8" s="136"/>
      <c r="C8" s="155"/>
      <c r="D8" s="155"/>
      <c r="E8" s="156"/>
      <c r="F8" s="60">
        <v>39108252</v>
      </c>
      <c r="G8" s="60">
        <v>33417</v>
      </c>
      <c r="H8" s="60">
        <v>85981</v>
      </c>
      <c r="I8" s="60">
        <v>38798</v>
      </c>
      <c r="J8" s="60">
        <v>158196</v>
      </c>
      <c r="K8" s="60">
        <v>56257</v>
      </c>
      <c r="L8" s="60">
        <v>14865</v>
      </c>
      <c r="M8" s="60"/>
      <c r="N8" s="60">
        <v>71122</v>
      </c>
      <c r="O8" s="60">
        <v>140623</v>
      </c>
      <c r="P8" s="60">
        <v>49262</v>
      </c>
      <c r="Q8" s="60">
        <v>10937</v>
      </c>
      <c r="R8" s="60">
        <v>200822</v>
      </c>
      <c r="S8" s="60"/>
      <c r="T8" s="60">
        <v>530000</v>
      </c>
      <c r="U8" s="60">
        <v>1400</v>
      </c>
      <c r="V8" s="60">
        <v>531400</v>
      </c>
      <c r="W8" s="60">
        <v>961540</v>
      </c>
      <c r="X8" s="60">
        <v>20395589</v>
      </c>
      <c r="Y8" s="60">
        <v>-19434049</v>
      </c>
      <c r="Z8" s="140">
        <v>-95.29</v>
      </c>
      <c r="AA8" s="155">
        <v>39108252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3791847</v>
      </c>
      <c r="G9" s="100">
        <f t="shared" si="1"/>
        <v>22644</v>
      </c>
      <c r="H9" s="100">
        <f t="shared" si="1"/>
        <v>38874</v>
      </c>
      <c r="I9" s="100">
        <f t="shared" si="1"/>
        <v>17136</v>
      </c>
      <c r="J9" s="100">
        <f t="shared" si="1"/>
        <v>78654</v>
      </c>
      <c r="K9" s="100">
        <f t="shared" si="1"/>
        <v>27641</v>
      </c>
      <c r="L9" s="100">
        <f t="shared" si="1"/>
        <v>27759</v>
      </c>
      <c r="M9" s="100">
        <f t="shared" si="1"/>
        <v>0</v>
      </c>
      <c r="N9" s="100">
        <f t="shared" si="1"/>
        <v>55400</v>
      </c>
      <c r="O9" s="100">
        <f t="shared" si="1"/>
        <v>39710</v>
      </c>
      <c r="P9" s="100">
        <f t="shared" si="1"/>
        <v>43468</v>
      </c>
      <c r="Q9" s="100">
        <f t="shared" si="1"/>
        <v>41908</v>
      </c>
      <c r="R9" s="100">
        <f t="shared" si="1"/>
        <v>125086</v>
      </c>
      <c r="S9" s="100">
        <f t="shared" si="1"/>
        <v>0</v>
      </c>
      <c r="T9" s="100">
        <f t="shared" si="1"/>
        <v>907360</v>
      </c>
      <c r="U9" s="100">
        <f t="shared" si="1"/>
        <v>2022331</v>
      </c>
      <c r="V9" s="100">
        <f t="shared" si="1"/>
        <v>2929691</v>
      </c>
      <c r="W9" s="100">
        <f t="shared" si="1"/>
        <v>3188831</v>
      </c>
      <c r="X9" s="100">
        <f t="shared" si="1"/>
        <v>3737731</v>
      </c>
      <c r="Y9" s="100">
        <f t="shared" si="1"/>
        <v>-548900</v>
      </c>
      <c r="Z9" s="137">
        <f>+IF(X9&lt;&gt;0,+(Y9/X9)*100,0)</f>
        <v>-14.685379980528293</v>
      </c>
      <c r="AA9" s="153">
        <f>SUM(AA10:AA14)</f>
        <v>3791847</v>
      </c>
    </row>
    <row r="10" spans="1:27" ht="12.75">
      <c r="A10" s="138" t="s">
        <v>79</v>
      </c>
      <c r="B10" s="136"/>
      <c r="C10" s="155"/>
      <c r="D10" s="155"/>
      <c r="E10" s="156"/>
      <c r="F10" s="60">
        <v>3582623</v>
      </c>
      <c r="G10" s="60">
        <v>11203</v>
      </c>
      <c r="H10" s="60">
        <v>20372</v>
      </c>
      <c r="I10" s="60">
        <v>9071</v>
      </c>
      <c r="J10" s="60">
        <v>40646</v>
      </c>
      <c r="K10" s="60">
        <v>20341</v>
      </c>
      <c r="L10" s="60">
        <v>11082</v>
      </c>
      <c r="M10" s="60"/>
      <c r="N10" s="60">
        <v>31423</v>
      </c>
      <c r="O10" s="60">
        <v>16405</v>
      </c>
      <c r="P10" s="60">
        <v>16974</v>
      </c>
      <c r="Q10" s="60">
        <v>32175</v>
      </c>
      <c r="R10" s="60">
        <v>65554</v>
      </c>
      <c r="S10" s="60"/>
      <c r="T10" s="60">
        <v>907360</v>
      </c>
      <c r="U10" s="60">
        <v>710927</v>
      </c>
      <c r="V10" s="60">
        <v>1618287</v>
      </c>
      <c r="W10" s="60">
        <v>1755910</v>
      </c>
      <c r="X10" s="60">
        <v>3664916</v>
      </c>
      <c r="Y10" s="60">
        <v>-1909006</v>
      </c>
      <c r="Z10" s="140">
        <v>-52.09</v>
      </c>
      <c r="AA10" s="155">
        <v>3582623</v>
      </c>
    </row>
    <row r="11" spans="1:27" ht="12.75">
      <c r="A11" s="138" t="s">
        <v>80</v>
      </c>
      <c r="B11" s="136"/>
      <c r="C11" s="155"/>
      <c r="D11" s="155"/>
      <c r="E11" s="156"/>
      <c r="F11" s="60">
        <v>137024</v>
      </c>
      <c r="G11" s="60">
        <v>1391</v>
      </c>
      <c r="H11" s="60">
        <v>2732</v>
      </c>
      <c r="I11" s="60">
        <v>1915</v>
      </c>
      <c r="J11" s="60">
        <v>6038</v>
      </c>
      <c r="K11" s="60">
        <v>2600</v>
      </c>
      <c r="L11" s="60">
        <v>10077</v>
      </c>
      <c r="M11" s="60"/>
      <c r="N11" s="60">
        <v>12677</v>
      </c>
      <c r="O11" s="60">
        <v>17835</v>
      </c>
      <c r="P11" s="60">
        <v>7594</v>
      </c>
      <c r="Q11" s="60">
        <v>8533</v>
      </c>
      <c r="R11" s="60">
        <v>33962</v>
      </c>
      <c r="S11" s="60"/>
      <c r="T11" s="60"/>
      <c r="U11" s="60"/>
      <c r="V11" s="60"/>
      <c r="W11" s="60">
        <v>52677</v>
      </c>
      <c r="X11" s="60">
        <v>1416</v>
      </c>
      <c r="Y11" s="60">
        <v>51261</v>
      </c>
      <c r="Z11" s="140">
        <v>3620.13</v>
      </c>
      <c r="AA11" s="155">
        <v>137024</v>
      </c>
    </row>
    <row r="12" spans="1:27" ht="12.75">
      <c r="A12" s="138" t="s">
        <v>81</v>
      </c>
      <c r="B12" s="136"/>
      <c r="C12" s="155"/>
      <c r="D12" s="155"/>
      <c r="E12" s="156"/>
      <c r="F12" s="60">
        <v>72200</v>
      </c>
      <c r="G12" s="60">
        <v>10050</v>
      </c>
      <c r="H12" s="60">
        <v>15770</v>
      </c>
      <c r="I12" s="60">
        <v>6150</v>
      </c>
      <c r="J12" s="60">
        <v>31970</v>
      </c>
      <c r="K12" s="60">
        <v>4700</v>
      </c>
      <c r="L12" s="60">
        <v>6600</v>
      </c>
      <c r="M12" s="60"/>
      <c r="N12" s="60">
        <v>11300</v>
      </c>
      <c r="O12" s="60">
        <v>5470</v>
      </c>
      <c r="P12" s="60">
        <v>14900</v>
      </c>
      <c r="Q12" s="60">
        <v>1200</v>
      </c>
      <c r="R12" s="60">
        <v>21570</v>
      </c>
      <c r="S12" s="60"/>
      <c r="T12" s="60"/>
      <c r="U12" s="60">
        <v>1311404</v>
      </c>
      <c r="V12" s="60">
        <v>1311404</v>
      </c>
      <c r="W12" s="60">
        <v>1376244</v>
      </c>
      <c r="X12" s="60">
        <v>71399</v>
      </c>
      <c r="Y12" s="60">
        <v>1304845</v>
      </c>
      <c r="Z12" s="140">
        <v>1827.54</v>
      </c>
      <c r="AA12" s="155">
        <v>72200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4000</v>
      </c>
      <c r="Q14" s="159"/>
      <c r="R14" s="159">
        <v>4000</v>
      </c>
      <c r="S14" s="159"/>
      <c r="T14" s="159"/>
      <c r="U14" s="159"/>
      <c r="V14" s="159"/>
      <c r="W14" s="159">
        <v>4000</v>
      </c>
      <c r="X14" s="159"/>
      <c r="Y14" s="159">
        <v>4000</v>
      </c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42220000</v>
      </c>
      <c r="F15" s="100">
        <f t="shared" si="2"/>
        <v>6064387</v>
      </c>
      <c r="G15" s="100">
        <f t="shared" si="2"/>
        <v>393188</v>
      </c>
      <c r="H15" s="100">
        <f t="shared" si="2"/>
        <v>615375</v>
      </c>
      <c r="I15" s="100">
        <f t="shared" si="2"/>
        <v>192412</v>
      </c>
      <c r="J15" s="100">
        <f t="shared" si="2"/>
        <v>1200975</v>
      </c>
      <c r="K15" s="100">
        <f t="shared" si="2"/>
        <v>636378</v>
      </c>
      <c r="L15" s="100">
        <f t="shared" si="2"/>
        <v>213499</v>
      </c>
      <c r="M15" s="100">
        <f t="shared" si="2"/>
        <v>0</v>
      </c>
      <c r="N15" s="100">
        <f t="shared" si="2"/>
        <v>849877</v>
      </c>
      <c r="O15" s="100">
        <f t="shared" si="2"/>
        <v>567967</v>
      </c>
      <c r="P15" s="100">
        <f t="shared" si="2"/>
        <v>528952</v>
      </c>
      <c r="Q15" s="100">
        <f t="shared" si="2"/>
        <v>500003</v>
      </c>
      <c r="R15" s="100">
        <f t="shared" si="2"/>
        <v>1596922</v>
      </c>
      <c r="S15" s="100">
        <f t="shared" si="2"/>
        <v>0</v>
      </c>
      <c r="T15" s="100">
        <f t="shared" si="2"/>
        <v>202999</v>
      </c>
      <c r="U15" s="100">
        <f t="shared" si="2"/>
        <v>424735</v>
      </c>
      <c r="V15" s="100">
        <f t="shared" si="2"/>
        <v>627734</v>
      </c>
      <c r="W15" s="100">
        <f t="shared" si="2"/>
        <v>4275508</v>
      </c>
      <c r="X15" s="100">
        <f t="shared" si="2"/>
        <v>107188801</v>
      </c>
      <c r="Y15" s="100">
        <f t="shared" si="2"/>
        <v>-102913293</v>
      </c>
      <c r="Z15" s="137">
        <f>+IF(X15&lt;&gt;0,+(Y15/X15)*100,0)</f>
        <v>-96.0112362857758</v>
      </c>
      <c r="AA15" s="153">
        <f>SUM(AA16:AA18)</f>
        <v>6064387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397572</v>
      </c>
      <c r="V16" s="60">
        <v>397572</v>
      </c>
      <c r="W16" s="60">
        <v>397572</v>
      </c>
      <c r="X16" s="60">
        <v>30250282</v>
      </c>
      <c r="Y16" s="60">
        <v>-29852710</v>
      </c>
      <c r="Z16" s="140">
        <v>-98.69</v>
      </c>
      <c r="AA16" s="155"/>
    </row>
    <row r="17" spans="1:27" ht="12.75">
      <c r="A17" s="138" t="s">
        <v>86</v>
      </c>
      <c r="B17" s="136"/>
      <c r="C17" s="155"/>
      <c r="D17" s="155"/>
      <c r="E17" s="156">
        <v>42220000</v>
      </c>
      <c r="F17" s="60">
        <v>6064387</v>
      </c>
      <c r="G17" s="60">
        <v>393188</v>
      </c>
      <c r="H17" s="60">
        <v>615375</v>
      </c>
      <c r="I17" s="60">
        <v>192412</v>
      </c>
      <c r="J17" s="60">
        <v>1200975</v>
      </c>
      <c r="K17" s="60">
        <v>636378</v>
      </c>
      <c r="L17" s="60">
        <v>213499</v>
      </c>
      <c r="M17" s="60"/>
      <c r="N17" s="60">
        <v>849877</v>
      </c>
      <c r="O17" s="60">
        <v>567967</v>
      </c>
      <c r="P17" s="60">
        <v>528952</v>
      </c>
      <c r="Q17" s="60">
        <v>500003</v>
      </c>
      <c r="R17" s="60">
        <v>1596922</v>
      </c>
      <c r="S17" s="60"/>
      <c r="T17" s="60">
        <v>202999</v>
      </c>
      <c r="U17" s="60">
        <v>27163</v>
      </c>
      <c r="V17" s="60">
        <v>230162</v>
      </c>
      <c r="W17" s="60">
        <v>3877936</v>
      </c>
      <c r="X17" s="60">
        <v>76938519</v>
      </c>
      <c r="Y17" s="60">
        <v>-73060583</v>
      </c>
      <c r="Z17" s="140">
        <v>-94.96</v>
      </c>
      <c r="AA17" s="155">
        <v>6064387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241464000</v>
      </c>
      <c r="F19" s="100">
        <f t="shared" si="3"/>
        <v>249407787</v>
      </c>
      <c r="G19" s="100">
        <f t="shared" si="3"/>
        <v>20738688</v>
      </c>
      <c r="H19" s="100">
        <f t="shared" si="3"/>
        <v>22955086</v>
      </c>
      <c r="I19" s="100">
        <f t="shared" si="3"/>
        <v>19390487</v>
      </c>
      <c r="J19" s="100">
        <f t="shared" si="3"/>
        <v>63084261</v>
      </c>
      <c r="K19" s="100">
        <f t="shared" si="3"/>
        <v>17585610</v>
      </c>
      <c r="L19" s="100">
        <f t="shared" si="3"/>
        <v>18371295</v>
      </c>
      <c r="M19" s="100">
        <f t="shared" si="3"/>
        <v>0</v>
      </c>
      <c r="N19" s="100">
        <f t="shared" si="3"/>
        <v>35956905</v>
      </c>
      <c r="O19" s="100">
        <f t="shared" si="3"/>
        <v>15605773</v>
      </c>
      <c r="P19" s="100">
        <f t="shared" si="3"/>
        <v>18506910</v>
      </c>
      <c r="Q19" s="100">
        <f t="shared" si="3"/>
        <v>12730660</v>
      </c>
      <c r="R19" s="100">
        <f t="shared" si="3"/>
        <v>46843343</v>
      </c>
      <c r="S19" s="100">
        <f t="shared" si="3"/>
        <v>0</v>
      </c>
      <c r="T19" s="100">
        <f t="shared" si="3"/>
        <v>16074735</v>
      </c>
      <c r="U19" s="100">
        <f t="shared" si="3"/>
        <v>15580744</v>
      </c>
      <c r="V19" s="100">
        <f t="shared" si="3"/>
        <v>31655479</v>
      </c>
      <c r="W19" s="100">
        <f t="shared" si="3"/>
        <v>177539988</v>
      </c>
      <c r="X19" s="100">
        <f t="shared" si="3"/>
        <v>240081413</v>
      </c>
      <c r="Y19" s="100">
        <f t="shared" si="3"/>
        <v>-62541425</v>
      </c>
      <c r="Z19" s="137">
        <f>+IF(X19&lt;&gt;0,+(Y19/X19)*100,0)</f>
        <v>-26.050090349976408</v>
      </c>
      <c r="AA19" s="153">
        <f>SUM(AA20:AA23)</f>
        <v>249407787</v>
      </c>
    </row>
    <row r="20" spans="1:27" ht="12.75">
      <c r="A20" s="138" t="s">
        <v>89</v>
      </c>
      <c r="B20" s="136"/>
      <c r="C20" s="155"/>
      <c r="D20" s="155"/>
      <c r="E20" s="156">
        <v>226879000</v>
      </c>
      <c r="F20" s="60">
        <v>241909398</v>
      </c>
      <c r="G20" s="60">
        <v>20016174</v>
      </c>
      <c r="H20" s="60">
        <v>22267004</v>
      </c>
      <c r="I20" s="60">
        <v>18696817</v>
      </c>
      <c r="J20" s="60">
        <v>60979995</v>
      </c>
      <c r="K20" s="60">
        <v>16897773</v>
      </c>
      <c r="L20" s="60">
        <v>17678746</v>
      </c>
      <c r="M20" s="60"/>
      <c r="N20" s="60">
        <v>34576519</v>
      </c>
      <c r="O20" s="60">
        <v>14880752</v>
      </c>
      <c r="P20" s="60">
        <v>17857432</v>
      </c>
      <c r="Q20" s="60">
        <v>12045139</v>
      </c>
      <c r="R20" s="60">
        <v>44783323</v>
      </c>
      <c r="S20" s="60"/>
      <c r="T20" s="60">
        <v>16074735</v>
      </c>
      <c r="U20" s="60">
        <v>15580744</v>
      </c>
      <c r="V20" s="60">
        <v>31655479</v>
      </c>
      <c r="W20" s="60">
        <v>171995316</v>
      </c>
      <c r="X20" s="60">
        <v>232605900</v>
      </c>
      <c r="Y20" s="60">
        <v>-60610584</v>
      </c>
      <c r="Z20" s="140">
        <v>-26.06</v>
      </c>
      <c r="AA20" s="155">
        <v>241909398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14585000</v>
      </c>
      <c r="F23" s="60">
        <v>7498389</v>
      </c>
      <c r="G23" s="60">
        <v>722514</v>
      </c>
      <c r="H23" s="60">
        <v>688082</v>
      </c>
      <c r="I23" s="60">
        <v>693670</v>
      </c>
      <c r="J23" s="60">
        <v>2104266</v>
      </c>
      <c r="K23" s="60">
        <v>687837</v>
      </c>
      <c r="L23" s="60">
        <v>692549</v>
      </c>
      <c r="M23" s="60"/>
      <c r="N23" s="60">
        <v>1380386</v>
      </c>
      <c r="O23" s="60">
        <v>725021</v>
      </c>
      <c r="P23" s="60">
        <v>649478</v>
      </c>
      <c r="Q23" s="60">
        <v>685521</v>
      </c>
      <c r="R23" s="60">
        <v>2060020</v>
      </c>
      <c r="S23" s="60"/>
      <c r="T23" s="60"/>
      <c r="U23" s="60"/>
      <c r="V23" s="60"/>
      <c r="W23" s="60">
        <v>5544672</v>
      </c>
      <c r="X23" s="60">
        <v>7475513</v>
      </c>
      <c r="Y23" s="60">
        <v>-1930841</v>
      </c>
      <c r="Z23" s="140">
        <v>-25.83</v>
      </c>
      <c r="AA23" s="155">
        <v>7498389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524757000</v>
      </c>
      <c r="F25" s="73">
        <f t="shared" si="4"/>
        <v>548416880</v>
      </c>
      <c r="G25" s="73">
        <f t="shared" si="4"/>
        <v>38926786</v>
      </c>
      <c r="H25" s="73">
        <f t="shared" si="4"/>
        <v>30662214</v>
      </c>
      <c r="I25" s="73">
        <f t="shared" si="4"/>
        <v>26709663</v>
      </c>
      <c r="J25" s="73">
        <f t="shared" si="4"/>
        <v>96298663</v>
      </c>
      <c r="K25" s="73">
        <f t="shared" si="4"/>
        <v>27437587</v>
      </c>
      <c r="L25" s="73">
        <f t="shared" si="4"/>
        <v>24762095</v>
      </c>
      <c r="M25" s="73">
        <f t="shared" si="4"/>
        <v>0</v>
      </c>
      <c r="N25" s="73">
        <f t="shared" si="4"/>
        <v>52199682</v>
      </c>
      <c r="O25" s="73">
        <f t="shared" si="4"/>
        <v>22461827</v>
      </c>
      <c r="P25" s="73">
        <f t="shared" si="4"/>
        <v>26202705</v>
      </c>
      <c r="Q25" s="73">
        <f t="shared" si="4"/>
        <v>21391192</v>
      </c>
      <c r="R25" s="73">
        <f t="shared" si="4"/>
        <v>70055724</v>
      </c>
      <c r="S25" s="73">
        <f t="shared" si="4"/>
        <v>0</v>
      </c>
      <c r="T25" s="73">
        <f t="shared" si="4"/>
        <v>38736300</v>
      </c>
      <c r="U25" s="73">
        <f t="shared" si="4"/>
        <v>24714758</v>
      </c>
      <c r="V25" s="73">
        <f t="shared" si="4"/>
        <v>63451058</v>
      </c>
      <c r="W25" s="73">
        <f t="shared" si="4"/>
        <v>282005127</v>
      </c>
      <c r="X25" s="73">
        <f t="shared" si="4"/>
        <v>531968670</v>
      </c>
      <c r="Y25" s="73">
        <f t="shared" si="4"/>
        <v>-249963543</v>
      </c>
      <c r="Z25" s="170">
        <f>+IF(X25&lt;&gt;0,+(Y25/X25)*100,0)</f>
        <v>-46.988395576002624</v>
      </c>
      <c r="AA25" s="168">
        <f>+AA5+AA9+AA15+AA19+AA24</f>
        <v>548416880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215566000</v>
      </c>
      <c r="F28" s="100">
        <f t="shared" si="5"/>
        <v>195860057</v>
      </c>
      <c r="G28" s="100">
        <f t="shared" si="5"/>
        <v>13554608</v>
      </c>
      <c r="H28" s="100">
        <f t="shared" si="5"/>
        <v>10448880</v>
      </c>
      <c r="I28" s="100">
        <f t="shared" si="5"/>
        <v>5936682</v>
      </c>
      <c r="J28" s="100">
        <f t="shared" si="5"/>
        <v>29940170</v>
      </c>
      <c r="K28" s="100">
        <f t="shared" si="5"/>
        <v>8957229</v>
      </c>
      <c r="L28" s="100">
        <f t="shared" si="5"/>
        <v>5966774</v>
      </c>
      <c r="M28" s="100">
        <f t="shared" si="5"/>
        <v>0</v>
      </c>
      <c r="N28" s="100">
        <f t="shared" si="5"/>
        <v>14924003</v>
      </c>
      <c r="O28" s="100">
        <f t="shared" si="5"/>
        <v>4559051</v>
      </c>
      <c r="P28" s="100">
        <f t="shared" si="5"/>
        <v>7253108</v>
      </c>
      <c r="Q28" s="100">
        <f t="shared" si="5"/>
        <v>14516711</v>
      </c>
      <c r="R28" s="100">
        <f t="shared" si="5"/>
        <v>26328870</v>
      </c>
      <c r="S28" s="100">
        <f t="shared" si="5"/>
        <v>0</v>
      </c>
      <c r="T28" s="100">
        <f t="shared" si="5"/>
        <v>25488793</v>
      </c>
      <c r="U28" s="100">
        <f t="shared" si="5"/>
        <v>22835472</v>
      </c>
      <c r="V28" s="100">
        <f t="shared" si="5"/>
        <v>48324265</v>
      </c>
      <c r="W28" s="100">
        <f t="shared" si="5"/>
        <v>119517308</v>
      </c>
      <c r="X28" s="100">
        <f t="shared" si="5"/>
        <v>153782277</v>
      </c>
      <c r="Y28" s="100">
        <f t="shared" si="5"/>
        <v>-34264969</v>
      </c>
      <c r="Z28" s="137">
        <f>+IF(X28&lt;&gt;0,+(Y28/X28)*100,0)</f>
        <v>-22.281481109816056</v>
      </c>
      <c r="AA28" s="153">
        <f>SUM(AA29:AA31)</f>
        <v>195860057</v>
      </c>
    </row>
    <row r="29" spans="1:27" ht="12.75">
      <c r="A29" s="138" t="s">
        <v>75</v>
      </c>
      <c r="B29" s="136"/>
      <c r="C29" s="155"/>
      <c r="D29" s="155"/>
      <c r="E29" s="156"/>
      <c r="F29" s="60">
        <v>41521036</v>
      </c>
      <c r="G29" s="60">
        <v>3497984</v>
      </c>
      <c r="H29" s="60">
        <v>4148954</v>
      </c>
      <c r="I29" s="60">
        <v>2929344</v>
      </c>
      <c r="J29" s="60">
        <v>10576282</v>
      </c>
      <c r="K29" s="60">
        <v>2632206</v>
      </c>
      <c r="L29" s="60">
        <v>3930346</v>
      </c>
      <c r="M29" s="60"/>
      <c r="N29" s="60">
        <v>6562552</v>
      </c>
      <c r="O29" s="60">
        <v>69232</v>
      </c>
      <c r="P29" s="60">
        <v>4382732</v>
      </c>
      <c r="Q29" s="60">
        <v>5388444</v>
      </c>
      <c r="R29" s="60">
        <v>9840408</v>
      </c>
      <c r="S29" s="60"/>
      <c r="T29" s="60">
        <v>7810398</v>
      </c>
      <c r="U29" s="60">
        <v>9634401</v>
      </c>
      <c r="V29" s="60">
        <v>17444799</v>
      </c>
      <c r="W29" s="60">
        <v>44424041</v>
      </c>
      <c r="X29" s="60">
        <v>36822895</v>
      </c>
      <c r="Y29" s="60">
        <v>7601146</v>
      </c>
      <c r="Z29" s="140">
        <v>20.64</v>
      </c>
      <c r="AA29" s="155">
        <v>41521036</v>
      </c>
    </row>
    <row r="30" spans="1:27" ht="12.75">
      <c r="A30" s="138" t="s">
        <v>76</v>
      </c>
      <c r="B30" s="136"/>
      <c r="C30" s="157"/>
      <c r="D30" s="157"/>
      <c r="E30" s="158">
        <v>215566000</v>
      </c>
      <c r="F30" s="159">
        <v>80141433</v>
      </c>
      <c r="G30" s="159">
        <v>7437733</v>
      </c>
      <c r="H30" s="159">
        <v>3697316</v>
      </c>
      <c r="I30" s="159">
        <v>2757644</v>
      </c>
      <c r="J30" s="159">
        <v>13892693</v>
      </c>
      <c r="K30" s="159">
        <v>5918308</v>
      </c>
      <c r="L30" s="159">
        <v>1309644</v>
      </c>
      <c r="M30" s="159"/>
      <c r="N30" s="159">
        <v>7227952</v>
      </c>
      <c r="O30" s="159">
        <v>3768817</v>
      </c>
      <c r="P30" s="159">
        <v>2480111</v>
      </c>
      <c r="Q30" s="159">
        <v>7774506</v>
      </c>
      <c r="R30" s="159">
        <v>14023434</v>
      </c>
      <c r="S30" s="159"/>
      <c r="T30" s="159">
        <v>12111395</v>
      </c>
      <c r="U30" s="159">
        <v>12188343</v>
      </c>
      <c r="V30" s="159">
        <v>24299738</v>
      </c>
      <c r="W30" s="159">
        <v>59443817</v>
      </c>
      <c r="X30" s="159">
        <v>82820354</v>
      </c>
      <c r="Y30" s="159">
        <v>-23376537</v>
      </c>
      <c r="Z30" s="141">
        <v>-28.23</v>
      </c>
      <c r="AA30" s="157">
        <v>80141433</v>
      </c>
    </row>
    <row r="31" spans="1:27" ht="12.75">
      <c r="A31" s="138" t="s">
        <v>77</v>
      </c>
      <c r="B31" s="136"/>
      <c r="C31" s="155"/>
      <c r="D31" s="155"/>
      <c r="E31" s="156"/>
      <c r="F31" s="60">
        <v>74197588</v>
      </c>
      <c r="G31" s="60">
        <v>2618891</v>
      </c>
      <c r="H31" s="60">
        <v>2602610</v>
      </c>
      <c r="I31" s="60">
        <v>249694</v>
      </c>
      <c r="J31" s="60">
        <v>5471195</v>
      </c>
      <c r="K31" s="60">
        <v>406715</v>
      </c>
      <c r="L31" s="60">
        <v>726784</v>
      </c>
      <c r="M31" s="60"/>
      <c r="N31" s="60">
        <v>1133499</v>
      </c>
      <c r="O31" s="60">
        <v>721002</v>
      </c>
      <c r="P31" s="60">
        <v>390265</v>
      </c>
      <c r="Q31" s="60">
        <v>1353761</v>
      </c>
      <c r="R31" s="60">
        <v>2465028</v>
      </c>
      <c r="S31" s="60"/>
      <c r="T31" s="60">
        <v>5567000</v>
      </c>
      <c r="U31" s="60">
        <v>1012728</v>
      </c>
      <c r="V31" s="60">
        <v>6579728</v>
      </c>
      <c r="W31" s="60">
        <v>15649450</v>
      </c>
      <c r="X31" s="60">
        <v>34139028</v>
      </c>
      <c r="Y31" s="60">
        <v>-18489578</v>
      </c>
      <c r="Z31" s="140">
        <v>-54.16</v>
      </c>
      <c r="AA31" s="155">
        <v>74197588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73429705</v>
      </c>
      <c r="G32" s="100">
        <f t="shared" si="6"/>
        <v>7717636</v>
      </c>
      <c r="H32" s="100">
        <f t="shared" si="6"/>
        <v>4953184</v>
      </c>
      <c r="I32" s="100">
        <f t="shared" si="6"/>
        <v>372016</v>
      </c>
      <c r="J32" s="100">
        <f t="shared" si="6"/>
        <v>13042836</v>
      </c>
      <c r="K32" s="100">
        <f t="shared" si="6"/>
        <v>485842</v>
      </c>
      <c r="L32" s="100">
        <f t="shared" si="6"/>
        <v>327708</v>
      </c>
      <c r="M32" s="100">
        <f t="shared" si="6"/>
        <v>0</v>
      </c>
      <c r="N32" s="100">
        <f t="shared" si="6"/>
        <v>813550</v>
      </c>
      <c r="O32" s="100">
        <f t="shared" si="6"/>
        <v>542706</v>
      </c>
      <c r="P32" s="100">
        <f t="shared" si="6"/>
        <v>341100</v>
      </c>
      <c r="Q32" s="100">
        <f t="shared" si="6"/>
        <v>791505</v>
      </c>
      <c r="R32" s="100">
        <f t="shared" si="6"/>
        <v>1675311</v>
      </c>
      <c r="S32" s="100">
        <f t="shared" si="6"/>
        <v>0</v>
      </c>
      <c r="T32" s="100">
        <f t="shared" si="6"/>
        <v>4617006</v>
      </c>
      <c r="U32" s="100">
        <f t="shared" si="6"/>
        <v>2325103</v>
      </c>
      <c r="V32" s="100">
        <f t="shared" si="6"/>
        <v>6942109</v>
      </c>
      <c r="W32" s="100">
        <f t="shared" si="6"/>
        <v>22473806</v>
      </c>
      <c r="X32" s="100">
        <f t="shared" si="6"/>
        <v>16473907</v>
      </c>
      <c r="Y32" s="100">
        <f t="shared" si="6"/>
        <v>5999899</v>
      </c>
      <c r="Z32" s="137">
        <f>+IF(X32&lt;&gt;0,+(Y32/X32)*100,0)</f>
        <v>36.42061958951207</v>
      </c>
      <c r="AA32" s="153">
        <f>SUM(AA33:AA37)</f>
        <v>73429705</v>
      </c>
    </row>
    <row r="33" spans="1:27" ht="12.75">
      <c r="A33" s="138" t="s">
        <v>79</v>
      </c>
      <c r="B33" s="136"/>
      <c r="C33" s="155"/>
      <c r="D33" s="155"/>
      <c r="E33" s="156"/>
      <c r="F33" s="60">
        <v>6134781</v>
      </c>
      <c r="G33" s="60">
        <v>4931054</v>
      </c>
      <c r="H33" s="60">
        <v>2032685</v>
      </c>
      <c r="I33" s="60">
        <v>1620</v>
      </c>
      <c r="J33" s="60">
        <v>6965359</v>
      </c>
      <c r="K33" s="60">
        <v>10884</v>
      </c>
      <c r="L33" s="60">
        <v>2526</v>
      </c>
      <c r="M33" s="60"/>
      <c r="N33" s="60">
        <v>13410</v>
      </c>
      <c r="O33" s="60">
        <v>3122</v>
      </c>
      <c r="P33" s="60"/>
      <c r="Q33" s="60">
        <v>1628</v>
      </c>
      <c r="R33" s="60">
        <v>4750</v>
      </c>
      <c r="S33" s="60"/>
      <c r="T33" s="60">
        <v>4617006</v>
      </c>
      <c r="U33" s="60">
        <v>2160029</v>
      </c>
      <c r="V33" s="60">
        <v>6777035</v>
      </c>
      <c r="W33" s="60">
        <v>13760554</v>
      </c>
      <c r="X33" s="60">
        <v>6199627</v>
      </c>
      <c r="Y33" s="60">
        <v>7560927</v>
      </c>
      <c r="Z33" s="140">
        <v>121.96</v>
      </c>
      <c r="AA33" s="155">
        <v>6134781</v>
      </c>
    </row>
    <row r="34" spans="1:27" ht="12.75">
      <c r="A34" s="138" t="s">
        <v>80</v>
      </c>
      <c r="B34" s="136"/>
      <c r="C34" s="155"/>
      <c r="D34" s="155"/>
      <c r="E34" s="156"/>
      <c r="F34" s="60">
        <v>42663148</v>
      </c>
      <c r="G34" s="60">
        <v>670754</v>
      </c>
      <c r="H34" s="60">
        <v>711560</v>
      </c>
      <c r="I34" s="60">
        <v>61266</v>
      </c>
      <c r="J34" s="60">
        <v>1443580</v>
      </c>
      <c r="K34" s="60">
        <v>11204</v>
      </c>
      <c r="L34" s="60">
        <v>61569</v>
      </c>
      <c r="M34" s="60"/>
      <c r="N34" s="60">
        <v>72773</v>
      </c>
      <c r="O34" s="60">
        <v>426613</v>
      </c>
      <c r="P34" s="60">
        <v>268026</v>
      </c>
      <c r="Q34" s="60">
        <v>620601</v>
      </c>
      <c r="R34" s="60">
        <v>1315240</v>
      </c>
      <c r="S34" s="60"/>
      <c r="T34" s="60"/>
      <c r="U34" s="60"/>
      <c r="V34" s="60"/>
      <c r="W34" s="60">
        <v>2831593</v>
      </c>
      <c r="X34" s="60">
        <v>35385</v>
      </c>
      <c r="Y34" s="60">
        <v>2796208</v>
      </c>
      <c r="Z34" s="140">
        <v>7902.24</v>
      </c>
      <c r="AA34" s="155">
        <v>42663148</v>
      </c>
    </row>
    <row r="35" spans="1:27" ht="12.75">
      <c r="A35" s="138" t="s">
        <v>81</v>
      </c>
      <c r="B35" s="136"/>
      <c r="C35" s="155"/>
      <c r="D35" s="155"/>
      <c r="E35" s="156"/>
      <c r="F35" s="60">
        <v>10500127</v>
      </c>
      <c r="G35" s="60">
        <v>812824</v>
      </c>
      <c r="H35" s="60">
        <v>939633</v>
      </c>
      <c r="I35" s="60">
        <v>109850</v>
      </c>
      <c r="J35" s="60">
        <v>1862307</v>
      </c>
      <c r="K35" s="60">
        <v>376829</v>
      </c>
      <c r="L35" s="60"/>
      <c r="M35" s="60"/>
      <c r="N35" s="60">
        <v>376829</v>
      </c>
      <c r="O35" s="60">
        <v>70116</v>
      </c>
      <c r="P35" s="60">
        <v>43877</v>
      </c>
      <c r="Q35" s="60">
        <v>144819</v>
      </c>
      <c r="R35" s="60">
        <v>258812</v>
      </c>
      <c r="S35" s="60"/>
      <c r="T35" s="60"/>
      <c r="U35" s="60">
        <v>165074</v>
      </c>
      <c r="V35" s="60">
        <v>165074</v>
      </c>
      <c r="W35" s="60">
        <v>2663022</v>
      </c>
      <c r="X35" s="60">
        <v>10238895</v>
      </c>
      <c r="Y35" s="60">
        <v>-7575873</v>
      </c>
      <c r="Z35" s="140">
        <v>-73.99</v>
      </c>
      <c r="AA35" s="155">
        <v>10500127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>
        <v>14131649</v>
      </c>
      <c r="G37" s="159">
        <v>1303004</v>
      </c>
      <c r="H37" s="159">
        <v>1269306</v>
      </c>
      <c r="I37" s="159">
        <v>199280</v>
      </c>
      <c r="J37" s="159">
        <v>2771590</v>
      </c>
      <c r="K37" s="159">
        <v>86925</v>
      </c>
      <c r="L37" s="159">
        <v>263613</v>
      </c>
      <c r="M37" s="159"/>
      <c r="N37" s="159">
        <v>350538</v>
      </c>
      <c r="O37" s="159">
        <v>42855</v>
      </c>
      <c r="P37" s="159">
        <v>29197</v>
      </c>
      <c r="Q37" s="159">
        <v>24457</v>
      </c>
      <c r="R37" s="159">
        <v>96509</v>
      </c>
      <c r="S37" s="159"/>
      <c r="T37" s="159"/>
      <c r="U37" s="159"/>
      <c r="V37" s="159"/>
      <c r="W37" s="159">
        <v>3218637</v>
      </c>
      <c r="X37" s="159"/>
      <c r="Y37" s="159">
        <v>3218637</v>
      </c>
      <c r="Z37" s="141">
        <v>0</v>
      </c>
      <c r="AA37" s="157">
        <v>14131649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18896545</v>
      </c>
      <c r="G38" s="100">
        <f t="shared" si="7"/>
        <v>1451707</v>
      </c>
      <c r="H38" s="100">
        <f t="shared" si="7"/>
        <v>5748613</v>
      </c>
      <c r="I38" s="100">
        <f t="shared" si="7"/>
        <v>396770</v>
      </c>
      <c r="J38" s="100">
        <f t="shared" si="7"/>
        <v>7597090</v>
      </c>
      <c r="K38" s="100">
        <f t="shared" si="7"/>
        <v>235117</v>
      </c>
      <c r="L38" s="100">
        <f t="shared" si="7"/>
        <v>185700</v>
      </c>
      <c r="M38" s="100">
        <f t="shared" si="7"/>
        <v>0</v>
      </c>
      <c r="N38" s="100">
        <f t="shared" si="7"/>
        <v>420817</v>
      </c>
      <c r="O38" s="100">
        <f t="shared" si="7"/>
        <v>675570</v>
      </c>
      <c r="P38" s="100">
        <f t="shared" si="7"/>
        <v>53804</v>
      </c>
      <c r="Q38" s="100">
        <f t="shared" si="7"/>
        <v>996350</v>
      </c>
      <c r="R38" s="100">
        <f t="shared" si="7"/>
        <v>1725724</v>
      </c>
      <c r="S38" s="100">
        <f t="shared" si="7"/>
        <v>0</v>
      </c>
      <c r="T38" s="100">
        <f t="shared" si="7"/>
        <v>5426344</v>
      </c>
      <c r="U38" s="100">
        <f t="shared" si="7"/>
        <v>611983</v>
      </c>
      <c r="V38" s="100">
        <f t="shared" si="7"/>
        <v>6038327</v>
      </c>
      <c r="W38" s="100">
        <f t="shared" si="7"/>
        <v>15781958</v>
      </c>
      <c r="X38" s="100">
        <f t="shared" si="7"/>
        <v>132622833</v>
      </c>
      <c r="Y38" s="100">
        <f t="shared" si="7"/>
        <v>-116840875</v>
      </c>
      <c r="Z38" s="137">
        <f>+IF(X38&lt;&gt;0,+(Y38/X38)*100,0)</f>
        <v>-88.10011998461833</v>
      </c>
      <c r="AA38" s="153">
        <f>SUM(AA39:AA41)</f>
        <v>18896545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547087</v>
      </c>
      <c r="H39" s="60">
        <v>4350514</v>
      </c>
      <c r="I39" s="60">
        <v>347243</v>
      </c>
      <c r="J39" s="60">
        <v>5244844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>
        <v>49937</v>
      </c>
      <c r="V39" s="60">
        <v>49937</v>
      </c>
      <c r="W39" s="60">
        <v>5294781</v>
      </c>
      <c r="X39" s="60">
        <v>12679268</v>
      </c>
      <c r="Y39" s="60">
        <v>-7384487</v>
      </c>
      <c r="Z39" s="140">
        <v>-58.24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>
        <v>18896545</v>
      </c>
      <c r="G40" s="60">
        <v>904620</v>
      </c>
      <c r="H40" s="60">
        <v>1398099</v>
      </c>
      <c r="I40" s="60">
        <v>49527</v>
      </c>
      <c r="J40" s="60">
        <v>2352246</v>
      </c>
      <c r="K40" s="60">
        <v>235117</v>
      </c>
      <c r="L40" s="60">
        <v>185700</v>
      </c>
      <c r="M40" s="60"/>
      <c r="N40" s="60">
        <v>420817</v>
      </c>
      <c r="O40" s="60">
        <v>675570</v>
      </c>
      <c r="P40" s="60">
        <v>53804</v>
      </c>
      <c r="Q40" s="60">
        <v>996350</v>
      </c>
      <c r="R40" s="60">
        <v>1725724</v>
      </c>
      <c r="S40" s="60"/>
      <c r="T40" s="60">
        <v>5426344</v>
      </c>
      <c r="U40" s="60">
        <v>562046</v>
      </c>
      <c r="V40" s="60">
        <v>5988390</v>
      </c>
      <c r="W40" s="60">
        <v>10487177</v>
      </c>
      <c r="X40" s="60">
        <v>119943565</v>
      </c>
      <c r="Y40" s="60">
        <v>-109456388</v>
      </c>
      <c r="Z40" s="140">
        <v>-91.26</v>
      </c>
      <c r="AA40" s="155">
        <v>18896545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284960000</v>
      </c>
      <c r="F42" s="100">
        <f t="shared" si="8"/>
        <v>215744179</v>
      </c>
      <c r="G42" s="100">
        <f t="shared" si="8"/>
        <v>1846002</v>
      </c>
      <c r="H42" s="100">
        <f t="shared" si="8"/>
        <v>1625182</v>
      </c>
      <c r="I42" s="100">
        <f t="shared" si="8"/>
        <v>14019808</v>
      </c>
      <c r="J42" s="100">
        <f t="shared" si="8"/>
        <v>17490992</v>
      </c>
      <c r="K42" s="100">
        <f t="shared" si="8"/>
        <v>23930463</v>
      </c>
      <c r="L42" s="100">
        <f t="shared" si="8"/>
        <v>11976321</v>
      </c>
      <c r="M42" s="100">
        <f t="shared" si="8"/>
        <v>0</v>
      </c>
      <c r="N42" s="100">
        <f t="shared" si="8"/>
        <v>35906784</v>
      </c>
      <c r="O42" s="100">
        <f t="shared" si="8"/>
        <v>9987862</v>
      </c>
      <c r="P42" s="100">
        <f t="shared" si="8"/>
        <v>11536234</v>
      </c>
      <c r="Q42" s="100">
        <f t="shared" si="8"/>
        <v>13931028</v>
      </c>
      <c r="R42" s="100">
        <f t="shared" si="8"/>
        <v>35455124</v>
      </c>
      <c r="S42" s="100">
        <f t="shared" si="8"/>
        <v>0</v>
      </c>
      <c r="T42" s="100">
        <f t="shared" si="8"/>
        <v>9421166</v>
      </c>
      <c r="U42" s="100">
        <f t="shared" si="8"/>
        <v>16484123</v>
      </c>
      <c r="V42" s="100">
        <f t="shared" si="8"/>
        <v>25905289</v>
      </c>
      <c r="W42" s="100">
        <f t="shared" si="8"/>
        <v>114758189</v>
      </c>
      <c r="X42" s="100">
        <f t="shared" si="8"/>
        <v>215827069</v>
      </c>
      <c r="Y42" s="100">
        <f t="shared" si="8"/>
        <v>-101068880</v>
      </c>
      <c r="Z42" s="137">
        <f>+IF(X42&lt;&gt;0,+(Y42/X42)*100,0)</f>
        <v>-46.82863946041912</v>
      </c>
      <c r="AA42" s="153">
        <f>SUM(AA43:AA46)</f>
        <v>215744179</v>
      </c>
    </row>
    <row r="43" spans="1:27" ht="12.75">
      <c r="A43" s="138" t="s">
        <v>89</v>
      </c>
      <c r="B43" s="136"/>
      <c r="C43" s="155"/>
      <c r="D43" s="155"/>
      <c r="E43" s="156">
        <v>284960000</v>
      </c>
      <c r="F43" s="60">
        <v>204225921</v>
      </c>
      <c r="G43" s="60">
        <v>970597</v>
      </c>
      <c r="H43" s="60">
        <v>832795</v>
      </c>
      <c r="I43" s="60">
        <v>13977369</v>
      </c>
      <c r="J43" s="60">
        <v>15780761</v>
      </c>
      <c r="K43" s="60">
        <v>23793715</v>
      </c>
      <c r="L43" s="60">
        <v>11831880</v>
      </c>
      <c r="M43" s="60"/>
      <c r="N43" s="60">
        <v>35625595</v>
      </c>
      <c r="O43" s="60">
        <v>9973076</v>
      </c>
      <c r="P43" s="60">
        <v>11476664</v>
      </c>
      <c r="Q43" s="60">
        <v>13118755</v>
      </c>
      <c r="R43" s="60">
        <v>34568495</v>
      </c>
      <c r="S43" s="60"/>
      <c r="T43" s="60">
        <v>9421166</v>
      </c>
      <c r="U43" s="60">
        <v>16484123</v>
      </c>
      <c r="V43" s="60">
        <v>25905289</v>
      </c>
      <c r="W43" s="60">
        <v>111880140</v>
      </c>
      <c r="X43" s="60">
        <v>209103941</v>
      </c>
      <c r="Y43" s="60">
        <v>-97223801</v>
      </c>
      <c r="Z43" s="140">
        <v>-46.5</v>
      </c>
      <c r="AA43" s="155">
        <v>204225921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>
        <v>11518258</v>
      </c>
      <c r="G46" s="60">
        <v>875405</v>
      </c>
      <c r="H46" s="60">
        <v>792387</v>
      </c>
      <c r="I46" s="60">
        <v>42439</v>
      </c>
      <c r="J46" s="60">
        <v>1710231</v>
      </c>
      <c r="K46" s="60">
        <v>136748</v>
      </c>
      <c r="L46" s="60">
        <v>144441</v>
      </c>
      <c r="M46" s="60"/>
      <c r="N46" s="60">
        <v>281189</v>
      </c>
      <c r="O46" s="60">
        <v>14786</v>
      </c>
      <c r="P46" s="60">
        <v>59570</v>
      </c>
      <c r="Q46" s="60">
        <v>812273</v>
      </c>
      <c r="R46" s="60">
        <v>886629</v>
      </c>
      <c r="S46" s="60"/>
      <c r="T46" s="60"/>
      <c r="U46" s="60"/>
      <c r="V46" s="60"/>
      <c r="W46" s="60">
        <v>2878049</v>
      </c>
      <c r="X46" s="60">
        <v>6723128</v>
      </c>
      <c r="Y46" s="60">
        <v>-3845079</v>
      </c>
      <c r="Z46" s="140">
        <v>-57.19</v>
      </c>
      <c r="AA46" s="155">
        <v>11518258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>
        <v>351074</v>
      </c>
      <c r="G47" s="100">
        <v>49668</v>
      </c>
      <c r="H47" s="100">
        <v>27366</v>
      </c>
      <c r="I47" s="100"/>
      <c r="J47" s="100">
        <v>77034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77034</v>
      </c>
      <c r="X47" s="100">
        <v>423087</v>
      </c>
      <c r="Y47" s="100">
        <v>-346053</v>
      </c>
      <c r="Z47" s="137">
        <v>-81.79</v>
      </c>
      <c r="AA47" s="153">
        <v>351074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500526000</v>
      </c>
      <c r="F48" s="73">
        <f t="shared" si="9"/>
        <v>504281560</v>
      </c>
      <c r="G48" s="73">
        <f t="shared" si="9"/>
        <v>24619621</v>
      </c>
      <c r="H48" s="73">
        <f t="shared" si="9"/>
        <v>22803225</v>
      </c>
      <c r="I48" s="73">
        <f t="shared" si="9"/>
        <v>20725276</v>
      </c>
      <c r="J48" s="73">
        <f t="shared" si="9"/>
        <v>68148122</v>
      </c>
      <c r="K48" s="73">
        <f t="shared" si="9"/>
        <v>33608651</v>
      </c>
      <c r="L48" s="73">
        <f t="shared" si="9"/>
        <v>18456503</v>
      </c>
      <c r="M48" s="73">
        <f t="shared" si="9"/>
        <v>0</v>
      </c>
      <c r="N48" s="73">
        <f t="shared" si="9"/>
        <v>52065154</v>
      </c>
      <c r="O48" s="73">
        <f t="shared" si="9"/>
        <v>15765189</v>
      </c>
      <c r="P48" s="73">
        <f t="shared" si="9"/>
        <v>19184246</v>
      </c>
      <c r="Q48" s="73">
        <f t="shared" si="9"/>
        <v>30235594</v>
      </c>
      <c r="R48" s="73">
        <f t="shared" si="9"/>
        <v>65185029</v>
      </c>
      <c r="S48" s="73">
        <f t="shared" si="9"/>
        <v>0</v>
      </c>
      <c r="T48" s="73">
        <f t="shared" si="9"/>
        <v>44953309</v>
      </c>
      <c r="U48" s="73">
        <f t="shared" si="9"/>
        <v>42256681</v>
      </c>
      <c r="V48" s="73">
        <f t="shared" si="9"/>
        <v>87209990</v>
      </c>
      <c r="W48" s="73">
        <f t="shared" si="9"/>
        <v>272608295</v>
      </c>
      <c r="X48" s="73">
        <f t="shared" si="9"/>
        <v>519129173</v>
      </c>
      <c r="Y48" s="73">
        <f t="shared" si="9"/>
        <v>-246520878</v>
      </c>
      <c r="Z48" s="170">
        <f>+IF(X48&lt;&gt;0,+(Y48/X48)*100,0)</f>
        <v>-47.48738672792715</v>
      </c>
      <c r="AA48" s="168">
        <f>+AA28+AA32+AA38+AA42+AA47</f>
        <v>504281560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24231000</v>
      </c>
      <c r="F49" s="173">
        <f t="shared" si="10"/>
        <v>44135320</v>
      </c>
      <c r="G49" s="173">
        <f t="shared" si="10"/>
        <v>14307165</v>
      </c>
      <c r="H49" s="173">
        <f t="shared" si="10"/>
        <v>7858989</v>
      </c>
      <c r="I49" s="173">
        <f t="shared" si="10"/>
        <v>5984387</v>
      </c>
      <c r="J49" s="173">
        <f t="shared" si="10"/>
        <v>28150541</v>
      </c>
      <c r="K49" s="173">
        <f t="shared" si="10"/>
        <v>-6171064</v>
      </c>
      <c r="L49" s="173">
        <f t="shared" si="10"/>
        <v>6305592</v>
      </c>
      <c r="M49" s="173">
        <f t="shared" si="10"/>
        <v>0</v>
      </c>
      <c r="N49" s="173">
        <f t="shared" si="10"/>
        <v>134528</v>
      </c>
      <c r="O49" s="173">
        <f t="shared" si="10"/>
        <v>6696638</v>
      </c>
      <c r="P49" s="173">
        <f t="shared" si="10"/>
        <v>7018459</v>
      </c>
      <c r="Q49" s="173">
        <f t="shared" si="10"/>
        <v>-8844402</v>
      </c>
      <c r="R49" s="173">
        <f t="shared" si="10"/>
        <v>4870695</v>
      </c>
      <c r="S49" s="173">
        <f t="shared" si="10"/>
        <v>0</v>
      </c>
      <c r="T49" s="173">
        <f t="shared" si="10"/>
        <v>-6217009</v>
      </c>
      <c r="U49" s="173">
        <f t="shared" si="10"/>
        <v>-17541923</v>
      </c>
      <c r="V49" s="173">
        <f t="shared" si="10"/>
        <v>-23758932</v>
      </c>
      <c r="W49" s="173">
        <f t="shared" si="10"/>
        <v>9396832</v>
      </c>
      <c r="X49" s="173">
        <f>IF(F25=F48,0,X25-X48)</f>
        <v>12839497</v>
      </c>
      <c r="Y49" s="173">
        <f t="shared" si="10"/>
        <v>-3442665</v>
      </c>
      <c r="Z49" s="174">
        <f>+IF(X49&lt;&gt;0,+(Y49/X49)*100,0)</f>
        <v>-26.81308309819302</v>
      </c>
      <c r="AA49" s="171">
        <f>+AA25-AA48</f>
        <v>44135320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70174000</v>
      </c>
      <c r="F5" s="60">
        <v>78673929</v>
      </c>
      <c r="G5" s="60">
        <v>3099871</v>
      </c>
      <c r="H5" s="60">
        <v>5962650</v>
      </c>
      <c r="I5" s="60">
        <v>6302324</v>
      </c>
      <c r="J5" s="60">
        <v>15364845</v>
      </c>
      <c r="K5" s="60">
        <v>5286908</v>
      </c>
      <c r="L5" s="60">
        <v>5286334</v>
      </c>
      <c r="M5" s="60">
        <v>0</v>
      </c>
      <c r="N5" s="60">
        <v>10573242</v>
      </c>
      <c r="O5" s="60">
        <v>5279067</v>
      </c>
      <c r="P5" s="60">
        <v>5285772</v>
      </c>
      <c r="Q5" s="60">
        <v>7205635</v>
      </c>
      <c r="R5" s="60">
        <v>17770474</v>
      </c>
      <c r="S5" s="60">
        <v>0</v>
      </c>
      <c r="T5" s="60">
        <v>0</v>
      </c>
      <c r="U5" s="60">
        <v>0</v>
      </c>
      <c r="V5" s="60">
        <v>0</v>
      </c>
      <c r="W5" s="60">
        <v>43708561</v>
      </c>
      <c r="X5" s="60">
        <v>70173929</v>
      </c>
      <c r="Y5" s="60">
        <v>-26465368</v>
      </c>
      <c r="Z5" s="140">
        <v>-37.71</v>
      </c>
      <c r="AA5" s="155">
        <v>78673929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13673000</v>
      </c>
      <c r="F6" s="60">
        <v>12000000</v>
      </c>
      <c r="G6" s="60">
        <v>3910219</v>
      </c>
      <c r="H6" s="60">
        <v>806237</v>
      </c>
      <c r="I6" s="60">
        <v>595975</v>
      </c>
      <c r="J6" s="60">
        <v>5312431</v>
      </c>
      <c r="K6" s="60">
        <v>774254</v>
      </c>
      <c r="L6" s="60">
        <v>727460</v>
      </c>
      <c r="M6" s="60">
        <v>0</v>
      </c>
      <c r="N6" s="60">
        <v>1501714</v>
      </c>
      <c r="O6" s="60">
        <v>730008</v>
      </c>
      <c r="P6" s="60">
        <v>800134</v>
      </c>
      <c r="Q6" s="60">
        <v>805439</v>
      </c>
      <c r="R6" s="60">
        <v>2335581</v>
      </c>
      <c r="S6" s="60">
        <v>0</v>
      </c>
      <c r="T6" s="60">
        <v>0</v>
      </c>
      <c r="U6" s="60">
        <v>0</v>
      </c>
      <c r="V6" s="60">
        <v>0</v>
      </c>
      <c r="W6" s="60">
        <v>9149726</v>
      </c>
      <c r="X6" s="60">
        <v>13672546</v>
      </c>
      <c r="Y6" s="60">
        <v>-4522820</v>
      </c>
      <c r="Z6" s="140">
        <v>-33.08</v>
      </c>
      <c r="AA6" s="155">
        <v>12000000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215025000</v>
      </c>
      <c r="F7" s="60">
        <v>230025031</v>
      </c>
      <c r="G7" s="60">
        <v>19945519</v>
      </c>
      <c r="H7" s="60">
        <v>22210587</v>
      </c>
      <c r="I7" s="60">
        <v>18471477</v>
      </c>
      <c r="J7" s="60">
        <v>60627583</v>
      </c>
      <c r="K7" s="60">
        <v>16754377</v>
      </c>
      <c r="L7" s="60">
        <v>17542293</v>
      </c>
      <c r="M7" s="60">
        <v>0</v>
      </c>
      <c r="N7" s="60">
        <v>34296670</v>
      </c>
      <c r="O7" s="60">
        <v>14646961</v>
      </c>
      <c r="P7" s="60">
        <v>17683578</v>
      </c>
      <c r="Q7" s="60">
        <v>11906845</v>
      </c>
      <c r="R7" s="60">
        <v>44237384</v>
      </c>
      <c r="S7" s="60">
        <v>0</v>
      </c>
      <c r="T7" s="60">
        <v>0</v>
      </c>
      <c r="U7" s="60">
        <v>0</v>
      </c>
      <c r="V7" s="60">
        <v>0</v>
      </c>
      <c r="W7" s="60">
        <v>139161637</v>
      </c>
      <c r="X7" s="60">
        <v>215024564</v>
      </c>
      <c r="Y7" s="60">
        <v>-75862927</v>
      </c>
      <c r="Z7" s="140">
        <v>-35.28</v>
      </c>
      <c r="AA7" s="155">
        <v>230025031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7467000</v>
      </c>
      <c r="F10" s="54">
        <v>7492405</v>
      </c>
      <c r="G10" s="54">
        <v>721711</v>
      </c>
      <c r="H10" s="54">
        <v>687635</v>
      </c>
      <c r="I10" s="54">
        <v>693120</v>
      </c>
      <c r="J10" s="54">
        <v>2102466</v>
      </c>
      <c r="K10" s="54">
        <v>687837</v>
      </c>
      <c r="L10" s="54">
        <v>692549</v>
      </c>
      <c r="M10" s="54">
        <v>0</v>
      </c>
      <c r="N10" s="54">
        <v>1380386</v>
      </c>
      <c r="O10" s="54">
        <v>725021</v>
      </c>
      <c r="P10" s="54">
        <v>649478</v>
      </c>
      <c r="Q10" s="54">
        <v>685521</v>
      </c>
      <c r="R10" s="54">
        <v>2060020</v>
      </c>
      <c r="S10" s="54">
        <v>0</v>
      </c>
      <c r="T10" s="54">
        <v>0</v>
      </c>
      <c r="U10" s="54">
        <v>0</v>
      </c>
      <c r="V10" s="54">
        <v>0</v>
      </c>
      <c r="W10" s="54">
        <v>5542872</v>
      </c>
      <c r="X10" s="54">
        <v>7466851</v>
      </c>
      <c r="Y10" s="54">
        <v>-1923979</v>
      </c>
      <c r="Z10" s="184">
        <v>-25.77</v>
      </c>
      <c r="AA10" s="130">
        <v>7492405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673000</v>
      </c>
      <c r="F12" s="60">
        <v>623769</v>
      </c>
      <c r="G12" s="60">
        <v>7105</v>
      </c>
      <c r="H12" s="60">
        <v>96797</v>
      </c>
      <c r="I12" s="60">
        <v>10194</v>
      </c>
      <c r="J12" s="60">
        <v>114096</v>
      </c>
      <c r="K12" s="60">
        <v>17014</v>
      </c>
      <c r="L12" s="60">
        <v>11420</v>
      </c>
      <c r="M12" s="60">
        <v>0</v>
      </c>
      <c r="N12" s="60">
        <v>28434</v>
      </c>
      <c r="O12" s="60">
        <v>173928</v>
      </c>
      <c r="P12" s="60">
        <v>12242</v>
      </c>
      <c r="Q12" s="60">
        <v>18371</v>
      </c>
      <c r="R12" s="60">
        <v>204541</v>
      </c>
      <c r="S12" s="60">
        <v>0</v>
      </c>
      <c r="T12" s="60">
        <v>16421</v>
      </c>
      <c r="U12" s="60">
        <v>0</v>
      </c>
      <c r="V12" s="60">
        <v>16421</v>
      </c>
      <c r="W12" s="60">
        <v>363492</v>
      </c>
      <c r="X12" s="60">
        <v>675372</v>
      </c>
      <c r="Y12" s="60">
        <v>-311880</v>
      </c>
      <c r="Z12" s="140">
        <v>-46.18</v>
      </c>
      <c r="AA12" s="155">
        <v>623769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2065000</v>
      </c>
      <c r="F13" s="60">
        <v>2064844</v>
      </c>
      <c r="G13" s="60">
        <v>224963</v>
      </c>
      <c r="H13" s="60">
        <v>50669</v>
      </c>
      <c r="I13" s="60">
        <v>44770</v>
      </c>
      <c r="J13" s="60">
        <v>320402</v>
      </c>
      <c r="K13" s="60">
        <v>66967</v>
      </c>
      <c r="L13" s="60">
        <v>53168</v>
      </c>
      <c r="M13" s="60">
        <v>0</v>
      </c>
      <c r="N13" s="60">
        <v>120135</v>
      </c>
      <c r="O13" s="60">
        <v>40535</v>
      </c>
      <c r="P13" s="60">
        <v>31833</v>
      </c>
      <c r="Q13" s="60">
        <v>40766</v>
      </c>
      <c r="R13" s="60">
        <v>113134</v>
      </c>
      <c r="S13" s="60">
        <v>0</v>
      </c>
      <c r="T13" s="60">
        <v>0</v>
      </c>
      <c r="U13" s="60">
        <v>0</v>
      </c>
      <c r="V13" s="60">
        <v>0</v>
      </c>
      <c r="W13" s="60">
        <v>553671</v>
      </c>
      <c r="X13" s="60">
        <v>2064844</v>
      </c>
      <c r="Y13" s="60">
        <v>-1511173</v>
      </c>
      <c r="Z13" s="140">
        <v>-73.19</v>
      </c>
      <c r="AA13" s="155">
        <v>2064844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700000</v>
      </c>
      <c r="F14" s="60">
        <v>3076138</v>
      </c>
      <c r="G14" s="60">
        <v>45152</v>
      </c>
      <c r="H14" s="60">
        <v>2743</v>
      </c>
      <c r="I14" s="60">
        <v>115485</v>
      </c>
      <c r="J14" s="60">
        <v>163380</v>
      </c>
      <c r="K14" s="60">
        <v>113224</v>
      </c>
      <c r="L14" s="60">
        <v>981</v>
      </c>
      <c r="M14" s="60">
        <v>0</v>
      </c>
      <c r="N14" s="60">
        <v>114205</v>
      </c>
      <c r="O14" s="60">
        <v>122849</v>
      </c>
      <c r="P14" s="60">
        <v>109956</v>
      </c>
      <c r="Q14" s="60">
        <v>98935</v>
      </c>
      <c r="R14" s="60">
        <v>331740</v>
      </c>
      <c r="S14" s="60">
        <v>0</v>
      </c>
      <c r="T14" s="60">
        <v>0</v>
      </c>
      <c r="U14" s="60">
        <v>0</v>
      </c>
      <c r="V14" s="60">
        <v>0</v>
      </c>
      <c r="W14" s="60">
        <v>609325</v>
      </c>
      <c r="X14" s="60">
        <v>699886</v>
      </c>
      <c r="Y14" s="60">
        <v>-90561</v>
      </c>
      <c r="Z14" s="140">
        <v>-12.94</v>
      </c>
      <c r="AA14" s="155">
        <v>3076138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1361000</v>
      </c>
      <c r="F16" s="60">
        <v>72200</v>
      </c>
      <c r="G16" s="60">
        <v>10050</v>
      </c>
      <c r="H16" s="60">
        <v>15770</v>
      </c>
      <c r="I16" s="60">
        <v>6150</v>
      </c>
      <c r="J16" s="60">
        <v>31970</v>
      </c>
      <c r="K16" s="60">
        <v>4700</v>
      </c>
      <c r="L16" s="60">
        <v>6600</v>
      </c>
      <c r="M16" s="60">
        <v>0</v>
      </c>
      <c r="N16" s="60">
        <v>11300</v>
      </c>
      <c r="O16" s="60">
        <v>5470</v>
      </c>
      <c r="P16" s="60">
        <v>14900</v>
      </c>
      <c r="Q16" s="60">
        <v>1200</v>
      </c>
      <c r="R16" s="60">
        <v>21570</v>
      </c>
      <c r="S16" s="60">
        <v>0</v>
      </c>
      <c r="T16" s="60">
        <v>0</v>
      </c>
      <c r="U16" s="60">
        <v>0</v>
      </c>
      <c r="V16" s="60">
        <v>0</v>
      </c>
      <c r="W16" s="60">
        <v>64840</v>
      </c>
      <c r="X16" s="60">
        <v>1361066</v>
      </c>
      <c r="Y16" s="60">
        <v>-1296226</v>
      </c>
      <c r="Z16" s="140">
        <v>-95.24</v>
      </c>
      <c r="AA16" s="155">
        <v>72200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5082000</v>
      </c>
      <c r="F17" s="60">
        <v>5114387</v>
      </c>
      <c r="G17" s="60">
        <v>378189</v>
      </c>
      <c r="H17" s="60">
        <v>600398</v>
      </c>
      <c r="I17" s="60">
        <v>179229</v>
      </c>
      <c r="J17" s="60">
        <v>1157816</v>
      </c>
      <c r="K17" s="60">
        <v>623516</v>
      </c>
      <c r="L17" s="60">
        <v>202908</v>
      </c>
      <c r="M17" s="60">
        <v>0</v>
      </c>
      <c r="N17" s="60">
        <v>826424</v>
      </c>
      <c r="O17" s="60">
        <v>387272</v>
      </c>
      <c r="P17" s="60">
        <v>509534</v>
      </c>
      <c r="Q17" s="60">
        <v>475063</v>
      </c>
      <c r="R17" s="60">
        <v>1371869</v>
      </c>
      <c r="S17" s="60">
        <v>0</v>
      </c>
      <c r="T17" s="60">
        <v>0</v>
      </c>
      <c r="U17" s="60">
        <v>0</v>
      </c>
      <c r="V17" s="60">
        <v>0</v>
      </c>
      <c r="W17" s="60">
        <v>3356109</v>
      </c>
      <c r="X17" s="60">
        <v>5081579</v>
      </c>
      <c r="Y17" s="60">
        <v>-1725470</v>
      </c>
      <c r="Z17" s="140">
        <v>-33.96</v>
      </c>
      <c r="AA17" s="155">
        <v>5114387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153886000</v>
      </c>
      <c r="F19" s="60">
        <v>155552000</v>
      </c>
      <c r="G19" s="60">
        <v>10309000</v>
      </c>
      <c r="H19" s="60">
        <v>0</v>
      </c>
      <c r="I19" s="60">
        <v>0</v>
      </c>
      <c r="J19" s="60">
        <v>10309000</v>
      </c>
      <c r="K19" s="60">
        <v>2928000</v>
      </c>
      <c r="L19" s="60">
        <v>0</v>
      </c>
      <c r="M19" s="60">
        <v>0</v>
      </c>
      <c r="N19" s="60">
        <v>2928000</v>
      </c>
      <c r="O19" s="60">
        <v>0</v>
      </c>
      <c r="P19" s="60">
        <v>900000</v>
      </c>
      <c r="Q19" s="60">
        <v>0</v>
      </c>
      <c r="R19" s="60">
        <v>900000</v>
      </c>
      <c r="S19" s="60">
        <v>0</v>
      </c>
      <c r="T19" s="60">
        <v>0</v>
      </c>
      <c r="U19" s="60">
        <v>0</v>
      </c>
      <c r="V19" s="60">
        <v>0</v>
      </c>
      <c r="W19" s="60">
        <v>14137000</v>
      </c>
      <c r="X19" s="60">
        <v>159341000</v>
      </c>
      <c r="Y19" s="60">
        <v>-145204000</v>
      </c>
      <c r="Z19" s="140">
        <v>-91.13</v>
      </c>
      <c r="AA19" s="155">
        <v>155552000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3104000</v>
      </c>
      <c r="F20" s="54">
        <v>3175177</v>
      </c>
      <c r="G20" s="54">
        <v>275007</v>
      </c>
      <c r="H20" s="54">
        <v>228728</v>
      </c>
      <c r="I20" s="54">
        <v>290939</v>
      </c>
      <c r="J20" s="54">
        <v>794674</v>
      </c>
      <c r="K20" s="54">
        <v>180790</v>
      </c>
      <c r="L20" s="54">
        <v>238382</v>
      </c>
      <c r="M20" s="54">
        <v>0</v>
      </c>
      <c r="N20" s="54">
        <v>419172</v>
      </c>
      <c r="O20" s="54">
        <v>350716</v>
      </c>
      <c r="P20" s="54">
        <v>205278</v>
      </c>
      <c r="Q20" s="54">
        <v>153417</v>
      </c>
      <c r="R20" s="54">
        <v>709411</v>
      </c>
      <c r="S20" s="54">
        <v>0</v>
      </c>
      <c r="T20" s="54">
        <v>38719879</v>
      </c>
      <c r="U20" s="54">
        <v>24714758</v>
      </c>
      <c r="V20" s="54">
        <v>63434637</v>
      </c>
      <c r="W20" s="54">
        <v>65357894</v>
      </c>
      <c r="X20" s="54">
        <v>3103633</v>
      </c>
      <c r="Y20" s="54">
        <v>62254261</v>
      </c>
      <c r="Z20" s="184">
        <v>2005.85</v>
      </c>
      <c r="AA20" s="130">
        <v>3175177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473210000</v>
      </c>
      <c r="F22" s="190">
        <f t="shared" si="0"/>
        <v>497869880</v>
      </c>
      <c r="G22" s="190">
        <f t="shared" si="0"/>
        <v>38926786</v>
      </c>
      <c r="H22" s="190">
        <f t="shared" si="0"/>
        <v>30662214</v>
      </c>
      <c r="I22" s="190">
        <f t="shared" si="0"/>
        <v>26709663</v>
      </c>
      <c r="J22" s="190">
        <f t="shared" si="0"/>
        <v>96298663</v>
      </c>
      <c r="K22" s="190">
        <f t="shared" si="0"/>
        <v>27437587</v>
      </c>
      <c r="L22" s="190">
        <f t="shared" si="0"/>
        <v>24762095</v>
      </c>
      <c r="M22" s="190">
        <f t="shared" si="0"/>
        <v>0</v>
      </c>
      <c r="N22" s="190">
        <f t="shared" si="0"/>
        <v>52199682</v>
      </c>
      <c r="O22" s="190">
        <f t="shared" si="0"/>
        <v>22461827</v>
      </c>
      <c r="P22" s="190">
        <f t="shared" si="0"/>
        <v>26202705</v>
      </c>
      <c r="Q22" s="190">
        <f t="shared" si="0"/>
        <v>21391192</v>
      </c>
      <c r="R22" s="190">
        <f t="shared" si="0"/>
        <v>70055724</v>
      </c>
      <c r="S22" s="190">
        <f t="shared" si="0"/>
        <v>0</v>
      </c>
      <c r="T22" s="190">
        <f t="shared" si="0"/>
        <v>38736300</v>
      </c>
      <c r="U22" s="190">
        <f t="shared" si="0"/>
        <v>24714758</v>
      </c>
      <c r="V22" s="190">
        <f t="shared" si="0"/>
        <v>63451058</v>
      </c>
      <c r="W22" s="190">
        <f t="shared" si="0"/>
        <v>282005127</v>
      </c>
      <c r="X22" s="190">
        <f t="shared" si="0"/>
        <v>478665270</v>
      </c>
      <c r="Y22" s="190">
        <f t="shared" si="0"/>
        <v>-196660143</v>
      </c>
      <c r="Z22" s="191">
        <f>+IF(X22&lt;&gt;0,+(Y22/X22)*100,0)</f>
        <v>-41.08510797117159</v>
      </c>
      <c r="AA22" s="188">
        <f>SUM(AA5:AA21)</f>
        <v>497869880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122004000</v>
      </c>
      <c r="F25" s="60">
        <v>122004618</v>
      </c>
      <c r="G25" s="60">
        <v>9600851</v>
      </c>
      <c r="H25" s="60">
        <v>10382469</v>
      </c>
      <c r="I25" s="60">
        <v>0</v>
      </c>
      <c r="J25" s="60">
        <v>19983320</v>
      </c>
      <c r="K25" s="60">
        <v>3381723</v>
      </c>
      <c r="L25" s="60">
        <v>0</v>
      </c>
      <c r="M25" s="60">
        <v>0</v>
      </c>
      <c r="N25" s="60">
        <v>3381723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23365043</v>
      </c>
      <c r="X25" s="60">
        <v>122004480</v>
      </c>
      <c r="Y25" s="60">
        <v>-98639437</v>
      </c>
      <c r="Z25" s="140">
        <v>-80.85</v>
      </c>
      <c r="AA25" s="155">
        <v>122004618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13308000</v>
      </c>
      <c r="F26" s="60">
        <v>15114966</v>
      </c>
      <c r="G26" s="60">
        <v>1030938</v>
      </c>
      <c r="H26" s="60">
        <v>698783</v>
      </c>
      <c r="I26" s="60">
        <v>0</v>
      </c>
      <c r="J26" s="60">
        <v>1729721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1729721</v>
      </c>
      <c r="X26" s="60">
        <v>13307779</v>
      </c>
      <c r="Y26" s="60">
        <v>-11578058</v>
      </c>
      <c r="Z26" s="140">
        <v>-87</v>
      </c>
      <c r="AA26" s="155">
        <v>15114966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10304000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10304290</v>
      </c>
      <c r="Y27" s="60">
        <v>-10304290</v>
      </c>
      <c r="Z27" s="140">
        <v>-100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65197000</v>
      </c>
      <c r="F28" s="60">
        <v>65197232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65197232</v>
      </c>
      <c r="Y28" s="60">
        <v>-65197232</v>
      </c>
      <c r="Z28" s="140">
        <v>-100</v>
      </c>
      <c r="AA28" s="155">
        <v>65197232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4753000</v>
      </c>
      <c r="F29" s="60">
        <v>6102898</v>
      </c>
      <c r="G29" s="60">
        <v>489105</v>
      </c>
      <c r="H29" s="60">
        <v>0</v>
      </c>
      <c r="I29" s="60">
        <v>677289</v>
      </c>
      <c r="J29" s="60">
        <v>1166394</v>
      </c>
      <c r="K29" s="60">
        <v>633711</v>
      </c>
      <c r="L29" s="60">
        <v>626215</v>
      </c>
      <c r="M29" s="60">
        <v>0</v>
      </c>
      <c r="N29" s="60">
        <v>1259926</v>
      </c>
      <c r="O29" s="60">
        <v>716271</v>
      </c>
      <c r="P29" s="60">
        <v>695945</v>
      </c>
      <c r="Q29" s="60">
        <v>565328</v>
      </c>
      <c r="R29" s="60">
        <v>1977544</v>
      </c>
      <c r="S29" s="60">
        <v>0</v>
      </c>
      <c r="T29" s="60">
        <v>0</v>
      </c>
      <c r="U29" s="60">
        <v>0</v>
      </c>
      <c r="V29" s="60">
        <v>0</v>
      </c>
      <c r="W29" s="60">
        <v>4403864</v>
      </c>
      <c r="X29" s="60">
        <v>4753359</v>
      </c>
      <c r="Y29" s="60">
        <v>-349495</v>
      </c>
      <c r="Z29" s="140">
        <v>-7.35</v>
      </c>
      <c r="AA29" s="155">
        <v>6102898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176205000</v>
      </c>
      <c r="F30" s="60">
        <v>170734772</v>
      </c>
      <c r="G30" s="60">
        <v>0</v>
      </c>
      <c r="H30" s="60">
        <v>0</v>
      </c>
      <c r="I30" s="60">
        <v>13423074</v>
      </c>
      <c r="J30" s="60">
        <v>13423074</v>
      </c>
      <c r="K30" s="60">
        <v>23605598</v>
      </c>
      <c r="L30" s="60">
        <v>11994752</v>
      </c>
      <c r="M30" s="60">
        <v>0</v>
      </c>
      <c r="N30" s="60">
        <v>35600350</v>
      </c>
      <c r="O30" s="60">
        <v>9764312</v>
      </c>
      <c r="P30" s="60">
        <v>11381812</v>
      </c>
      <c r="Q30" s="60">
        <v>11648123</v>
      </c>
      <c r="R30" s="60">
        <v>32794247</v>
      </c>
      <c r="S30" s="60">
        <v>0</v>
      </c>
      <c r="T30" s="60">
        <v>0</v>
      </c>
      <c r="U30" s="60">
        <v>0</v>
      </c>
      <c r="V30" s="60">
        <v>0</v>
      </c>
      <c r="W30" s="60">
        <v>81817671</v>
      </c>
      <c r="X30" s="60">
        <v>176204772</v>
      </c>
      <c r="Y30" s="60">
        <v>-94387101</v>
      </c>
      <c r="Z30" s="140">
        <v>-53.57</v>
      </c>
      <c r="AA30" s="155">
        <v>170734772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17891000</v>
      </c>
      <c r="F31" s="60">
        <v>14576336</v>
      </c>
      <c r="G31" s="60">
        <v>1583268</v>
      </c>
      <c r="H31" s="60">
        <v>3671086</v>
      </c>
      <c r="I31" s="60">
        <v>380857</v>
      </c>
      <c r="J31" s="60">
        <v>5635211</v>
      </c>
      <c r="K31" s="60">
        <v>367245</v>
      </c>
      <c r="L31" s="60">
        <v>290552</v>
      </c>
      <c r="M31" s="60">
        <v>0</v>
      </c>
      <c r="N31" s="60">
        <v>657797</v>
      </c>
      <c r="O31" s="60">
        <v>600130</v>
      </c>
      <c r="P31" s="60">
        <v>56351</v>
      </c>
      <c r="Q31" s="60">
        <v>2363069</v>
      </c>
      <c r="R31" s="60">
        <v>3019550</v>
      </c>
      <c r="S31" s="60">
        <v>0</v>
      </c>
      <c r="T31" s="60">
        <v>0</v>
      </c>
      <c r="U31" s="60">
        <v>0</v>
      </c>
      <c r="V31" s="60">
        <v>0</v>
      </c>
      <c r="W31" s="60">
        <v>9312558</v>
      </c>
      <c r="X31" s="60">
        <v>17890673</v>
      </c>
      <c r="Y31" s="60">
        <v>-8578115</v>
      </c>
      <c r="Z31" s="140">
        <v>-47.95</v>
      </c>
      <c r="AA31" s="155">
        <v>14576336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16552000</v>
      </c>
      <c r="F32" s="60">
        <v>20694160</v>
      </c>
      <c r="G32" s="60">
        <v>4196197</v>
      </c>
      <c r="H32" s="60">
        <v>4310644</v>
      </c>
      <c r="I32" s="60">
        <v>1814763</v>
      </c>
      <c r="J32" s="60">
        <v>10321604</v>
      </c>
      <c r="K32" s="60">
        <v>2464784</v>
      </c>
      <c r="L32" s="60">
        <v>3628008</v>
      </c>
      <c r="M32" s="60">
        <v>0</v>
      </c>
      <c r="N32" s="60">
        <v>6092792</v>
      </c>
      <c r="O32" s="60">
        <v>5928</v>
      </c>
      <c r="P32" s="60">
        <v>3714566</v>
      </c>
      <c r="Q32" s="60">
        <v>3162314</v>
      </c>
      <c r="R32" s="60">
        <v>6882808</v>
      </c>
      <c r="S32" s="60">
        <v>0</v>
      </c>
      <c r="T32" s="60">
        <v>0</v>
      </c>
      <c r="U32" s="60">
        <v>0</v>
      </c>
      <c r="V32" s="60">
        <v>0</v>
      </c>
      <c r="W32" s="60">
        <v>23297204</v>
      </c>
      <c r="X32" s="60">
        <v>16551659</v>
      </c>
      <c r="Y32" s="60">
        <v>6745545</v>
      </c>
      <c r="Z32" s="140">
        <v>40.75</v>
      </c>
      <c r="AA32" s="155">
        <v>20694160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4264000</v>
      </c>
      <c r="F33" s="60">
        <v>12764000</v>
      </c>
      <c r="G33" s="60">
        <v>204655</v>
      </c>
      <c r="H33" s="60">
        <v>0</v>
      </c>
      <c r="I33" s="60">
        <v>0</v>
      </c>
      <c r="J33" s="60">
        <v>204655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204655</v>
      </c>
      <c r="X33" s="60">
        <v>4264000</v>
      </c>
      <c r="Y33" s="60">
        <v>-4059345</v>
      </c>
      <c r="Z33" s="140">
        <v>-95.2</v>
      </c>
      <c r="AA33" s="155">
        <v>12764000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70048000</v>
      </c>
      <c r="F34" s="60">
        <v>77092578</v>
      </c>
      <c r="G34" s="60">
        <v>7514607</v>
      </c>
      <c r="H34" s="60">
        <v>3740243</v>
      </c>
      <c r="I34" s="60">
        <v>4429293</v>
      </c>
      <c r="J34" s="60">
        <v>15684143</v>
      </c>
      <c r="K34" s="60">
        <v>3155590</v>
      </c>
      <c r="L34" s="60">
        <v>1916976</v>
      </c>
      <c r="M34" s="60">
        <v>0</v>
      </c>
      <c r="N34" s="60">
        <v>5072566</v>
      </c>
      <c r="O34" s="60">
        <v>4678548</v>
      </c>
      <c r="P34" s="60">
        <v>3335572</v>
      </c>
      <c r="Q34" s="60">
        <v>12496760</v>
      </c>
      <c r="R34" s="60">
        <v>20510880</v>
      </c>
      <c r="S34" s="60">
        <v>0</v>
      </c>
      <c r="T34" s="60">
        <v>44953309</v>
      </c>
      <c r="U34" s="60">
        <v>42256681</v>
      </c>
      <c r="V34" s="60">
        <v>87209990</v>
      </c>
      <c r="W34" s="60">
        <v>128477579</v>
      </c>
      <c r="X34" s="60">
        <v>70048287</v>
      </c>
      <c r="Y34" s="60">
        <v>58429292</v>
      </c>
      <c r="Z34" s="140">
        <v>83.41</v>
      </c>
      <c r="AA34" s="155">
        <v>77092578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500526000</v>
      </c>
      <c r="F36" s="190">
        <f t="shared" si="1"/>
        <v>504281560</v>
      </c>
      <c r="G36" s="190">
        <f t="shared" si="1"/>
        <v>24619621</v>
      </c>
      <c r="H36" s="190">
        <f t="shared" si="1"/>
        <v>22803225</v>
      </c>
      <c r="I36" s="190">
        <f t="shared" si="1"/>
        <v>20725276</v>
      </c>
      <c r="J36" s="190">
        <f t="shared" si="1"/>
        <v>68148122</v>
      </c>
      <c r="K36" s="190">
        <f t="shared" si="1"/>
        <v>33608651</v>
      </c>
      <c r="L36" s="190">
        <f t="shared" si="1"/>
        <v>18456503</v>
      </c>
      <c r="M36" s="190">
        <f t="shared" si="1"/>
        <v>0</v>
      </c>
      <c r="N36" s="190">
        <f t="shared" si="1"/>
        <v>52065154</v>
      </c>
      <c r="O36" s="190">
        <f t="shared" si="1"/>
        <v>15765189</v>
      </c>
      <c r="P36" s="190">
        <f t="shared" si="1"/>
        <v>19184246</v>
      </c>
      <c r="Q36" s="190">
        <f t="shared" si="1"/>
        <v>30235594</v>
      </c>
      <c r="R36" s="190">
        <f t="shared" si="1"/>
        <v>65185029</v>
      </c>
      <c r="S36" s="190">
        <f t="shared" si="1"/>
        <v>0</v>
      </c>
      <c r="T36" s="190">
        <f t="shared" si="1"/>
        <v>44953309</v>
      </c>
      <c r="U36" s="190">
        <f t="shared" si="1"/>
        <v>42256681</v>
      </c>
      <c r="V36" s="190">
        <f t="shared" si="1"/>
        <v>87209990</v>
      </c>
      <c r="W36" s="190">
        <f t="shared" si="1"/>
        <v>272608295</v>
      </c>
      <c r="X36" s="190">
        <f t="shared" si="1"/>
        <v>500526531</v>
      </c>
      <c r="Y36" s="190">
        <f t="shared" si="1"/>
        <v>-227918236</v>
      </c>
      <c r="Z36" s="191">
        <f>+IF(X36&lt;&gt;0,+(Y36/X36)*100,0)</f>
        <v>-45.535695289646895</v>
      </c>
      <c r="AA36" s="188">
        <f>SUM(AA25:AA35)</f>
        <v>504281560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-27316000</v>
      </c>
      <c r="F38" s="106">
        <f t="shared" si="2"/>
        <v>-6411680</v>
      </c>
      <c r="G38" s="106">
        <f t="shared" si="2"/>
        <v>14307165</v>
      </c>
      <c r="H38" s="106">
        <f t="shared" si="2"/>
        <v>7858989</v>
      </c>
      <c r="I38" s="106">
        <f t="shared" si="2"/>
        <v>5984387</v>
      </c>
      <c r="J38" s="106">
        <f t="shared" si="2"/>
        <v>28150541</v>
      </c>
      <c r="K38" s="106">
        <f t="shared" si="2"/>
        <v>-6171064</v>
      </c>
      <c r="L38" s="106">
        <f t="shared" si="2"/>
        <v>6305592</v>
      </c>
      <c r="M38" s="106">
        <f t="shared" si="2"/>
        <v>0</v>
      </c>
      <c r="N38" s="106">
        <f t="shared" si="2"/>
        <v>134528</v>
      </c>
      <c r="O38" s="106">
        <f t="shared" si="2"/>
        <v>6696638</v>
      </c>
      <c r="P38" s="106">
        <f t="shared" si="2"/>
        <v>7018459</v>
      </c>
      <c r="Q38" s="106">
        <f t="shared" si="2"/>
        <v>-8844402</v>
      </c>
      <c r="R38" s="106">
        <f t="shared" si="2"/>
        <v>4870695</v>
      </c>
      <c r="S38" s="106">
        <f t="shared" si="2"/>
        <v>0</v>
      </c>
      <c r="T38" s="106">
        <f t="shared" si="2"/>
        <v>-6217009</v>
      </c>
      <c r="U38" s="106">
        <f t="shared" si="2"/>
        <v>-17541923</v>
      </c>
      <c r="V38" s="106">
        <f t="shared" si="2"/>
        <v>-23758932</v>
      </c>
      <c r="W38" s="106">
        <f t="shared" si="2"/>
        <v>9396832</v>
      </c>
      <c r="X38" s="106">
        <f>IF(F22=F36,0,X22-X36)</f>
        <v>-21861261</v>
      </c>
      <c r="Y38" s="106">
        <f t="shared" si="2"/>
        <v>31258093</v>
      </c>
      <c r="Z38" s="201">
        <f>+IF(X38&lt;&gt;0,+(Y38/X38)*100,0)</f>
        <v>-142.98394314948254</v>
      </c>
      <c r="AA38" s="199">
        <f>+AA22-AA36</f>
        <v>-6411680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51547000</v>
      </c>
      <c r="F39" s="60">
        <v>50547000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46092000</v>
      </c>
      <c r="Y39" s="60">
        <v>-46092000</v>
      </c>
      <c r="Z39" s="140">
        <v>-100</v>
      </c>
      <c r="AA39" s="155">
        <v>50547000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24231000</v>
      </c>
      <c r="F42" s="88">
        <f t="shared" si="3"/>
        <v>44135320</v>
      </c>
      <c r="G42" s="88">
        <f t="shared" si="3"/>
        <v>14307165</v>
      </c>
      <c r="H42" s="88">
        <f t="shared" si="3"/>
        <v>7858989</v>
      </c>
      <c r="I42" s="88">
        <f t="shared" si="3"/>
        <v>5984387</v>
      </c>
      <c r="J42" s="88">
        <f t="shared" si="3"/>
        <v>28150541</v>
      </c>
      <c r="K42" s="88">
        <f t="shared" si="3"/>
        <v>-6171064</v>
      </c>
      <c r="L42" s="88">
        <f t="shared" si="3"/>
        <v>6305592</v>
      </c>
      <c r="M42" s="88">
        <f t="shared" si="3"/>
        <v>0</v>
      </c>
      <c r="N42" s="88">
        <f t="shared" si="3"/>
        <v>134528</v>
      </c>
      <c r="O42" s="88">
        <f t="shared" si="3"/>
        <v>6696638</v>
      </c>
      <c r="P42" s="88">
        <f t="shared" si="3"/>
        <v>7018459</v>
      </c>
      <c r="Q42" s="88">
        <f t="shared" si="3"/>
        <v>-8844402</v>
      </c>
      <c r="R42" s="88">
        <f t="shared" si="3"/>
        <v>4870695</v>
      </c>
      <c r="S42" s="88">
        <f t="shared" si="3"/>
        <v>0</v>
      </c>
      <c r="T42" s="88">
        <f t="shared" si="3"/>
        <v>-6217009</v>
      </c>
      <c r="U42" s="88">
        <f t="shared" si="3"/>
        <v>-17541923</v>
      </c>
      <c r="V42" s="88">
        <f t="shared" si="3"/>
        <v>-23758932</v>
      </c>
      <c r="W42" s="88">
        <f t="shared" si="3"/>
        <v>9396832</v>
      </c>
      <c r="X42" s="88">
        <f t="shared" si="3"/>
        <v>24230739</v>
      </c>
      <c r="Y42" s="88">
        <f t="shared" si="3"/>
        <v>-14833907</v>
      </c>
      <c r="Z42" s="208">
        <f>+IF(X42&lt;&gt;0,+(Y42/X42)*100,0)</f>
        <v>-61.2193751086172</v>
      </c>
      <c r="AA42" s="206">
        <f>SUM(AA38:AA41)</f>
        <v>44135320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24231000</v>
      </c>
      <c r="F44" s="77">
        <f t="shared" si="4"/>
        <v>44135320</v>
      </c>
      <c r="G44" s="77">
        <f t="shared" si="4"/>
        <v>14307165</v>
      </c>
      <c r="H44" s="77">
        <f t="shared" si="4"/>
        <v>7858989</v>
      </c>
      <c r="I44" s="77">
        <f t="shared" si="4"/>
        <v>5984387</v>
      </c>
      <c r="J44" s="77">
        <f t="shared" si="4"/>
        <v>28150541</v>
      </c>
      <c r="K44" s="77">
        <f t="shared" si="4"/>
        <v>-6171064</v>
      </c>
      <c r="L44" s="77">
        <f t="shared" si="4"/>
        <v>6305592</v>
      </c>
      <c r="M44" s="77">
        <f t="shared" si="4"/>
        <v>0</v>
      </c>
      <c r="N44" s="77">
        <f t="shared" si="4"/>
        <v>134528</v>
      </c>
      <c r="O44" s="77">
        <f t="shared" si="4"/>
        <v>6696638</v>
      </c>
      <c r="P44" s="77">
        <f t="shared" si="4"/>
        <v>7018459</v>
      </c>
      <c r="Q44" s="77">
        <f t="shared" si="4"/>
        <v>-8844402</v>
      </c>
      <c r="R44" s="77">
        <f t="shared" si="4"/>
        <v>4870695</v>
      </c>
      <c r="S44" s="77">
        <f t="shared" si="4"/>
        <v>0</v>
      </c>
      <c r="T44" s="77">
        <f t="shared" si="4"/>
        <v>-6217009</v>
      </c>
      <c r="U44" s="77">
        <f t="shared" si="4"/>
        <v>-17541923</v>
      </c>
      <c r="V44" s="77">
        <f t="shared" si="4"/>
        <v>-23758932</v>
      </c>
      <c r="W44" s="77">
        <f t="shared" si="4"/>
        <v>9396832</v>
      </c>
      <c r="X44" s="77">
        <f t="shared" si="4"/>
        <v>24230739</v>
      </c>
      <c r="Y44" s="77">
        <f t="shared" si="4"/>
        <v>-14833907</v>
      </c>
      <c r="Z44" s="212">
        <f>+IF(X44&lt;&gt;0,+(Y44/X44)*100,0)</f>
        <v>-61.2193751086172</v>
      </c>
      <c r="AA44" s="210">
        <f>+AA42-AA43</f>
        <v>44135320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24231000</v>
      </c>
      <c r="F46" s="88">
        <f t="shared" si="5"/>
        <v>44135320</v>
      </c>
      <c r="G46" s="88">
        <f t="shared" si="5"/>
        <v>14307165</v>
      </c>
      <c r="H46" s="88">
        <f t="shared" si="5"/>
        <v>7858989</v>
      </c>
      <c r="I46" s="88">
        <f t="shared" si="5"/>
        <v>5984387</v>
      </c>
      <c r="J46" s="88">
        <f t="shared" si="5"/>
        <v>28150541</v>
      </c>
      <c r="K46" s="88">
        <f t="shared" si="5"/>
        <v>-6171064</v>
      </c>
      <c r="L46" s="88">
        <f t="shared" si="5"/>
        <v>6305592</v>
      </c>
      <c r="M46" s="88">
        <f t="shared" si="5"/>
        <v>0</v>
      </c>
      <c r="N46" s="88">
        <f t="shared" si="5"/>
        <v>134528</v>
      </c>
      <c r="O46" s="88">
        <f t="shared" si="5"/>
        <v>6696638</v>
      </c>
      <c r="P46" s="88">
        <f t="shared" si="5"/>
        <v>7018459</v>
      </c>
      <c r="Q46" s="88">
        <f t="shared" si="5"/>
        <v>-8844402</v>
      </c>
      <c r="R46" s="88">
        <f t="shared" si="5"/>
        <v>4870695</v>
      </c>
      <c r="S46" s="88">
        <f t="shared" si="5"/>
        <v>0</v>
      </c>
      <c r="T46" s="88">
        <f t="shared" si="5"/>
        <v>-6217009</v>
      </c>
      <c r="U46" s="88">
        <f t="shared" si="5"/>
        <v>-17541923</v>
      </c>
      <c r="V46" s="88">
        <f t="shared" si="5"/>
        <v>-23758932</v>
      </c>
      <c r="W46" s="88">
        <f t="shared" si="5"/>
        <v>9396832</v>
      </c>
      <c r="X46" s="88">
        <f t="shared" si="5"/>
        <v>24230739</v>
      </c>
      <c r="Y46" s="88">
        <f t="shared" si="5"/>
        <v>-14833907</v>
      </c>
      <c r="Z46" s="208">
        <f>+IF(X46&lt;&gt;0,+(Y46/X46)*100,0)</f>
        <v>-61.2193751086172</v>
      </c>
      <c r="AA46" s="206">
        <f>SUM(AA44:AA45)</f>
        <v>44135320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24231000</v>
      </c>
      <c r="F48" s="219">
        <f t="shared" si="6"/>
        <v>44135320</v>
      </c>
      <c r="G48" s="219">
        <f t="shared" si="6"/>
        <v>14307165</v>
      </c>
      <c r="H48" s="220">
        <f t="shared" si="6"/>
        <v>7858989</v>
      </c>
      <c r="I48" s="220">
        <f t="shared" si="6"/>
        <v>5984387</v>
      </c>
      <c r="J48" s="220">
        <f t="shared" si="6"/>
        <v>28150541</v>
      </c>
      <c r="K48" s="220">
        <f t="shared" si="6"/>
        <v>-6171064</v>
      </c>
      <c r="L48" s="220">
        <f t="shared" si="6"/>
        <v>6305592</v>
      </c>
      <c r="M48" s="219">
        <f t="shared" si="6"/>
        <v>0</v>
      </c>
      <c r="N48" s="219">
        <f t="shared" si="6"/>
        <v>134528</v>
      </c>
      <c r="O48" s="220">
        <f t="shared" si="6"/>
        <v>6696638</v>
      </c>
      <c r="P48" s="220">
        <f t="shared" si="6"/>
        <v>7018459</v>
      </c>
      <c r="Q48" s="220">
        <f t="shared" si="6"/>
        <v>-8844402</v>
      </c>
      <c r="R48" s="220">
        <f t="shared" si="6"/>
        <v>4870695</v>
      </c>
      <c r="S48" s="220">
        <f t="shared" si="6"/>
        <v>0</v>
      </c>
      <c r="T48" s="219">
        <f t="shared" si="6"/>
        <v>-6217009</v>
      </c>
      <c r="U48" s="219">
        <f t="shared" si="6"/>
        <v>-17541923</v>
      </c>
      <c r="V48" s="220">
        <f t="shared" si="6"/>
        <v>-23758932</v>
      </c>
      <c r="W48" s="220">
        <f t="shared" si="6"/>
        <v>9396832</v>
      </c>
      <c r="X48" s="220">
        <f t="shared" si="6"/>
        <v>24230739</v>
      </c>
      <c r="Y48" s="220">
        <f t="shared" si="6"/>
        <v>-14833907</v>
      </c>
      <c r="Z48" s="221">
        <f>+IF(X48&lt;&gt;0,+(Y48/X48)*100,0)</f>
        <v>-61.2193751086172</v>
      </c>
      <c r="AA48" s="222">
        <f>SUM(AA46:AA47)</f>
        <v>44135320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4869000</v>
      </c>
      <c r="F5" s="100">
        <f t="shared" si="0"/>
        <v>6202000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91200</v>
      </c>
      <c r="R5" s="100">
        <f t="shared" si="0"/>
        <v>91200</v>
      </c>
      <c r="S5" s="100">
        <f t="shared" si="0"/>
        <v>375631</v>
      </c>
      <c r="T5" s="100">
        <f t="shared" si="0"/>
        <v>124414</v>
      </c>
      <c r="U5" s="100">
        <f t="shared" si="0"/>
        <v>332800</v>
      </c>
      <c r="V5" s="100">
        <f t="shared" si="0"/>
        <v>832845</v>
      </c>
      <c r="W5" s="100">
        <f t="shared" si="0"/>
        <v>924045</v>
      </c>
      <c r="X5" s="100">
        <f t="shared" si="0"/>
        <v>4869000</v>
      </c>
      <c r="Y5" s="100">
        <f t="shared" si="0"/>
        <v>-3944955</v>
      </c>
      <c r="Z5" s="137">
        <f>+IF(X5&lt;&gt;0,+(Y5/X5)*100,0)</f>
        <v>-81.0218730745533</v>
      </c>
      <c r="AA5" s="153">
        <f>SUM(AA6:AA8)</f>
        <v>6202000</v>
      </c>
    </row>
    <row r="6" spans="1:27" ht="12.75">
      <c r="A6" s="138" t="s">
        <v>75</v>
      </c>
      <c r="B6" s="136"/>
      <c r="C6" s="155"/>
      <c r="D6" s="155"/>
      <c r="E6" s="156">
        <v>250000</v>
      </c>
      <c r="F6" s="60">
        <v>110000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91200</v>
      </c>
      <c r="R6" s="60">
        <v>91200</v>
      </c>
      <c r="S6" s="60">
        <v>16400</v>
      </c>
      <c r="T6" s="60">
        <v>103220</v>
      </c>
      <c r="U6" s="60">
        <v>299450</v>
      </c>
      <c r="V6" s="60">
        <v>419070</v>
      </c>
      <c r="W6" s="60">
        <v>510270</v>
      </c>
      <c r="X6" s="60">
        <v>250000</v>
      </c>
      <c r="Y6" s="60">
        <v>260270</v>
      </c>
      <c r="Z6" s="140">
        <v>104.11</v>
      </c>
      <c r="AA6" s="62">
        <v>110000</v>
      </c>
    </row>
    <row r="7" spans="1:27" ht="12.75">
      <c r="A7" s="138" t="s">
        <v>76</v>
      </c>
      <c r="B7" s="136"/>
      <c r="C7" s="157"/>
      <c r="D7" s="157"/>
      <c r="E7" s="158">
        <v>30000</v>
      </c>
      <c r="F7" s="159">
        <v>3770000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>
        <v>21194</v>
      </c>
      <c r="U7" s="159">
        <v>33350</v>
      </c>
      <c r="V7" s="159">
        <v>54544</v>
      </c>
      <c r="W7" s="159">
        <v>54544</v>
      </c>
      <c r="X7" s="159">
        <v>30000</v>
      </c>
      <c r="Y7" s="159">
        <v>24544</v>
      </c>
      <c r="Z7" s="141">
        <v>81.81</v>
      </c>
      <c r="AA7" s="225">
        <v>3770000</v>
      </c>
    </row>
    <row r="8" spans="1:27" ht="12.75">
      <c r="A8" s="138" t="s">
        <v>77</v>
      </c>
      <c r="B8" s="136"/>
      <c r="C8" s="155"/>
      <c r="D8" s="155"/>
      <c r="E8" s="156">
        <v>4589000</v>
      </c>
      <c r="F8" s="60">
        <v>2322000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>
        <v>359231</v>
      </c>
      <c r="T8" s="60"/>
      <c r="U8" s="60"/>
      <c r="V8" s="60">
        <v>359231</v>
      </c>
      <c r="W8" s="60">
        <v>359231</v>
      </c>
      <c r="X8" s="60">
        <v>4589000</v>
      </c>
      <c r="Y8" s="60">
        <v>-4229769</v>
      </c>
      <c r="Z8" s="140">
        <v>-92.17</v>
      </c>
      <c r="AA8" s="62">
        <v>2322000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3090000</v>
      </c>
      <c r="F9" s="100">
        <f t="shared" si="1"/>
        <v>2090000</v>
      </c>
      <c r="G9" s="100">
        <f t="shared" si="1"/>
        <v>3615397</v>
      </c>
      <c r="H9" s="100">
        <f t="shared" si="1"/>
        <v>0</v>
      </c>
      <c r="I9" s="100">
        <f t="shared" si="1"/>
        <v>0</v>
      </c>
      <c r="J9" s="100">
        <f t="shared" si="1"/>
        <v>3615397</v>
      </c>
      <c r="K9" s="100">
        <f t="shared" si="1"/>
        <v>2409504</v>
      </c>
      <c r="L9" s="100">
        <f t="shared" si="1"/>
        <v>0</v>
      </c>
      <c r="M9" s="100">
        <f t="shared" si="1"/>
        <v>0</v>
      </c>
      <c r="N9" s="100">
        <f t="shared" si="1"/>
        <v>2409504</v>
      </c>
      <c r="O9" s="100">
        <f t="shared" si="1"/>
        <v>0</v>
      </c>
      <c r="P9" s="100">
        <f t="shared" si="1"/>
        <v>0</v>
      </c>
      <c r="Q9" s="100">
        <f t="shared" si="1"/>
        <v>2080117</v>
      </c>
      <c r="R9" s="100">
        <f t="shared" si="1"/>
        <v>2080117</v>
      </c>
      <c r="S9" s="100">
        <f t="shared" si="1"/>
        <v>1863253</v>
      </c>
      <c r="T9" s="100">
        <f t="shared" si="1"/>
        <v>1737237</v>
      </c>
      <c r="U9" s="100">
        <f t="shared" si="1"/>
        <v>0</v>
      </c>
      <c r="V9" s="100">
        <f t="shared" si="1"/>
        <v>3600490</v>
      </c>
      <c r="W9" s="100">
        <f t="shared" si="1"/>
        <v>11705508</v>
      </c>
      <c r="X9" s="100">
        <f t="shared" si="1"/>
        <v>3090000</v>
      </c>
      <c r="Y9" s="100">
        <f t="shared" si="1"/>
        <v>8615508</v>
      </c>
      <c r="Z9" s="137">
        <f>+IF(X9&lt;&gt;0,+(Y9/X9)*100,0)</f>
        <v>278.8190291262136</v>
      </c>
      <c r="AA9" s="102">
        <f>SUM(AA10:AA14)</f>
        <v>2090000</v>
      </c>
    </row>
    <row r="10" spans="1:27" ht="12.75">
      <c r="A10" s="138" t="s">
        <v>79</v>
      </c>
      <c r="B10" s="136"/>
      <c r="C10" s="155"/>
      <c r="D10" s="155"/>
      <c r="E10" s="156">
        <v>3090000</v>
      </c>
      <c r="F10" s="60">
        <v>2090000</v>
      </c>
      <c r="G10" s="60">
        <v>3615397</v>
      </c>
      <c r="H10" s="60"/>
      <c r="I10" s="60"/>
      <c r="J10" s="60">
        <v>3615397</v>
      </c>
      <c r="K10" s="60">
        <v>2409504</v>
      </c>
      <c r="L10" s="60"/>
      <c r="M10" s="60"/>
      <c r="N10" s="60">
        <v>2409504</v>
      </c>
      <c r="O10" s="60"/>
      <c r="P10" s="60"/>
      <c r="Q10" s="60">
        <v>1773120</v>
      </c>
      <c r="R10" s="60">
        <v>1773120</v>
      </c>
      <c r="S10" s="60">
        <v>1863253</v>
      </c>
      <c r="T10" s="60">
        <v>1737237</v>
      </c>
      <c r="U10" s="60"/>
      <c r="V10" s="60">
        <v>3600490</v>
      </c>
      <c r="W10" s="60">
        <v>11398511</v>
      </c>
      <c r="X10" s="60">
        <v>3090000</v>
      </c>
      <c r="Y10" s="60">
        <v>8308511</v>
      </c>
      <c r="Z10" s="140">
        <v>268.88</v>
      </c>
      <c r="AA10" s="62">
        <v>2090000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>
        <v>37184</v>
      </c>
      <c r="R11" s="60">
        <v>37184</v>
      </c>
      <c r="S11" s="60"/>
      <c r="T11" s="60"/>
      <c r="U11" s="60"/>
      <c r="V11" s="60"/>
      <c r="W11" s="60">
        <v>37184</v>
      </c>
      <c r="X11" s="60"/>
      <c r="Y11" s="60">
        <v>37184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>
        <v>269813</v>
      </c>
      <c r="R14" s="159">
        <v>269813</v>
      </c>
      <c r="S14" s="159"/>
      <c r="T14" s="159"/>
      <c r="U14" s="159"/>
      <c r="V14" s="159"/>
      <c r="W14" s="159">
        <v>269813</v>
      </c>
      <c r="X14" s="159"/>
      <c r="Y14" s="159">
        <v>269813</v>
      </c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38725000</v>
      </c>
      <c r="F15" s="100">
        <f t="shared" si="2"/>
        <v>38725000</v>
      </c>
      <c r="G15" s="100">
        <f t="shared" si="2"/>
        <v>843859</v>
      </c>
      <c r="H15" s="100">
        <f t="shared" si="2"/>
        <v>0</v>
      </c>
      <c r="I15" s="100">
        <f t="shared" si="2"/>
        <v>0</v>
      </c>
      <c r="J15" s="100">
        <f t="shared" si="2"/>
        <v>843859</v>
      </c>
      <c r="K15" s="100">
        <f t="shared" si="2"/>
        <v>5954418</v>
      </c>
      <c r="L15" s="100">
        <f t="shared" si="2"/>
        <v>5107419</v>
      </c>
      <c r="M15" s="100">
        <f t="shared" si="2"/>
        <v>10337325</v>
      </c>
      <c r="N15" s="100">
        <f t="shared" si="2"/>
        <v>21399162</v>
      </c>
      <c r="O15" s="100">
        <f t="shared" si="2"/>
        <v>283463</v>
      </c>
      <c r="P15" s="100">
        <f t="shared" si="2"/>
        <v>1813665</v>
      </c>
      <c r="Q15" s="100">
        <f t="shared" si="2"/>
        <v>19450</v>
      </c>
      <c r="R15" s="100">
        <f t="shared" si="2"/>
        <v>2116578</v>
      </c>
      <c r="S15" s="100">
        <f t="shared" si="2"/>
        <v>2304046</v>
      </c>
      <c r="T15" s="100">
        <f t="shared" si="2"/>
        <v>505216</v>
      </c>
      <c r="U15" s="100">
        <f t="shared" si="2"/>
        <v>2909352</v>
      </c>
      <c r="V15" s="100">
        <f t="shared" si="2"/>
        <v>5718614</v>
      </c>
      <c r="W15" s="100">
        <f t="shared" si="2"/>
        <v>30078213</v>
      </c>
      <c r="X15" s="100">
        <f t="shared" si="2"/>
        <v>38725000</v>
      </c>
      <c r="Y15" s="100">
        <f t="shared" si="2"/>
        <v>-8646787</v>
      </c>
      <c r="Z15" s="137">
        <f>+IF(X15&lt;&gt;0,+(Y15/X15)*100,0)</f>
        <v>-22.328694641704324</v>
      </c>
      <c r="AA15" s="102">
        <f>SUM(AA16:AA18)</f>
        <v>38725000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>
        <v>5107419</v>
      </c>
      <c r="M16" s="60">
        <v>10337325</v>
      </c>
      <c r="N16" s="60">
        <v>15444744</v>
      </c>
      <c r="O16" s="60">
        <v>283463</v>
      </c>
      <c r="P16" s="60">
        <v>1813665</v>
      </c>
      <c r="Q16" s="60">
        <v>19250</v>
      </c>
      <c r="R16" s="60">
        <v>2116378</v>
      </c>
      <c r="S16" s="60"/>
      <c r="T16" s="60"/>
      <c r="U16" s="60"/>
      <c r="V16" s="60"/>
      <c r="W16" s="60">
        <v>17561122</v>
      </c>
      <c r="X16" s="60"/>
      <c r="Y16" s="60">
        <v>17561122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38725000</v>
      </c>
      <c r="F17" s="60">
        <v>38725000</v>
      </c>
      <c r="G17" s="60">
        <v>843859</v>
      </c>
      <c r="H17" s="60"/>
      <c r="I17" s="60"/>
      <c r="J17" s="60">
        <v>843859</v>
      </c>
      <c r="K17" s="60">
        <v>5954418</v>
      </c>
      <c r="L17" s="60"/>
      <c r="M17" s="60"/>
      <c r="N17" s="60">
        <v>5954418</v>
      </c>
      <c r="O17" s="60"/>
      <c r="P17" s="60"/>
      <c r="Q17" s="60">
        <v>200</v>
      </c>
      <c r="R17" s="60">
        <v>200</v>
      </c>
      <c r="S17" s="60">
        <v>2304046</v>
      </c>
      <c r="T17" s="60">
        <v>505216</v>
      </c>
      <c r="U17" s="60">
        <v>2909352</v>
      </c>
      <c r="V17" s="60">
        <v>5718614</v>
      </c>
      <c r="W17" s="60">
        <v>12517091</v>
      </c>
      <c r="X17" s="60">
        <v>38725000</v>
      </c>
      <c r="Y17" s="60">
        <v>-26207909</v>
      </c>
      <c r="Z17" s="140">
        <v>-67.68</v>
      </c>
      <c r="AA17" s="62">
        <v>38725000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15730000</v>
      </c>
      <c r="F19" s="100">
        <f t="shared" si="3"/>
        <v>10730000</v>
      </c>
      <c r="G19" s="100">
        <f t="shared" si="3"/>
        <v>3894631</v>
      </c>
      <c r="H19" s="100">
        <f t="shared" si="3"/>
        <v>0</v>
      </c>
      <c r="I19" s="100">
        <f t="shared" si="3"/>
        <v>0</v>
      </c>
      <c r="J19" s="100">
        <f t="shared" si="3"/>
        <v>3894631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73015</v>
      </c>
      <c r="T19" s="100">
        <f t="shared" si="3"/>
        <v>73015</v>
      </c>
      <c r="U19" s="100">
        <f t="shared" si="3"/>
        <v>2259343</v>
      </c>
      <c r="V19" s="100">
        <f t="shared" si="3"/>
        <v>2405373</v>
      </c>
      <c r="W19" s="100">
        <f t="shared" si="3"/>
        <v>6300004</v>
      </c>
      <c r="X19" s="100">
        <f t="shared" si="3"/>
        <v>15730000</v>
      </c>
      <c r="Y19" s="100">
        <f t="shared" si="3"/>
        <v>-9429996</v>
      </c>
      <c r="Z19" s="137">
        <f>+IF(X19&lt;&gt;0,+(Y19/X19)*100,0)</f>
        <v>-59.94911633820724</v>
      </c>
      <c r="AA19" s="102">
        <f>SUM(AA20:AA23)</f>
        <v>10730000</v>
      </c>
    </row>
    <row r="20" spans="1:27" ht="12.75">
      <c r="A20" s="138" t="s">
        <v>89</v>
      </c>
      <c r="B20" s="136"/>
      <c r="C20" s="155"/>
      <c r="D20" s="155"/>
      <c r="E20" s="156">
        <v>15730000</v>
      </c>
      <c r="F20" s="60">
        <v>10730000</v>
      </c>
      <c r="G20" s="60">
        <v>3894631</v>
      </c>
      <c r="H20" s="60"/>
      <c r="I20" s="60"/>
      <c r="J20" s="60">
        <v>3894631</v>
      </c>
      <c r="K20" s="60"/>
      <c r="L20" s="60"/>
      <c r="M20" s="60"/>
      <c r="N20" s="60"/>
      <c r="O20" s="60"/>
      <c r="P20" s="60"/>
      <c r="Q20" s="60"/>
      <c r="R20" s="60"/>
      <c r="S20" s="60">
        <v>73015</v>
      </c>
      <c r="T20" s="60">
        <v>73015</v>
      </c>
      <c r="U20" s="60">
        <v>2259343</v>
      </c>
      <c r="V20" s="60">
        <v>2405373</v>
      </c>
      <c r="W20" s="60">
        <v>6300004</v>
      </c>
      <c r="X20" s="60">
        <v>15730000</v>
      </c>
      <c r="Y20" s="60">
        <v>-9429996</v>
      </c>
      <c r="Z20" s="140">
        <v>-59.95</v>
      </c>
      <c r="AA20" s="62">
        <v>10730000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62414000</v>
      </c>
      <c r="F25" s="219">
        <f t="shared" si="4"/>
        <v>57747000</v>
      </c>
      <c r="G25" s="219">
        <f t="shared" si="4"/>
        <v>8353887</v>
      </c>
      <c r="H25" s="219">
        <f t="shared" si="4"/>
        <v>0</v>
      </c>
      <c r="I25" s="219">
        <f t="shared" si="4"/>
        <v>0</v>
      </c>
      <c r="J25" s="219">
        <f t="shared" si="4"/>
        <v>8353887</v>
      </c>
      <c r="K25" s="219">
        <f t="shared" si="4"/>
        <v>8363922</v>
      </c>
      <c r="L25" s="219">
        <f t="shared" si="4"/>
        <v>5107419</v>
      </c>
      <c r="M25" s="219">
        <f t="shared" si="4"/>
        <v>10337325</v>
      </c>
      <c r="N25" s="219">
        <f t="shared" si="4"/>
        <v>23808666</v>
      </c>
      <c r="O25" s="219">
        <f t="shared" si="4"/>
        <v>283463</v>
      </c>
      <c r="P25" s="219">
        <f t="shared" si="4"/>
        <v>1813665</v>
      </c>
      <c r="Q25" s="219">
        <f t="shared" si="4"/>
        <v>2190767</v>
      </c>
      <c r="R25" s="219">
        <f t="shared" si="4"/>
        <v>4287895</v>
      </c>
      <c r="S25" s="219">
        <f t="shared" si="4"/>
        <v>4615945</v>
      </c>
      <c r="T25" s="219">
        <f t="shared" si="4"/>
        <v>2439882</v>
      </c>
      <c r="U25" s="219">
        <f t="shared" si="4"/>
        <v>5501495</v>
      </c>
      <c r="V25" s="219">
        <f t="shared" si="4"/>
        <v>12557322</v>
      </c>
      <c r="W25" s="219">
        <f t="shared" si="4"/>
        <v>49007770</v>
      </c>
      <c r="X25" s="219">
        <f t="shared" si="4"/>
        <v>62414000</v>
      </c>
      <c r="Y25" s="219">
        <f t="shared" si="4"/>
        <v>-13406230</v>
      </c>
      <c r="Z25" s="231">
        <f>+IF(X25&lt;&gt;0,+(Y25/X25)*100,0)</f>
        <v>-21.479523824782902</v>
      </c>
      <c r="AA25" s="232">
        <f>+AA5+AA9+AA15+AA19+AA24</f>
        <v>57747000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48547000</v>
      </c>
      <c r="F28" s="60">
        <v>48547000</v>
      </c>
      <c r="G28" s="60">
        <v>7510028</v>
      </c>
      <c r="H28" s="60"/>
      <c r="I28" s="60"/>
      <c r="J28" s="60">
        <v>7510028</v>
      </c>
      <c r="K28" s="60">
        <v>4752254</v>
      </c>
      <c r="L28" s="60"/>
      <c r="M28" s="60"/>
      <c r="N28" s="60">
        <v>4752254</v>
      </c>
      <c r="O28" s="60"/>
      <c r="P28" s="60"/>
      <c r="Q28" s="60">
        <v>2190767</v>
      </c>
      <c r="R28" s="60">
        <v>2190767</v>
      </c>
      <c r="S28" s="60">
        <v>1101681</v>
      </c>
      <c r="T28" s="60">
        <v>505216</v>
      </c>
      <c r="U28" s="60">
        <v>5168695</v>
      </c>
      <c r="V28" s="60">
        <v>6775592</v>
      </c>
      <c r="W28" s="60">
        <v>21228641</v>
      </c>
      <c r="X28" s="60">
        <v>48547000</v>
      </c>
      <c r="Y28" s="60">
        <v>-27318359</v>
      </c>
      <c r="Z28" s="140">
        <v>-56.27</v>
      </c>
      <c r="AA28" s="155">
        <v>48547000</v>
      </c>
    </row>
    <row r="29" spans="1:27" ht="12.75">
      <c r="A29" s="234" t="s">
        <v>134</v>
      </c>
      <c r="B29" s="136"/>
      <c r="C29" s="155"/>
      <c r="D29" s="155"/>
      <c r="E29" s="156">
        <v>3000000</v>
      </c>
      <c r="F29" s="60">
        <v>2000000</v>
      </c>
      <c r="G29" s="60">
        <v>843859</v>
      </c>
      <c r="H29" s="60"/>
      <c r="I29" s="60"/>
      <c r="J29" s="60">
        <v>843859</v>
      </c>
      <c r="K29" s="60">
        <v>927104</v>
      </c>
      <c r="L29" s="60">
        <v>5107419</v>
      </c>
      <c r="M29" s="60">
        <v>10337325</v>
      </c>
      <c r="N29" s="60">
        <v>16371848</v>
      </c>
      <c r="O29" s="60">
        <v>283463</v>
      </c>
      <c r="P29" s="60">
        <v>1801389</v>
      </c>
      <c r="Q29" s="60"/>
      <c r="R29" s="60">
        <v>2084852</v>
      </c>
      <c r="S29" s="60"/>
      <c r="T29" s="60"/>
      <c r="U29" s="60"/>
      <c r="V29" s="60"/>
      <c r="W29" s="60">
        <v>19300559</v>
      </c>
      <c r="X29" s="60">
        <v>3000000</v>
      </c>
      <c r="Y29" s="60">
        <v>16300559</v>
      </c>
      <c r="Z29" s="140">
        <v>543.35</v>
      </c>
      <c r="AA29" s="62">
        <v>2000000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51547000</v>
      </c>
      <c r="F32" s="77">
        <f t="shared" si="5"/>
        <v>50547000</v>
      </c>
      <c r="G32" s="77">
        <f t="shared" si="5"/>
        <v>8353887</v>
      </c>
      <c r="H32" s="77">
        <f t="shared" si="5"/>
        <v>0</v>
      </c>
      <c r="I32" s="77">
        <f t="shared" si="5"/>
        <v>0</v>
      </c>
      <c r="J32" s="77">
        <f t="shared" si="5"/>
        <v>8353887</v>
      </c>
      <c r="K32" s="77">
        <f t="shared" si="5"/>
        <v>5679358</v>
      </c>
      <c r="L32" s="77">
        <f t="shared" si="5"/>
        <v>5107419</v>
      </c>
      <c r="M32" s="77">
        <f t="shared" si="5"/>
        <v>10337325</v>
      </c>
      <c r="N32" s="77">
        <f t="shared" si="5"/>
        <v>21124102</v>
      </c>
      <c r="O32" s="77">
        <f t="shared" si="5"/>
        <v>283463</v>
      </c>
      <c r="P32" s="77">
        <f t="shared" si="5"/>
        <v>1801389</v>
      </c>
      <c r="Q32" s="77">
        <f t="shared" si="5"/>
        <v>2190767</v>
      </c>
      <c r="R32" s="77">
        <f t="shared" si="5"/>
        <v>4275619</v>
      </c>
      <c r="S32" s="77">
        <f t="shared" si="5"/>
        <v>1101681</v>
      </c>
      <c r="T32" s="77">
        <f t="shared" si="5"/>
        <v>505216</v>
      </c>
      <c r="U32" s="77">
        <f t="shared" si="5"/>
        <v>5168695</v>
      </c>
      <c r="V32" s="77">
        <f t="shared" si="5"/>
        <v>6775592</v>
      </c>
      <c r="W32" s="77">
        <f t="shared" si="5"/>
        <v>40529200</v>
      </c>
      <c r="X32" s="77">
        <f t="shared" si="5"/>
        <v>51547000</v>
      </c>
      <c r="Y32" s="77">
        <f t="shared" si="5"/>
        <v>-11017800</v>
      </c>
      <c r="Z32" s="212">
        <f>+IF(X32&lt;&gt;0,+(Y32/X32)*100,0)</f>
        <v>-21.374279783498555</v>
      </c>
      <c r="AA32" s="79">
        <f>SUM(AA28:AA31)</f>
        <v>50547000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10867000</v>
      </c>
      <c r="F35" s="60">
        <v>7200000</v>
      </c>
      <c r="G35" s="60"/>
      <c r="H35" s="60"/>
      <c r="I35" s="60"/>
      <c r="J35" s="60"/>
      <c r="K35" s="60">
        <v>2684564</v>
      </c>
      <c r="L35" s="60"/>
      <c r="M35" s="60"/>
      <c r="N35" s="60">
        <v>2684564</v>
      </c>
      <c r="O35" s="60"/>
      <c r="P35" s="60">
        <v>12276</v>
      </c>
      <c r="Q35" s="60"/>
      <c r="R35" s="60">
        <v>12276</v>
      </c>
      <c r="S35" s="60">
        <v>3514264</v>
      </c>
      <c r="T35" s="60">
        <v>1934666</v>
      </c>
      <c r="U35" s="60">
        <v>332800</v>
      </c>
      <c r="V35" s="60">
        <v>5781730</v>
      </c>
      <c r="W35" s="60">
        <v>8478570</v>
      </c>
      <c r="X35" s="60">
        <v>10867000</v>
      </c>
      <c r="Y35" s="60">
        <v>-2388430</v>
      </c>
      <c r="Z35" s="140">
        <v>-21.98</v>
      </c>
      <c r="AA35" s="62">
        <v>7200000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62414000</v>
      </c>
      <c r="F36" s="220">
        <f t="shared" si="6"/>
        <v>57747000</v>
      </c>
      <c r="G36" s="220">
        <f t="shared" si="6"/>
        <v>8353887</v>
      </c>
      <c r="H36" s="220">
        <f t="shared" si="6"/>
        <v>0</v>
      </c>
      <c r="I36" s="220">
        <f t="shared" si="6"/>
        <v>0</v>
      </c>
      <c r="J36" s="220">
        <f t="shared" si="6"/>
        <v>8353887</v>
      </c>
      <c r="K36" s="220">
        <f t="shared" si="6"/>
        <v>8363922</v>
      </c>
      <c r="L36" s="220">
        <f t="shared" si="6"/>
        <v>5107419</v>
      </c>
      <c r="M36" s="220">
        <f t="shared" si="6"/>
        <v>10337325</v>
      </c>
      <c r="N36" s="220">
        <f t="shared" si="6"/>
        <v>23808666</v>
      </c>
      <c r="O36" s="220">
        <f t="shared" si="6"/>
        <v>283463</v>
      </c>
      <c r="P36" s="220">
        <f t="shared" si="6"/>
        <v>1813665</v>
      </c>
      <c r="Q36" s="220">
        <f t="shared" si="6"/>
        <v>2190767</v>
      </c>
      <c r="R36" s="220">
        <f t="shared" si="6"/>
        <v>4287895</v>
      </c>
      <c r="S36" s="220">
        <f t="shared" si="6"/>
        <v>4615945</v>
      </c>
      <c r="T36" s="220">
        <f t="shared" si="6"/>
        <v>2439882</v>
      </c>
      <c r="U36" s="220">
        <f t="shared" si="6"/>
        <v>5501495</v>
      </c>
      <c r="V36" s="220">
        <f t="shared" si="6"/>
        <v>12557322</v>
      </c>
      <c r="W36" s="220">
        <f t="shared" si="6"/>
        <v>49007770</v>
      </c>
      <c r="X36" s="220">
        <f t="shared" si="6"/>
        <v>62414000</v>
      </c>
      <c r="Y36" s="220">
        <f t="shared" si="6"/>
        <v>-13406230</v>
      </c>
      <c r="Z36" s="221">
        <f>+IF(X36&lt;&gt;0,+(Y36/X36)*100,0)</f>
        <v>-21.479523824782902</v>
      </c>
      <c r="AA36" s="239">
        <f>SUM(AA32:AA35)</f>
        <v>57747000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40690000</v>
      </c>
      <c r="F6" s="60">
        <v>45636000</v>
      </c>
      <c r="G6" s="60">
        <v>12723803</v>
      </c>
      <c r="H6" s="60">
        <v>12616190</v>
      </c>
      <c r="I6" s="60">
        <v>12507230</v>
      </c>
      <c r="J6" s="60">
        <v>12507230</v>
      </c>
      <c r="K6" s="60">
        <v>11134474</v>
      </c>
      <c r="L6" s="60">
        <v>14463023</v>
      </c>
      <c r="M6" s="60">
        <v>10014361</v>
      </c>
      <c r="N6" s="60">
        <v>10014361</v>
      </c>
      <c r="O6" s="60">
        <v>9157385</v>
      </c>
      <c r="P6" s="60">
        <v>11332295</v>
      </c>
      <c r="Q6" s="60">
        <v>8808844</v>
      </c>
      <c r="R6" s="60">
        <v>8808844</v>
      </c>
      <c r="S6" s="60">
        <v>18946066</v>
      </c>
      <c r="T6" s="60">
        <v>10727569</v>
      </c>
      <c r="U6" s="60">
        <v>5397883</v>
      </c>
      <c r="V6" s="60">
        <v>5397883</v>
      </c>
      <c r="W6" s="60">
        <v>5397883</v>
      </c>
      <c r="X6" s="60">
        <v>45636000</v>
      </c>
      <c r="Y6" s="60">
        <v>-40238117</v>
      </c>
      <c r="Z6" s="140">
        <v>-88.17</v>
      </c>
      <c r="AA6" s="62">
        <v>45636000</v>
      </c>
    </row>
    <row r="7" spans="1:27" ht="12.75">
      <c r="A7" s="249" t="s">
        <v>144</v>
      </c>
      <c r="B7" s="182"/>
      <c r="C7" s="155"/>
      <c r="D7" s="155"/>
      <c r="E7" s="59">
        <v>20000000</v>
      </c>
      <c r="F7" s="60">
        <v>20000000</v>
      </c>
      <c r="G7" s="60">
        <v>10677000</v>
      </c>
      <c r="H7" s="60">
        <v>3325583</v>
      </c>
      <c r="I7" s="60">
        <v>2158073</v>
      </c>
      <c r="J7" s="60">
        <v>2158073</v>
      </c>
      <c r="K7" s="60">
        <v>7398016</v>
      </c>
      <c r="L7" s="60">
        <v>7430948</v>
      </c>
      <c r="M7" s="60">
        <v>7461135</v>
      </c>
      <c r="N7" s="60">
        <v>7461135</v>
      </c>
      <c r="O7" s="60">
        <v>5444869</v>
      </c>
      <c r="P7" s="60">
        <v>9577705</v>
      </c>
      <c r="Q7" s="60">
        <v>4452553</v>
      </c>
      <c r="R7" s="60">
        <v>4452553</v>
      </c>
      <c r="S7" s="60">
        <v>4471101</v>
      </c>
      <c r="T7" s="60">
        <v>5696232</v>
      </c>
      <c r="U7" s="60">
        <v>5106157</v>
      </c>
      <c r="V7" s="60">
        <v>5106157</v>
      </c>
      <c r="W7" s="60">
        <v>5106157</v>
      </c>
      <c r="X7" s="60">
        <v>20000000</v>
      </c>
      <c r="Y7" s="60">
        <v>-14893843</v>
      </c>
      <c r="Z7" s="140">
        <v>-74.47</v>
      </c>
      <c r="AA7" s="62">
        <v>20000000</v>
      </c>
    </row>
    <row r="8" spans="1:27" ht="12.75">
      <c r="A8" s="249" t="s">
        <v>145</v>
      </c>
      <c r="B8" s="182"/>
      <c r="C8" s="155"/>
      <c r="D8" s="155"/>
      <c r="E8" s="59">
        <v>63416739</v>
      </c>
      <c r="F8" s="60">
        <v>113108000</v>
      </c>
      <c r="G8" s="60">
        <v>29498456</v>
      </c>
      <c r="H8" s="60">
        <v>117417262</v>
      </c>
      <c r="I8" s="60">
        <v>153051527</v>
      </c>
      <c r="J8" s="60">
        <v>153051527</v>
      </c>
      <c r="K8" s="60">
        <v>150384892</v>
      </c>
      <c r="L8" s="60">
        <v>297696925</v>
      </c>
      <c r="M8" s="60">
        <v>297696925</v>
      </c>
      <c r="N8" s="60">
        <v>297696925</v>
      </c>
      <c r="O8" s="60">
        <v>127384557</v>
      </c>
      <c r="P8" s="60">
        <v>135965411</v>
      </c>
      <c r="Q8" s="60">
        <v>128361604</v>
      </c>
      <c r="R8" s="60">
        <v>128361604</v>
      </c>
      <c r="S8" s="60">
        <v>132631819</v>
      </c>
      <c r="T8" s="60">
        <v>155157191</v>
      </c>
      <c r="U8" s="60">
        <v>155763577</v>
      </c>
      <c r="V8" s="60">
        <v>155763577</v>
      </c>
      <c r="W8" s="60">
        <v>155763577</v>
      </c>
      <c r="X8" s="60">
        <v>113108000</v>
      </c>
      <c r="Y8" s="60">
        <v>42655577</v>
      </c>
      <c r="Z8" s="140">
        <v>37.71</v>
      </c>
      <c r="AA8" s="62">
        <v>113108000</v>
      </c>
    </row>
    <row r="9" spans="1:27" ht="12.75">
      <c r="A9" s="249" t="s">
        <v>146</v>
      </c>
      <c r="B9" s="182"/>
      <c r="C9" s="155"/>
      <c r="D9" s="155"/>
      <c r="E9" s="59">
        <v>30995117</v>
      </c>
      <c r="F9" s="60">
        <v>30995000</v>
      </c>
      <c r="G9" s="60">
        <v>2359584</v>
      </c>
      <c r="H9" s="60">
        <v>23598110</v>
      </c>
      <c r="I9" s="60">
        <v>33515261</v>
      </c>
      <c r="J9" s="60">
        <v>33515261</v>
      </c>
      <c r="K9" s="60">
        <v>18542465</v>
      </c>
      <c r="L9" s="60">
        <v>30865998</v>
      </c>
      <c r="M9" s="60">
        <v>30865998</v>
      </c>
      <c r="N9" s="60">
        <v>30865998</v>
      </c>
      <c r="O9" s="60">
        <v>39698774</v>
      </c>
      <c r="P9" s="60">
        <v>54558020</v>
      </c>
      <c r="Q9" s="60">
        <v>76598634</v>
      </c>
      <c r="R9" s="60">
        <v>76598634</v>
      </c>
      <c r="S9" s="60">
        <v>76598634</v>
      </c>
      <c r="T9" s="60">
        <v>76598634</v>
      </c>
      <c r="U9" s="60">
        <v>76598634</v>
      </c>
      <c r="V9" s="60">
        <v>76598634</v>
      </c>
      <c r="W9" s="60">
        <v>76598634</v>
      </c>
      <c r="X9" s="60">
        <v>30995000</v>
      </c>
      <c r="Y9" s="60">
        <v>45603634</v>
      </c>
      <c r="Z9" s="140">
        <v>147.13</v>
      </c>
      <c r="AA9" s="62">
        <v>30995000</v>
      </c>
    </row>
    <row r="10" spans="1:27" ht="12.75">
      <c r="A10" s="249" t="s">
        <v>147</v>
      </c>
      <c r="B10" s="182"/>
      <c r="C10" s="155"/>
      <c r="D10" s="155"/>
      <c r="E10" s="59">
        <v>435000</v>
      </c>
      <c r="F10" s="60">
        <v>435000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435000</v>
      </c>
      <c r="Y10" s="159">
        <v>-435000</v>
      </c>
      <c r="Z10" s="141">
        <v>-100</v>
      </c>
      <c r="AA10" s="225">
        <v>435000</v>
      </c>
    </row>
    <row r="11" spans="1:27" ht="12.75">
      <c r="A11" s="249" t="s">
        <v>148</v>
      </c>
      <c r="B11" s="182"/>
      <c r="C11" s="155"/>
      <c r="D11" s="155"/>
      <c r="E11" s="59">
        <v>2471000</v>
      </c>
      <c r="F11" s="60">
        <v>2471000</v>
      </c>
      <c r="G11" s="60">
        <v>428666</v>
      </c>
      <c r="H11" s="60">
        <v>2547773</v>
      </c>
      <c r="I11" s="60">
        <v>2736781</v>
      </c>
      <c r="J11" s="60">
        <v>2736781</v>
      </c>
      <c r="K11" s="60">
        <v>789973</v>
      </c>
      <c r="L11" s="60">
        <v>1188453</v>
      </c>
      <c r="M11" s="60">
        <v>2147476</v>
      </c>
      <c r="N11" s="60">
        <v>2147476</v>
      </c>
      <c r="O11" s="60">
        <v>2029974</v>
      </c>
      <c r="P11" s="60">
        <v>2025266</v>
      </c>
      <c r="Q11" s="60">
        <v>2402041</v>
      </c>
      <c r="R11" s="60">
        <v>2402041</v>
      </c>
      <c r="S11" s="60">
        <v>2402041</v>
      </c>
      <c r="T11" s="60">
        <v>2402041</v>
      </c>
      <c r="U11" s="60">
        <v>2402041</v>
      </c>
      <c r="V11" s="60">
        <v>2402041</v>
      </c>
      <c r="W11" s="60">
        <v>2402041</v>
      </c>
      <c r="X11" s="60">
        <v>2471000</v>
      </c>
      <c r="Y11" s="60">
        <v>-68959</v>
      </c>
      <c r="Z11" s="140">
        <v>-2.79</v>
      </c>
      <c r="AA11" s="62">
        <v>2471000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158007856</v>
      </c>
      <c r="F12" s="73">
        <f t="shared" si="0"/>
        <v>212645000</v>
      </c>
      <c r="G12" s="73">
        <f t="shared" si="0"/>
        <v>55687509</v>
      </c>
      <c r="H12" s="73">
        <f t="shared" si="0"/>
        <v>159504918</v>
      </c>
      <c r="I12" s="73">
        <f t="shared" si="0"/>
        <v>203968872</v>
      </c>
      <c r="J12" s="73">
        <f t="shared" si="0"/>
        <v>203968872</v>
      </c>
      <c r="K12" s="73">
        <f t="shared" si="0"/>
        <v>188249820</v>
      </c>
      <c r="L12" s="73">
        <f t="shared" si="0"/>
        <v>351645347</v>
      </c>
      <c r="M12" s="73">
        <f t="shared" si="0"/>
        <v>348185895</v>
      </c>
      <c r="N12" s="73">
        <f t="shared" si="0"/>
        <v>348185895</v>
      </c>
      <c r="O12" s="73">
        <f t="shared" si="0"/>
        <v>183715559</v>
      </c>
      <c r="P12" s="73">
        <f t="shared" si="0"/>
        <v>213458697</v>
      </c>
      <c r="Q12" s="73">
        <f t="shared" si="0"/>
        <v>220623676</v>
      </c>
      <c r="R12" s="73">
        <f t="shared" si="0"/>
        <v>220623676</v>
      </c>
      <c r="S12" s="73">
        <f t="shared" si="0"/>
        <v>235049661</v>
      </c>
      <c r="T12" s="73">
        <f t="shared" si="0"/>
        <v>250581667</v>
      </c>
      <c r="U12" s="73">
        <f t="shared" si="0"/>
        <v>245268292</v>
      </c>
      <c r="V12" s="73">
        <f t="shared" si="0"/>
        <v>245268292</v>
      </c>
      <c r="W12" s="73">
        <f t="shared" si="0"/>
        <v>245268292</v>
      </c>
      <c r="X12" s="73">
        <f t="shared" si="0"/>
        <v>212645000</v>
      </c>
      <c r="Y12" s="73">
        <f t="shared" si="0"/>
        <v>32623292</v>
      </c>
      <c r="Z12" s="170">
        <f>+IF(X12&lt;&gt;0,+(Y12/X12)*100,0)</f>
        <v>15.341668978814457</v>
      </c>
      <c r="AA12" s="74">
        <f>SUM(AA6:AA11)</f>
        <v>212645000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111895</v>
      </c>
      <c r="H15" s="60">
        <v>497464</v>
      </c>
      <c r="I15" s="60">
        <v>502196</v>
      </c>
      <c r="J15" s="60">
        <v>502196</v>
      </c>
      <c r="K15" s="60">
        <v>126092</v>
      </c>
      <c r="L15" s="60">
        <v>23218</v>
      </c>
      <c r="M15" s="60">
        <v>28065</v>
      </c>
      <c r="N15" s="60">
        <v>28065</v>
      </c>
      <c r="O15" s="60">
        <v>223745</v>
      </c>
      <c r="P15" s="60">
        <v>299812</v>
      </c>
      <c r="Q15" s="60">
        <v>314837</v>
      </c>
      <c r="R15" s="60">
        <v>314837</v>
      </c>
      <c r="S15" s="60">
        <v>314837</v>
      </c>
      <c r="T15" s="60">
        <v>314837</v>
      </c>
      <c r="U15" s="60">
        <v>314837</v>
      </c>
      <c r="V15" s="60">
        <v>314837</v>
      </c>
      <c r="W15" s="60">
        <v>314837</v>
      </c>
      <c r="X15" s="60"/>
      <c r="Y15" s="60">
        <v>314837</v>
      </c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94000</v>
      </c>
      <c r="F16" s="60"/>
      <c r="G16" s="159">
        <v>8050946</v>
      </c>
      <c r="H16" s="159">
        <v>86655</v>
      </c>
      <c r="I16" s="159">
        <v>86655</v>
      </c>
      <c r="J16" s="60">
        <v>86655</v>
      </c>
      <c r="K16" s="159">
        <v>2487519</v>
      </c>
      <c r="L16" s="159">
        <v>2502364</v>
      </c>
      <c r="M16" s="60">
        <v>2502364</v>
      </c>
      <c r="N16" s="159">
        <v>2502364</v>
      </c>
      <c r="O16" s="159">
        <v>2536469</v>
      </c>
      <c r="P16" s="159">
        <v>524670</v>
      </c>
      <c r="Q16" s="60">
        <v>530438</v>
      </c>
      <c r="R16" s="159">
        <v>530438</v>
      </c>
      <c r="S16" s="159">
        <v>533025</v>
      </c>
      <c r="T16" s="60">
        <v>535713</v>
      </c>
      <c r="U16" s="159">
        <v>535713</v>
      </c>
      <c r="V16" s="159">
        <v>535713</v>
      </c>
      <c r="W16" s="159">
        <v>535713</v>
      </c>
      <c r="X16" s="60"/>
      <c r="Y16" s="159">
        <v>535713</v>
      </c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1641625</v>
      </c>
      <c r="F17" s="60">
        <v>1642000</v>
      </c>
      <c r="G17" s="60">
        <v>120734</v>
      </c>
      <c r="H17" s="60">
        <v>1597835</v>
      </c>
      <c r="I17" s="60">
        <v>1597835</v>
      </c>
      <c r="J17" s="60">
        <v>1597835</v>
      </c>
      <c r="K17" s="60">
        <v>1597835</v>
      </c>
      <c r="L17" s="60">
        <v>1597835</v>
      </c>
      <c r="M17" s="60">
        <v>1597835</v>
      </c>
      <c r="N17" s="60">
        <v>1597835</v>
      </c>
      <c r="O17" s="60">
        <v>1597835</v>
      </c>
      <c r="P17" s="60">
        <v>1597835</v>
      </c>
      <c r="Q17" s="60">
        <v>1597835</v>
      </c>
      <c r="R17" s="60">
        <v>1597835</v>
      </c>
      <c r="S17" s="60">
        <v>1597835</v>
      </c>
      <c r="T17" s="60">
        <v>1597835</v>
      </c>
      <c r="U17" s="60">
        <v>1597835</v>
      </c>
      <c r="V17" s="60">
        <v>1597835</v>
      </c>
      <c r="W17" s="60">
        <v>1597835</v>
      </c>
      <c r="X17" s="60">
        <v>1642000</v>
      </c>
      <c r="Y17" s="60">
        <v>-44165</v>
      </c>
      <c r="Z17" s="140">
        <v>-2.69</v>
      </c>
      <c r="AA17" s="62">
        <v>1642000</v>
      </c>
    </row>
    <row r="18" spans="1:27" ht="12.75">
      <c r="A18" s="249" t="s">
        <v>153</v>
      </c>
      <c r="B18" s="182"/>
      <c r="C18" s="155"/>
      <c r="D18" s="155"/>
      <c r="E18" s="59"/>
      <c r="F18" s="60">
        <v>94000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94000</v>
      </c>
      <c r="Y18" s="60">
        <v>-94000</v>
      </c>
      <c r="Z18" s="140">
        <v>-100</v>
      </c>
      <c r="AA18" s="62">
        <v>94000</v>
      </c>
    </row>
    <row r="19" spans="1:27" ht="12.75">
      <c r="A19" s="249" t="s">
        <v>154</v>
      </c>
      <c r="B19" s="182"/>
      <c r="C19" s="155"/>
      <c r="D19" s="155"/>
      <c r="E19" s="59">
        <v>757709293</v>
      </c>
      <c r="F19" s="60">
        <v>800489000</v>
      </c>
      <c r="G19" s="60">
        <v>163636625</v>
      </c>
      <c r="H19" s="60">
        <v>757678784</v>
      </c>
      <c r="I19" s="60">
        <v>695232819</v>
      </c>
      <c r="J19" s="60">
        <v>695232819</v>
      </c>
      <c r="K19" s="60">
        <v>687735616</v>
      </c>
      <c r="L19" s="60">
        <v>816815864</v>
      </c>
      <c r="M19" s="60">
        <v>827152864</v>
      </c>
      <c r="N19" s="60">
        <v>827152864</v>
      </c>
      <c r="O19" s="60">
        <v>778682423</v>
      </c>
      <c r="P19" s="60">
        <v>778682423</v>
      </c>
      <c r="Q19" s="60">
        <v>778682423</v>
      </c>
      <c r="R19" s="60">
        <v>778682423</v>
      </c>
      <c r="S19" s="60">
        <v>778682423</v>
      </c>
      <c r="T19" s="60">
        <v>778682423</v>
      </c>
      <c r="U19" s="60">
        <v>778682423</v>
      </c>
      <c r="V19" s="60">
        <v>778682423</v>
      </c>
      <c r="W19" s="60">
        <v>778682423</v>
      </c>
      <c r="X19" s="60">
        <v>800489000</v>
      </c>
      <c r="Y19" s="60">
        <v>-21806577</v>
      </c>
      <c r="Z19" s="140">
        <v>-2.72</v>
      </c>
      <c r="AA19" s="62">
        <v>800489000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448177</v>
      </c>
      <c r="F22" s="60">
        <v>448000</v>
      </c>
      <c r="G22" s="60">
        <v>362132</v>
      </c>
      <c r="H22" s="60">
        <v>120734</v>
      </c>
      <c r="I22" s="60">
        <v>120734</v>
      </c>
      <c r="J22" s="60">
        <v>120734</v>
      </c>
      <c r="K22" s="60">
        <v>120734</v>
      </c>
      <c r="L22" s="60">
        <v>231734</v>
      </c>
      <c r="M22" s="60">
        <v>231734</v>
      </c>
      <c r="N22" s="60">
        <v>231734</v>
      </c>
      <c r="O22" s="60">
        <v>231734</v>
      </c>
      <c r="P22" s="60">
        <v>231734</v>
      </c>
      <c r="Q22" s="60">
        <v>231734</v>
      </c>
      <c r="R22" s="60">
        <v>231734</v>
      </c>
      <c r="S22" s="60">
        <v>231734</v>
      </c>
      <c r="T22" s="60">
        <v>231734</v>
      </c>
      <c r="U22" s="60">
        <v>231734</v>
      </c>
      <c r="V22" s="60">
        <v>231734</v>
      </c>
      <c r="W22" s="60">
        <v>231734</v>
      </c>
      <c r="X22" s="60">
        <v>448000</v>
      </c>
      <c r="Y22" s="60">
        <v>-216266</v>
      </c>
      <c r="Z22" s="140">
        <v>-48.27</v>
      </c>
      <c r="AA22" s="62">
        <v>448000</v>
      </c>
    </row>
    <row r="23" spans="1:27" ht="12.75">
      <c r="A23" s="249" t="s">
        <v>158</v>
      </c>
      <c r="B23" s="182"/>
      <c r="C23" s="155"/>
      <c r="D23" s="155"/>
      <c r="E23" s="59">
        <v>10356000</v>
      </c>
      <c r="F23" s="60">
        <v>10356000</v>
      </c>
      <c r="G23" s="159">
        <v>12121572</v>
      </c>
      <c r="H23" s="159"/>
      <c r="I23" s="159"/>
      <c r="J23" s="60"/>
      <c r="K23" s="159"/>
      <c r="L23" s="159"/>
      <c r="M23" s="60"/>
      <c r="N23" s="159"/>
      <c r="O23" s="159">
        <v>13085304</v>
      </c>
      <c r="P23" s="159">
        <v>23014955</v>
      </c>
      <c r="Q23" s="60">
        <v>49566005</v>
      </c>
      <c r="R23" s="159">
        <v>49566005</v>
      </c>
      <c r="S23" s="159">
        <v>49566005</v>
      </c>
      <c r="T23" s="60">
        <v>49566005</v>
      </c>
      <c r="U23" s="159">
        <v>49566005</v>
      </c>
      <c r="V23" s="159">
        <v>49566005</v>
      </c>
      <c r="W23" s="159">
        <v>49566005</v>
      </c>
      <c r="X23" s="60">
        <v>10356000</v>
      </c>
      <c r="Y23" s="159">
        <v>39210005</v>
      </c>
      <c r="Z23" s="141">
        <v>378.62</v>
      </c>
      <c r="AA23" s="225">
        <v>10356000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770249095</v>
      </c>
      <c r="F24" s="77">
        <f t="shared" si="1"/>
        <v>813029000</v>
      </c>
      <c r="G24" s="77">
        <f t="shared" si="1"/>
        <v>184403904</v>
      </c>
      <c r="H24" s="77">
        <f t="shared" si="1"/>
        <v>759981472</v>
      </c>
      <c r="I24" s="77">
        <f t="shared" si="1"/>
        <v>697540239</v>
      </c>
      <c r="J24" s="77">
        <f t="shared" si="1"/>
        <v>697540239</v>
      </c>
      <c r="K24" s="77">
        <f t="shared" si="1"/>
        <v>692067796</v>
      </c>
      <c r="L24" s="77">
        <f t="shared" si="1"/>
        <v>821171015</v>
      </c>
      <c r="M24" s="77">
        <f t="shared" si="1"/>
        <v>831512862</v>
      </c>
      <c r="N24" s="77">
        <f t="shared" si="1"/>
        <v>831512862</v>
      </c>
      <c r="O24" s="77">
        <f t="shared" si="1"/>
        <v>796357510</v>
      </c>
      <c r="P24" s="77">
        <f t="shared" si="1"/>
        <v>804351429</v>
      </c>
      <c r="Q24" s="77">
        <f t="shared" si="1"/>
        <v>830923272</v>
      </c>
      <c r="R24" s="77">
        <f t="shared" si="1"/>
        <v>830923272</v>
      </c>
      <c r="S24" s="77">
        <f t="shared" si="1"/>
        <v>830925859</v>
      </c>
      <c r="T24" s="77">
        <f t="shared" si="1"/>
        <v>830928547</v>
      </c>
      <c r="U24" s="77">
        <f t="shared" si="1"/>
        <v>830928547</v>
      </c>
      <c r="V24" s="77">
        <f t="shared" si="1"/>
        <v>830928547</v>
      </c>
      <c r="W24" s="77">
        <f t="shared" si="1"/>
        <v>830928547</v>
      </c>
      <c r="X24" s="77">
        <f t="shared" si="1"/>
        <v>813029000</v>
      </c>
      <c r="Y24" s="77">
        <f t="shared" si="1"/>
        <v>17899547</v>
      </c>
      <c r="Z24" s="212">
        <f>+IF(X24&lt;&gt;0,+(Y24/X24)*100,0)</f>
        <v>2.2015877662420404</v>
      </c>
      <c r="AA24" s="79">
        <f>SUM(AA15:AA23)</f>
        <v>813029000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928256951</v>
      </c>
      <c r="F25" s="73">
        <f t="shared" si="2"/>
        <v>1025674000</v>
      </c>
      <c r="G25" s="73">
        <f t="shared" si="2"/>
        <v>240091413</v>
      </c>
      <c r="H25" s="73">
        <f t="shared" si="2"/>
        <v>919486390</v>
      </c>
      <c r="I25" s="73">
        <f t="shared" si="2"/>
        <v>901509111</v>
      </c>
      <c r="J25" s="73">
        <f t="shared" si="2"/>
        <v>901509111</v>
      </c>
      <c r="K25" s="73">
        <f t="shared" si="2"/>
        <v>880317616</v>
      </c>
      <c r="L25" s="73">
        <f t="shared" si="2"/>
        <v>1172816362</v>
      </c>
      <c r="M25" s="73">
        <f t="shared" si="2"/>
        <v>1179698757</v>
      </c>
      <c r="N25" s="73">
        <f t="shared" si="2"/>
        <v>1179698757</v>
      </c>
      <c r="O25" s="73">
        <f t="shared" si="2"/>
        <v>980073069</v>
      </c>
      <c r="P25" s="73">
        <f t="shared" si="2"/>
        <v>1017810126</v>
      </c>
      <c r="Q25" s="73">
        <f t="shared" si="2"/>
        <v>1051546948</v>
      </c>
      <c r="R25" s="73">
        <f t="shared" si="2"/>
        <v>1051546948</v>
      </c>
      <c r="S25" s="73">
        <f t="shared" si="2"/>
        <v>1065975520</v>
      </c>
      <c r="T25" s="73">
        <f t="shared" si="2"/>
        <v>1081510214</v>
      </c>
      <c r="U25" s="73">
        <f t="shared" si="2"/>
        <v>1076196839</v>
      </c>
      <c r="V25" s="73">
        <f t="shared" si="2"/>
        <v>1076196839</v>
      </c>
      <c r="W25" s="73">
        <f t="shared" si="2"/>
        <v>1076196839</v>
      </c>
      <c r="X25" s="73">
        <f t="shared" si="2"/>
        <v>1025674000</v>
      </c>
      <c r="Y25" s="73">
        <f t="shared" si="2"/>
        <v>50522839</v>
      </c>
      <c r="Z25" s="170">
        <f>+IF(X25&lt;&gt;0,+(Y25/X25)*100,0)</f>
        <v>4.925818437437236</v>
      </c>
      <c r="AA25" s="74">
        <f>+AA12+AA24</f>
        <v>1025674000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>
        <v>4724465</v>
      </c>
      <c r="P29" s="60"/>
      <c r="Q29" s="60">
        <v>4724465</v>
      </c>
      <c r="R29" s="60">
        <v>4724465</v>
      </c>
      <c r="S29" s="60">
        <v>4724465</v>
      </c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3715000</v>
      </c>
      <c r="F30" s="60">
        <v>3715000</v>
      </c>
      <c r="G30" s="60">
        <v>72233</v>
      </c>
      <c r="H30" s="60">
        <v>4258195</v>
      </c>
      <c r="I30" s="60">
        <v>4258195</v>
      </c>
      <c r="J30" s="60">
        <v>4258195</v>
      </c>
      <c r="K30" s="60">
        <v>4724465</v>
      </c>
      <c r="L30" s="60">
        <v>4724465</v>
      </c>
      <c r="M30" s="60">
        <v>4724465</v>
      </c>
      <c r="N30" s="60">
        <v>4724465</v>
      </c>
      <c r="O30" s="60">
        <v>47594</v>
      </c>
      <c r="P30" s="60">
        <v>4724465</v>
      </c>
      <c r="Q30" s="60">
        <v>47594</v>
      </c>
      <c r="R30" s="60">
        <v>47594</v>
      </c>
      <c r="S30" s="60">
        <v>47594</v>
      </c>
      <c r="T30" s="60">
        <v>2845165</v>
      </c>
      <c r="U30" s="60">
        <v>2845165</v>
      </c>
      <c r="V30" s="60">
        <v>2845165</v>
      </c>
      <c r="W30" s="60">
        <v>2845165</v>
      </c>
      <c r="X30" s="60">
        <v>3715000</v>
      </c>
      <c r="Y30" s="60">
        <v>-869835</v>
      </c>
      <c r="Z30" s="140">
        <v>-23.41</v>
      </c>
      <c r="AA30" s="62">
        <v>3715000</v>
      </c>
    </row>
    <row r="31" spans="1:27" ht="12.75">
      <c r="A31" s="249" t="s">
        <v>163</v>
      </c>
      <c r="B31" s="182"/>
      <c r="C31" s="155"/>
      <c r="D31" s="155"/>
      <c r="E31" s="59">
        <v>3109000</v>
      </c>
      <c r="F31" s="60">
        <v>3109000</v>
      </c>
      <c r="G31" s="60"/>
      <c r="H31" s="60">
        <v>3351441</v>
      </c>
      <c r="I31" s="60">
        <v>3398569</v>
      </c>
      <c r="J31" s="60">
        <v>3398569</v>
      </c>
      <c r="K31" s="60">
        <v>3294513</v>
      </c>
      <c r="L31" s="60">
        <v>44408</v>
      </c>
      <c r="M31" s="60">
        <v>47594</v>
      </c>
      <c r="N31" s="60">
        <v>47594</v>
      </c>
      <c r="O31" s="60"/>
      <c r="P31" s="60">
        <v>47594</v>
      </c>
      <c r="Q31" s="60"/>
      <c r="R31" s="60"/>
      <c r="S31" s="60"/>
      <c r="T31" s="60"/>
      <c r="U31" s="60"/>
      <c r="V31" s="60"/>
      <c r="W31" s="60"/>
      <c r="X31" s="60">
        <v>3109000</v>
      </c>
      <c r="Y31" s="60">
        <v>-3109000</v>
      </c>
      <c r="Z31" s="140">
        <v>-100</v>
      </c>
      <c r="AA31" s="62">
        <v>3109000</v>
      </c>
    </row>
    <row r="32" spans="1:27" ht="12.75">
      <c r="A32" s="249" t="s">
        <v>164</v>
      </c>
      <c r="B32" s="182"/>
      <c r="C32" s="155"/>
      <c r="D32" s="155"/>
      <c r="E32" s="59">
        <v>46740624</v>
      </c>
      <c r="F32" s="60">
        <v>59752000</v>
      </c>
      <c r="G32" s="60">
        <v>16062149</v>
      </c>
      <c r="H32" s="60">
        <v>72017366</v>
      </c>
      <c r="I32" s="60">
        <v>71272834</v>
      </c>
      <c r="J32" s="60">
        <v>71272834</v>
      </c>
      <c r="K32" s="60">
        <v>69309210</v>
      </c>
      <c r="L32" s="60">
        <v>20176128</v>
      </c>
      <c r="M32" s="60">
        <v>20111460</v>
      </c>
      <c r="N32" s="60">
        <v>20111460</v>
      </c>
      <c r="O32" s="60">
        <v>21555246</v>
      </c>
      <c r="P32" s="60">
        <v>29154937</v>
      </c>
      <c r="Q32" s="60">
        <v>31662827</v>
      </c>
      <c r="R32" s="60">
        <v>31662827</v>
      </c>
      <c r="S32" s="60">
        <v>44218382</v>
      </c>
      <c r="T32" s="60">
        <v>25307836</v>
      </c>
      <c r="U32" s="60">
        <v>74585062</v>
      </c>
      <c r="V32" s="60">
        <v>74585062</v>
      </c>
      <c r="W32" s="60">
        <v>74585062</v>
      </c>
      <c r="X32" s="60">
        <v>59752000</v>
      </c>
      <c r="Y32" s="60">
        <v>14833062</v>
      </c>
      <c r="Z32" s="140">
        <v>24.82</v>
      </c>
      <c r="AA32" s="62">
        <v>59752000</v>
      </c>
    </row>
    <row r="33" spans="1:27" ht="12.75">
      <c r="A33" s="249" t="s">
        <v>165</v>
      </c>
      <c r="B33" s="182"/>
      <c r="C33" s="155"/>
      <c r="D33" s="155"/>
      <c r="E33" s="59">
        <v>21980418</v>
      </c>
      <c r="F33" s="60">
        <v>21980000</v>
      </c>
      <c r="G33" s="60">
        <v>5492068</v>
      </c>
      <c r="H33" s="60">
        <v>37146774</v>
      </c>
      <c r="I33" s="60">
        <v>37146774</v>
      </c>
      <c r="J33" s="60">
        <v>37146774</v>
      </c>
      <c r="K33" s="60">
        <v>37146774</v>
      </c>
      <c r="L33" s="60">
        <v>45713113</v>
      </c>
      <c r="M33" s="60">
        <v>45713113</v>
      </c>
      <c r="N33" s="60">
        <v>45713113</v>
      </c>
      <c r="O33" s="60">
        <v>45713113</v>
      </c>
      <c r="P33" s="60">
        <v>45713113</v>
      </c>
      <c r="Q33" s="60">
        <v>45713113</v>
      </c>
      <c r="R33" s="60">
        <v>45713113</v>
      </c>
      <c r="S33" s="60">
        <v>45713113</v>
      </c>
      <c r="T33" s="60">
        <v>45713113</v>
      </c>
      <c r="U33" s="60">
        <v>45713113</v>
      </c>
      <c r="V33" s="60">
        <v>45713113</v>
      </c>
      <c r="W33" s="60">
        <v>45713113</v>
      </c>
      <c r="X33" s="60">
        <v>21980000</v>
      </c>
      <c r="Y33" s="60">
        <v>23733113</v>
      </c>
      <c r="Z33" s="140">
        <v>107.98</v>
      </c>
      <c r="AA33" s="62">
        <v>21980000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75545042</v>
      </c>
      <c r="F34" s="73">
        <f t="shared" si="3"/>
        <v>88556000</v>
      </c>
      <c r="G34" s="73">
        <f t="shared" si="3"/>
        <v>21626450</v>
      </c>
      <c r="H34" s="73">
        <f t="shared" si="3"/>
        <v>116773776</v>
      </c>
      <c r="I34" s="73">
        <f t="shared" si="3"/>
        <v>116076372</v>
      </c>
      <c r="J34" s="73">
        <f t="shared" si="3"/>
        <v>116076372</v>
      </c>
      <c r="K34" s="73">
        <f t="shared" si="3"/>
        <v>114474962</v>
      </c>
      <c r="L34" s="73">
        <f t="shared" si="3"/>
        <v>70658114</v>
      </c>
      <c r="M34" s="73">
        <f t="shared" si="3"/>
        <v>70596632</v>
      </c>
      <c r="N34" s="73">
        <f t="shared" si="3"/>
        <v>70596632</v>
      </c>
      <c r="O34" s="73">
        <f t="shared" si="3"/>
        <v>72040418</v>
      </c>
      <c r="P34" s="73">
        <f t="shared" si="3"/>
        <v>79640109</v>
      </c>
      <c r="Q34" s="73">
        <f t="shared" si="3"/>
        <v>82147999</v>
      </c>
      <c r="R34" s="73">
        <f t="shared" si="3"/>
        <v>82147999</v>
      </c>
      <c r="S34" s="73">
        <f t="shared" si="3"/>
        <v>94703554</v>
      </c>
      <c r="T34" s="73">
        <f t="shared" si="3"/>
        <v>73866114</v>
      </c>
      <c r="U34" s="73">
        <f t="shared" si="3"/>
        <v>123143340</v>
      </c>
      <c r="V34" s="73">
        <f t="shared" si="3"/>
        <v>123143340</v>
      </c>
      <c r="W34" s="73">
        <f t="shared" si="3"/>
        <v>123143340</v>
      </c>
      <c r="X34" s="73">
        <f t="shared" si="3"/>
        <v>88556000</v>
      </c>
      <c r="Y34" s="73">
        <f t="shared" si="3"/>
        <v>34587340</v>
      </c>
      <c r="Z34" s="170">
        <f>+IF(X34&lt;&gt;0,+(Y34/X34)*100,0)</f>
        <v>39.05702606260446</v>
      </c>
      <c r="AA34" s="74">
        <f>SUM(AA29:AA33)</f>
        <v>88556000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9519000</v>
      </c>
      <c r="F37" s="60">
        <v>9519000</v>
      </c>
      <c r="G37" s="60">
        <v>1253656</v>
      </c>
      <c r="H37" s="60">
        <v>33134632</v>
      </c>
      <c r="I37" s="60">
        <v>33081904</v>
      </c>
      <c r="J37" s="60">
        <v>33081904</v>
      </c>
      <c r="K37" s="60">
        <v>32355523</v>
      </c>
      <c r="L37" s="60">
        <v>32355523</v>
      </c>
      <c r="M37" s="60">
        <v>32355523</v>
      </c>
      <c r="N37" s="60">
        <v>32355523</v>
      </c>
      <c r="O37" s="60">
        <v>683836</v>
      </c>
      <c r="P37" s="60">
        <v>736563</v>
      </c>
      <c r="Q37" s="60">
        <v>789291</v>
      </c>
      <c r="R37" s="60">
        <v>789291</v>
      </c>
      <c r="S37" s="60">
        <v>789291</v>
      </c>
      <c r="T37" s="60">
        <v>789291</v>
      </c>
      <c r="U37" s="60">
        <v>789291</v>
      </c>
      <c r="V37" s="60">
        <v>789291</v>
      </c>
      <c r="W37" s="60">
        <v>789291</v>
      </c>
      <c r="X37" s="60">
        <v>9519000</v>
      </c>
      <c r="Y37" s="60">
        <v>-8729709</v>
      </c>
      <c r="Z37" s="140">
        <v>-91.71</v>
      </c>
      <c r="AA37" s="62">
        <v>9519000</v>
      </c>
    </row>
    <row r="38" spans="1:27" ht="12.75">
      <c r="A38" s="249" t="s">
        <v>165</v>
      </c>
      <c r="B38" s="182"/>
      <c r="C38" s="155"/>
      <c r="D38" s="155"/>
      <c r="E38" s="59">
        <v>18267000</v>
      </c>
      <c r="F38" s="60">
        <v>18267000</v>
      </c>
      <c r="G38" s="60">
        <v>29443723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18267000</v>
      </c>
      <c r="Y38" s="60">
        <v>-18267000</v>
      </c>
      <c r="Z38" s="140">
        <v>-100</v>
      </c>
      <c r="AA38" s="62">
        <v>18267000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27786000</v>
      </c>
      <c r="F39" s="77">
        <f t="shared" si="4"/>
        <v>27786000</v>
      </c>
      <c r="G39" s="77">
        <f t="shared" si="4"/>
        <v>30697379</v>
      </c>
      <c r="H39" s="77">
        <f t="shared" si="4"/>
        <v>33134632</v>
      </c>
      <c r="I39" s="77">
        <f t="shared" si="4"/>
        <v>33081904</v>
      </c>
      <c r="J39" s="77">
        <f t="shared" si="4"/>
        <v>33081904</v>
      </c>
      <c r="K39" s="77">
        <f t="shared" si="4"/>
        <v>32355523</v>
      </c>
      <c r="L39" s="77">
        <f t="shared" si="4"/>
        <v>32355523</v>
      </c>
      <c r="M39" s="77">
        <f t="shared" si="4"/>
        <v>32355523</v>
      </c>
      <c r="N39" s="77">
        <f t="shared" si="4"/>
        <v>32355523</v>
      </c>
      <c r="O39" s="77">
        <f t="shared" si="4"/>
        <v>683836</v>
      </c>
      <c r="P39" s="77">
        <f t="shared" si="4"/>
        <v>736563</v>
      </c>
      <c r="Q39" s="77">
        <f t="shared" si="4"/>
        <v>789291</v>
      </c>
      <c r="R39" s="77">
        <f t="shared" si="4"/>
        <v>789291</v>
      </c>
      <c r="S39" s="77">
        <f t="shared" si="4"/>
        <v>789291</v>
      </c>
      <c r="T39" s="77">
        <f t="shared" si="4"/>
        <v>789291</v>
      </c>
      <c r="U39" s="77">
        <f t="shared" si="4"/>
        <v>789291</v>
      </c>
      <c r="V39" s="77">
        <f t="shared" si="4"/>
        <v>789291</v>
      </c>
      <c r="W39" s="77">
        <f t="shared" si="4"/>
        <v>789291</v>
      </c>
      <c r="X39" s="77">
        <f t="shared" si="4"/>
        <v>27786000</v>
      </c>
      <c r="Y39" s="77">
        <f t="shared" si="4"/>
        <v>-26996709</v>
      </c>
      <c r="Z39" s="212">
        <f>+IF(X39&lt;&gt;0,+(Y39/X39)*100,0)</f>
        <v>-97.159393219607</v>
      </c>
      <c r="AA39" s="79">
        <f>SUM(AA37:AA38)</f>
        <v>27786000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103331042</v>
      </c>
      <c r="F40" s="73">
        <f t="shared" si="5"/>
        <v>116342000</v>
      </c>
      <c r="G40" s="73">
        <f t="shared" si="5"/>
        <v>52323829</v>
      </c>
      <c r="H40" s="73">
        <f t="shared" si="5"/>
        <v>149908408</v>
      </c>
      <c r="I40" s="73">
        <f t="shared" si="5"/>
        <v>149158276</v>
      </c>
      <c r="J40" s="73">
        <f t="shared" si="5"/>
        <v>149158276</v>
      </c>
      <c r="K40" s="73">
        <f t="shared" si="5"/>
        <v>146830485</v>
      </c>
      <c r="L40" s="73">
        <f t="shared" si="5"/>
        <v>103013637</v>
      </c>
      <c r="M40" s="73">
        <f t="shared" si="5"/>
        <v>102952155</v>
      </c>
      <c r="N40" s="73">
        <f t="shared" si="5"/>
        <v>102952155</v>
      </c>
      <c r="O40" s="73">
        <f t="shared" si="5"/>
        <v>72724254</v>
      </c>
      <c r="P40" s="73">
        <f t="shared" si="5"/>
        <v>80376672</v>
      </c>
      <c r="Q40" s="73">
        <f t="shared" si="5"/>
        <v>82937290</v>
      </c>
      <c r="R40" s="73">
        <f t="shared" si="5"/>
        <v>82937290</v>
      </c>
      <c r="S40" s="73">
        <f t="shared" si="5"/>
        <v>95492845</v>
      </c>
      <c r="T40" s="73">
        <f t="shared" si="5"/>
        <v>74655405</v>
      </c>
      <c r="U40" s="73">
        <f t="shared" si="5"/>
        <v>123932631</v>
      </c>
      <c r="V40" s="73">
        <f t="shared" si="5"/>
        <v>123932631</v>
      </c>
      <c r="W40" s="73">
        <f t="shared" si="5"/>
        <v>123932631</v>
      </c>
      <c r="X40" s="73">
        <f t="shared" si="5"/>
        <v>116342000</v>
      </c>
      <c r="Y40" s="73">
        <f t="shared" si="5"/>
        <v>7590631</v>
      </c>
      <c r="Z40" s="170">
        <f>+IF(X40&lt;&gt;0,+(Y40/X40)*100,0)</f>
        <v>6.524411648415877</v>
      </c>
      <c r="AA40" s="74">
        <f>+AA34+AA39</f>
        <v>116342000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824925909</v>
      </c>
      <c r="F42" s="259">
        <f t="shared" si="6"/>
        <v>909332000</v>
      </c>
      <c r="G42" s="259">
        <f t="shared" si="6"/>
        <v>187767584</v>
      </c>
      <c r="H42" s="259">
        <f t="shared" si="6"/>
        <v>769577982</v>
      </c>
      <c r="I42" s="259">
        <f t="shared" si="6"/>
        <v>752350835</v>
      </c>
      <c r="J42" s="259">
        <f t="shared" si="6"/>
        <v>752350835</v>
      </c>
      <c r="K42" s="259">
        <f t="shared" si="6"/>
        <v>733487131</v>
      </c>
      <c r="L42" s="259">
        <f t="shared" si="6"/>
        <v>1069802725</v>
      </c>
      <c r="M42" s="259">
        <f t="shared" si="6"/>
        <v>1076746602</v>
      </c>
      <c r="N42" s="259">
        <f t="shared" si="6"/>
        <v>1076746602</v>
      </c>
      <c r="O42" s="259">
        <f t="shared" si="6"/>
        <v>907348815</v>
      </c>
      <c r="P42" s="259">
        <f t="shared" si="6"/>
        <v>937433454</v>
      </c>
      <c r="Q42" s="259">
        <f t="shared" si="6"/>
        <v>968609658</v>
      </c>
      <c r="R42" s="259">
        <f t="shared" si="6"/>
        <v>968609658</v>
      </c>
      <c r="S42" s="259">
        <f t="shared" si="6"/>
        <v>970482675</v>
      </c>
      <c r="T42" s="259">
        <f t="shared" si="6"/>
        <v>1006854809</v>
      </c>
      <c r="U42" s="259">
        <f t="shared" si="6"/>
        <v>952264208</v>
      </c>
      <c r="V42" s="259">
        <f t="shared" si="6"/>
        <v>952264208</v>
      </c>
      <c r="W42" s="259">
        <f t="shared" si="6"/>
        <v>952264208</v>
      </c>
      <c r="X42" s="259">
        <f t="shared" si="6"/>
        <v>909332000</v>
      </c>
      <c r="Y42" s="259">
        <f t="shared" si="6"/>
        <v>42932208</v>
      </c>
      <c r="Z42" s="260">
        <f>+IF(X42&lt;&gt;0,+(Y42/X42)*100,0)</f>
        <v>4.721290793681516</v>
      </c>
      <c r="AA42" s="261">
        <f>+AA25-AA40</f>
        <v>909332000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823830909</v>
      </c>
      <c r="F45" s="60">
        <v>908237000</v>
      </c>
      <c r="G45" s="60">
        <v>186406094</v>
      </c>
      <c r="H45" s="60">
        <v>768482722</v>
      </c>
      <c r="I45" s="60">
        <v>751255575</v>
      </c>
      <c r="J45" s="60">
        <v>751255575</v>
      </c>
      <c r="K45" s="60">
        <v>732391871</v>
      </c>
      <c r="L45" s="60">
        <v>1068707465</v>
      </c>
      <c r="M45" s="60">
        <v>1075651342</v>
      </c>
      <c r="N45" s="60">
        <v>1075651342</v>
      </c>
      <c r="O45" s="60">
        <v>906253555</v>
      </c>
      <c r="P45" s="60">
        <v>936338194</v>
      </c>
      <c r="Q45" s="60">
        <v>967514398</v>
      </c>
      <c r="R45" s="60">
        <v>967514398</v>
      </c>
      <c r="S45" s="60">
        <v>969387415</v>
      </c>
      <c r="T45" s="60">
        <v>1005759549</v>
      </c>
      <c r="U45" s="60">
        <v>951168948</v>
      </c>
      <c r="V45" s="60">
        <v>951168948</v>
      </c>
      <c r="W45" s="60">
        <v>951168948</v>
      </c>
      <c r="X45" s="60">
        <v>908237000</v>
      </c>
      <c r="Y45" s="60">
        <v>42931948</v>
      </c>
      <c r="Z45" s="139">
        <v>4.73</v>
      </c>
      <c r="AA45" s="62">
        <v>908237000</v>
      </c>
    </row>
    <row r="46" spans="1:27" ht="12.75">
      <c r="A46" s="249" t="s">
        <v>171</v>
      </c>
      <c r="B46" s="182"/>
      <c r="C46" s="155"/>
      <c r="D46" s="155"/>
      <c r="E46" s="59">
        <v>1095000</v>
      </c>
      <c r="F46" s="60">
        <v>1095000</v>
      </c>
      <c r="G46" s="60">
        <v>1361490</v>
      </c>
      <c r="H46" s="60">
        <v>1095260</v>
      </c>
      <c r="I46" s="60">
        <v>1095260</v>
      </c>
      <c r="J46" s="60">
        <v>1095260</v>
      </c>
      <c r="K46" s="60">
        <v>1095260</v>
      </c>
      <c r="L46" s="60">
        <v>1095260</v>
      </c>
      <c r="M46" s="60">
        <v>1095260</v>
      </c>
      <c r="N46" s="60">
        <v>1095260</v>
      </c>
      <c r="O46" s="60">
        <v>1095260</v>
      </c>
      <c r="P46" s="60">
        <v>1095260</v>
      </c>
      <c r="Q46" s="60">
        <v>1095260</v>
      </c>
      <c r="R46" s="60">
        <v>1095260</v>
      </c>
      <c r="S46" s="60">
        <v>1095260</v>
      </c>
      <c r="T46" s="60">
        <v>1095260</v>
      </c>
      <c r="U46" s="60">
        <v>1095260</v>
      </c>
      <c r="V46" s="60">
        <v>1095260</v>
      </c>
      <c r="W46" s="60">
        <v>1095260</v>
      </c>
      <c r="X46" s="60">
        <v>1095000</v>
      </c>
      <c r="Y46" s="60">
        <v>260</v>
      </c>
      <c r="Z46" s="139">
        <v>0.02</v>
      </c>
      <c r="AA46" s="62">
        <v>1095000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824925909</v>
      </c>
      <c r="F48" s="219">
        <f t="shared" si="7"/>
        <v>909332000</v>
      </c>
      <c r="G48" s="219">
        <f t="shared" si="7"/>
        <v>187767584</v>
      </c>
      <c r="H48" s="219">
        <f t="shared" si="7"/>
        <v>769577982</v>
      </c>
      <c r="I48" s="219">
        <f t="shared" si="7"/>
        <v>752350835</v>
      </c>
      <c r="J48" s="219">
        <f t="shared" si="7"/>
        <v>752350835</v>
      </c>
      <c r="K48" s="219">
        <f t="shared" si="7"/>
        <v>733487131</v>
      </c>
      <c r="L48" s="219">
        <f t="shared" si="7"/>
        <v>1069802725</v>
      </c>
      <c r="M48" s="219">
        <f t="shared" si="7"/>
        <v>1076746602</v>
      </c>
      <c r="N48" s="219">
        <f t="shared" si="7"/>
        <v>1076746602</v>
      </c>
      <c r="O48" s="219">
        <f t="shared" si="7"/>
        <v>907348815</v>
      </c>
      <c r="P48" s="219">
        <f t="shared" si="7"/>
        <v>937433454</v>
      </c>
      <c r="Q48" s="219">
        <f t="shared" si="7"/>
        <v>968609658</v>
      </c>
      <c r="R48" s="219">
        <f t="shared" si="7"/>
        <v>968609658</v>
      </c>
      <c r="S48" s="219">
        <f t="shared" si="7"/>
        <v>970482675</v>
      </c>
      <c r="T48" s="219">
        <f t="shared" si="7"/>
        <v>1006854809</v>
      </c>
      <c r="U48" s="219">
        <f t="shared" si="7"/>
        <v>952264208</v>
      </c>
      <c r="V48" s="219">
        <f t="shared" si="7"/>
        <v>952264208</v>
      </c>
      <c r="W48" s="219">
        <f t="shared" si="7"/>
        <v>952264208</v>
      </c>
      <c r="X48" s="219">
        <f t="shared" si="7"/>
        <v>909332000</v>
      </c>
      <c r="Y48" s="219">
        <f t="shared" si="7"/>
        <v>42932208</v>
      </c>
      <c r="Z48" s="265">
        <f>+IF(X48&lt;&gt;0,+(Y48/X48)*100,0)</f>
        <v>4.721290793681516</v>
      </c>
      <c r="AA48" s="232">
        <f>SUM(AA45:AA47)</f>
        <v>909332000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69928131</v>
      </c>
      <c r="F6" s="60">
        <v>69928131</v>
      </c>
      <c r="G6" s="60">
        <v>23361175</v>
      </c>
      <c r="H6" s="60">
        <v>3445872</v>
      </c>
      <c r="I6" s="60">
        <v>6566767</v>
      </c>
      <c r="J6" s="60">
        <v>33373814</v>
      </c>
      <c r="K6" s="60">
        <v>10197014</v>
      </c>
      <c r="L6" s="60">
        <v>3844327</v>
      </c>
      <c r="M6" s="60">
        <v>7672476</v>
      </c>
      <c r="N6" s="60">
        <v>21713817</v>
      </c>
      <c r="O6" s="60">
        <v>4596022</v>
      </c>
      <c r="P6" s="60">
        <v>3042874</v>
      </c>
      <c r="Q6" s="60">
        <v>4245477</v>
      </c>
      <c r="R6" s="60">
        <v>11884373</v>
      </c>
      <c r="S6" s="60">
        <v>488493</v>
      </c>
      <c r="T6" s="60">
        <v>20451464</v>
      </c>
      <c r="U6" s="60">
        <v>7184343</v>
      </c>
      <c r="V6" s="60">
        <v>28124300</v>
      </c>
      <c r="W6" s="60">
        <v>95096304</v>
      </c>
      <c r="X6" s="60">
        <v>69928131</v>
      </c>
      <c r="Y6" s="60">
        <v>25168173</v>
      </c>
      <c r="Z6" s="140">
        <v>35.99</v>
      </c>
      <c r="AA6" s="62">
        <v>69928131</v>
      </c>
    </row>
    <row r="7" spans="1:27" ht="12.75">
      <c r="A7" s="249" t="s">
        <v>32</v>
      </c>
      <c r="B7" s="182"/>
      <c r="C7" s="155"/>
      <c r="D7" s="155"/>
      <c r="E7" s="59">
        <v>216474090</v>
      </c>
      <c r="F7" s="60">
        <v>231474091</v>
      </c>
      <c r="G7" s="60">
        <v>15559189</v>
      </c>
      <c r="H7" s="60">
        <v>24595710</v>
      </c>
      <c r="I7" s="60">
        <v>24528523</v>
      </c>
      <c r="J7" s="60">
        <v>64683422</v>
      </c>
      <c r="K7" s="60">
        <v>20010532</v>
      </c>
      <c r="L7" s="60">
        <v>17750571</v>
      </c>
      <c r="M7" s="60">
        <v>19420149</v>
      </c>
      <c r="N7" s="60">
        <v>57181252</v>
      </c>
      <c r="O7" s="60">
        <v>12459297</v>
      </c>
      <c r="P7" s="60">
        <v>15837437</v>
      </c>
      <c r="Q7" s="60">
        <v>22843479</v>
      </c>
      <c r="R7" s="60">
        <v>51140213</v>
      </c>
      <c r="S7" s="60">
        <v>1709920</v>
      </c>
      <c r="T7" s="60">
        <v>16763399</v>
      </c>
      <c r="U7" s="60">
        <v>16189891</v>
      </c>
      <c r="V7" s="60">
        <v>34663210</v>
      </c>
      <c r="W7" s="60">
        <v>207668097</v>
      </c>
      <c r="X7" s="60">
        <v>231474091</v>
      </c>
      <c r="Y7" s="60">
        <v>-23805994</v>
      </c>
      <c r="Z7" s="140">
        <v>-10.28</v>
      </c>
      <c r="AA7" s="62">
        <v>231474091</v>
      </c>
    </row>
    <row r="8" spans="1:27" ht="12.75">
      <c r="A8" s="249" t="s">
        <v>178</v>
      </c>
      <c r="B8" s="182"/>
      <c r="C8" s="155"/>
      <c r="D8" s="155"/>
      <c r="E8" s="59">
        <v>9654442</v>
      </c>
      <c r="F8" s="60">
        <v>9654777</v>
      </c>
      <c r="G8" s="60">
        <v>547036</v>
      </c>
      <c r="H8" s="60">
        <v>752506</v>
      </c>
      <c r="I8" s="60">
        <v>486606</v>
      </c>
      <c r="J8" s="60">
        <v>1786148</v>
      </c>
      <c r="K8" s="60">
        <v>719463</v>
      </c>
      <c r="L8" s="60">
        <v>272320</v>
      </c>
      <c r="M8" s="60">
        <v>13138864</v>
      </c>
      <c r="N8" s="60">
        <v>14130647</v>
      </c>
      <c r="O8" s="60">
        <v>9281534</v>
      </c>
      <c r="P8" s="60">
        <v>10647906</v>
      </c>
      <c r="Q8" s="60">
        <v>28762557</v>
      </c>
      <c r="R8" s="60">
        <v>48691997</v>
      </c>
      <c r="S8" s="60">
        <v>1277102</v>
      </c>
      <c r="T8" s="60">
        <v>1277102</v>
      </c>
      <c r="U8" s="60">
        <v>1340795</v>
      </c>
      <c r="V8" s="60">
        <v>3894999</v>
      </c>
      <c r="W8" s="60">
        <v>68503791</v>
      </c>
      <c r="X8" s="60">
        <v>9654777</v>
      </c>
      <c r="Y8" s="60">
        <v>58849014</v>
      </c>
      <c r="Z8" s="140">
        <v>609.53</v>
      </c>
      <c r="AA8" s="62">
        <v>9654777</v>
      </c>
    </row>
    <row r="9" spans="1:27" ht="12.75">
      <c r="A9" s="249" t="s">
        <v>179</v>
      </c>
      <c r="B9" s="182"/>
      <c r="C9" s="155"/>
      <c r="D9" s="155"/>
      <c r="E9" s="59">
        <v>153885990</v>
      </c>
      <c r="F9" s="60">
        <v>155552000</v>
      </c>
      <c r="G9" s="60">
        <v>36346999</v>
      </c>
      <c r="H9" s="60"/>
      <c r="I9" s="60"/>
      <c r="J9" s="60">
        <v>36346999</v>
      </c>
      <c r="K9" s="60">
        <v>500000</v>
      </c>
      <c r="L9" s="60"/>
      <c r="M9" s="60">
        <v>40428000</v>
      </c>
      <c r="N9" s="60">
        <v>40928000</v>
      </c>
      <c r="O9" s="60"/>
      <c r="P9" s="60"/>
      <c r="Q9" s="60">
        <v>35632000</v>
      </c>
      <c r="R9" s="60">
        <v>35632000</v>
      </c>
      <c r="S9" s="60"/>
      <c r="T9" s="60"/>
      <c r="U9" s="60"/>
      <c r="V9" s="60"/>
      <c r="W9" s="60">
        <v>112906999</v>
      </c>
      <c r="X9" s="60">
        <v>155552000</v>
      </c>
      <c r="Y9" s="60">
        <v>-42645001</v>
      </c>
      <c r="Z9" s="140">
        <v>-27.42</v>
      </c>
      <c r="AA9" s="62">
        <v>155552000</v>
      </c>
    </row>
    <row r="10" spans="1:27" ht="12.75">
      <c r="A10" s="249" t="s">
        <v>180</v>
      </c>
      <c r="B10" s="182"/>
      <c r="C10" s="155"/>
      <c r="D10" s="155"/>
      <c r="E10" s="59">
        <v>51546990</v>
      </c>
      <c r="F10" s="60">
        <v>50547000</v>
      </c>
      <c r="G10" s="60"/>
      <c r="H10" s="60"/>
      <c r="I10" s="60"/>
      <c r="J10" s="60"/>
      <c r="K10" s="60"/>
      <c r="L10" s="60"/>
      <c r="M10" s="60">
        <v>14763000</v>
      </c>
      <c r="N10" s="60">
        <v>14763000</v>
      </c>
      <c r="O10" s="60"/>
      <c r="P10" s="60">
        <v>46274</v>
      </c>
      <c r="Q10" s="60"/>
      <c r="R10" s="60">
        <v>46274</v>
      </c>
      <c r="S10" s="60"/>
      <c r="T10" s="60"/>
      <c r="U10" s="60"/>
      <c r="V10" s="60"/>
      <c r="W10" s="60">
        <v>14809274</v>
      </c>
      <c r="X10" s="60">
        <v>50547000</v>
      </c>
      <c r="Y10" s="60">
        <v>-35737726</v>
      </c>
      <c r="Z10" s="140">
        <v>-70.7</v>
      </c>
      <c r="AA10" s="62">
        <v>50547000</v>
      </c>
    </row>
    <row r="11" spans="1:27" ht="12.75">
      <c r="A11" s="249" t="s">
        <v>181</v>
      </c>
      <c r="B11" s="182"/>
      <c r="C11" s="155"/>
      <c r="D11" s="155"/>
      <c r="E11" s="59">
        <v>2065000</v>
      </c>
      <c r="F11" s="60">
        <v>2065000</v>
      </c>
      <c r="G11" s="60">
        <v>224963</v>
      </c>
      <c r="H11" s="60">
        <v>50669</v>
      </c>
      <c r="I11" s="60"/>
      <c r="J11" s="60">
        <v>275632</v>
      </c>
      <c r="K11" s="60"/>
      <c r="L11" s="60"/>
      <c r="M11" s="60">
        <v>35687</v>
      </c>
      <c r="N11" s="60">
        <v>35687</v>
      </c>
      <c r="O11" s="60">
        <v>40341</v>
      </c>
      <c r="P11" s="60">
        <v>31833</v>
      </c>
      <c r="Q11" s="60">
        <v>40766</v>
      </c>
      <c r="R11" s="60">
        <v>112940</v>
      </c>
      <c r="S11" s="60">
        <v>223281</v>
      </c>
      <c r="T11" s="60">
        <v>228319</v>
      </c>
      <c r="U11" s="60"/>
      <c r="V11" s="60">
        <v>451600</v>
      </c>
      <c r="W11" s="60">
        <v>875859</v>
      </c>
      <c r="X11" s="60">
        <v>2065000</v>
      </c>
      <c r="Y11" s="60">
        <v>-1189141</v>
      </c>
      <c r="Z11" s="140">
        <v>-57.59</v>
      </c>
      <c r="AA11" s="62">
        <v>2065000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-416006705</v>
      </c>
      <c r="F14" s="60">
        <v>-418708468</v>
      </c>
      <c r="G14" s="60">
        <v>-69703434</v>
      </c>
      <c r="H14" s="60">
        <v>-20276624</v>
      </c>
      <c r="I14" s="60">
        <v>-30115177</v>
      </c>
      <c r="J14" s="60">
        <v>-120095235</v>
      </c>
      <c r="K14" s="60">
        <v>-41261411</v>
      </c>
      <c r="L14" s="60">
        <v>-26888509</v>
      </c>
      <c r="M14" s="60">
        <v>-55207366</v>
      </c>
      <c r="N14" s="60">
        <v>-123357286</v>
      </c>
      <c r="O14" s="60">
        <v>-25883477</v>
      </c>
      <c r="P14" s="60">
        <v>-40229676</v>
      </c>
      <c r="Q14" s="60">
        <v>-83877351</v>
      </c>
      <c r="R14" s="60">
        <v>-149990504</v>
      </c>
      <c r="S14" s="60">
        <v>-45260023</v>
      </c>
      <c r="T14" s="60">
        <v>-45260023</v>
      </c>
      <c r="U14" s="60">
        <v>-41700853</v>
      </c>
      <c r="V14" s="60">
        <v>-132220899</v>
      </c>
      <c r="W14" s="60">
        <v>-525663924</v>
      </c>
      <c r="X14" s="60">
        <v>-418708468</v>
      </c>
      <c r="Y14" s="60">
        <v>-106955456</v>
      </c>
      <c r="Z14" s="140">
        <v>25.54</v>
      </c>
      <c r="AA14" s="62">
        <v>-418708468</v>
      </c>
    </row>
    <row r="15" spans="1:27" ht="12.75">
      <c r="A15" s="249" t="s">
        <v>40</v>
      </c>
      <c r="B15" s="182"/>
      <c r="C15" s="155"/>
      <c r="D15" s="155"/>
      <c r="E15" s="59">
        <v>-4753359</v>
      </c>
      <c r="F15" s="60">
        <v>-6103000</v>
      </c>
      <c r="G15" s="60">
        <v>-489105</v>
      </c>
      <c r="H15" s="60">
        <v>-739484</v>
      </c>
      <c r="I15" s="60">
        <v>-677289</v>
      </c>
      <c r="J15" s="60">
        <v>-1905878</v>
      </c>
      <c r="K15" s="60">
        <v>-633711</v>
      </c>
      <c r="L15" s="60">
        <v>-626215</v>
      </c>
      <c r="M15" s="60">
        <v>-769097</v>
      </c>
      <c r="N15" s="60">
        <v>-2029023</v>
      </c>
      <c r="O15" s="60">
        <v>-716271</v>
      </c>
      <c r="P15" s="60">
        <v>-695945</v>
      </c>
      <c r="Q15" s="60">
        <v>-565328</v>
      </c>
      <c r="R15" s="60">
        <v>-1977544</v>
      </c>
      <c r="S15" s="60"/>
      <c r="T15" s="60"/>
      <c r="U15" s="60"/>
      <c r="V15" s="60"/>
      <c r="W15" s="60">
        <v>-5912445</v>
      </c>
      <c r="X15" s="60">
        <v>-6103000</v>
      </c>
      <c r="Y15" s="60">
        <v>190555</v>
      </c>
      <c r="Z15" s="140">
        <v>-3.12</v>
      </c>
      <c r="AA15" s="62">
        <v>-6103000</v>
      </c>
    </row>
    <row r="16" spans="1:27" ht="12.75">
      <c r="A16" s="249" t="s">
        <v>42</v>
      </c>
      <c r="B16" s="182"/>
      <c r="C16" s="155"/>
      <c r="D16" s="155"/>
      <c r="E16" s="59">
        <v>-4264000</v>
      </c>
      <c r="F16" s="60">
        <v>-4264000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-555850</v>
      </c>
      <c r="V16" s="60">
        <v>-555850</v>
      </c>
      <c r="W16" s="60">
        <v>-555850</v>
      </c>
      <c r="X16" s="60">
        <v>-4264000</v>
      </c>
      <c r="Y16" s="60">
        <v>3708150</v>
      </c>
      <c r="Z16" s="140">
        <v>-86.96</v>
      </c>
      <c r="AA16" s="62">
        <v>-4264000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78530579</v>
      </c>
      <c r="F17" s="73">
        <f t="shared" si="0"/>
        <v>90145531</v>
      </c>
      <c r="G17" s="73">
        <f t="shared" si="0"/>
        <v>5846823</v>
      </c>
      <c r="H17" s="73">
        <f t="shared" si="0"/>
        <v>7828649</v>
      </c>
      <c r="I17" s="73">
        <f t="shared" si="0"/>
        <v>789430</v>
      </c>
      <c r="J17" s="73">
        <f t="shared" si="0"/>
        <v>14464902</v>
      </c>
      <c r="K17" s="73">
        <f t="shared" si="0"/>
        <v>-10468113</v>
      </c>
      <c r="L17" s="73">
        <f t="shared" si="0"/>
        <v>-5647506</v>
      </c>
      <c r="M17" s="73">
        <f t="shared" si="0"/>
        <v>39481713</v>
      </c>
      <c r="N17" s="73">
        <f t="shared" si="0"/>
        <v>23366094</v>
      </c>
      <c r="O17" s="73">
        <f t="shared" si="0"/>
        <v>-222554</v>
      </c>
      <c r="P17" s="73">
        <f t="shared" si="0"/>
        <v>-11319297</v>
      </c>
      <c r="Q17" s="73">
        <f t="shared" si="0"/>
        <v>7081600</v>
      </c>
      <c r="R17" s="73">
        <f t="shared" si="0"/>
        <v>-4460251</v>
      </c>
      <c r="S17" s="73">
        <f t="shared" si="0"/>
        <v>-41561227</v>
      </c>
      <c r="T17" s="73">
        <f t="shared" si="0"/>
        <v>-6539739</v>
      </c>
      <c r="U17" s="73">
        <f t="shared" si="0"/>
        <v>-17541674</v>
      </c>
      <c r="V17" s="73">
        <f t="shared" si="0"/>
        <v>-65642640</v>
      </c>
      <c r="W17" s="73">
        <f t="shared" si="0"/>
        <v>-32271895</v>
      </c>
      <c r="X17" s="73">
        <f t="shared" si="0"/>
        <v>90145531</v>
      </c>
      <c r="Y17" s="73">
        <f t="shared" si="0"/>
        <v>-122417426</v>
      </c>
      <c r="Z17" s="170">
        <f>+IF(X17&lt;&gt;0,+(Y17/X17)*100,0)</f>
        <v>-135.7997724812337</v>
      </c>
      <c r="AA17" s="74">
        <f>SUM(AA6:AA16)</f>
        <v>90145531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94000</v>
      </c>
      <c r="F24" s="60">
        <v>94000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94000</v>
      </c>
      <c r="Y24" s="60">
        <v>-94000</v>
      </c>
      <c r="Z24" s="140">
        <v>-100</v>
      </c>
      <c r="AA24" s="62">
        <v>94000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-62414000</v>
      </c>
      <c r="F26" s="60">
        <v>-59367000</v>
      </c>
      <c r="G26" s="60">
        <v>-8353887</v>
      </c>
      <c r="H26" s="60">
        <v>-3615397</v>
      </c>
      <c r="I26" s="60">
        <v>-560718</v>
      </c>
      <c r="J26" s="60">
        <v>-12530002</v>
      </c>
      <c r="K26" s="60">
        <v>-8363923</v>
      </c>
      <c r="L26" s="60">
        <v>-5107419</v>
      </c>
      <c r="M26" s="60">
        <v>-10891475</v>
      </c>
      <c r="N26" s="60">
        <v>-24362817</v>
      </c>
      <c r="O26" s="60">
        <v>-283463</v>
      </c>
      <c r="P26" s="60">
        <v>-1813665</v>
      </c>
      <c r="Q26" s="60">
        <v>-9067392</v>
      </c>
      <c r="R26" s="60">
        <v>-11164520</v>
      </c>
      <c r="S26" s="60">
        <v>-2366867</v>
      </c>
      <c r="T26" s="60">
        <v>-2366867</v>
      </c>
      <c r="U26" s="60">
        <v>-5501495</v>
      </c>
      <c r="V26" s="60">
        <v>-10235229</v>
      </c>
      <c r="W26" s="60">
        <v>-58292568</v>
      </c>
      <c r="X26" s="60">
        <v>-59367000</v>
      </c>
      <c r="Y26" s="60">
        <v>1074432</v>
      </c>
      <c r="Z26" s="140">
        <v>-1.81</v>
      </c>
      <c r="AA26" s="62">
        <v>-59367000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-62320000</v>
      </c>
      <c r="F27" s="73">
        <f t="shared" si="1"/>
        <v>-59273000</v>
      </c>
      <c r="G27" s="73">
        <f t="shared" si="1"/>
        <v>-8353887</v>
      </c>
      <c r="H27" s="73">
        <f t="shared" si="1"/>
        <v>-3615397</v>
      </c>
      <c r="I27" s="73">
        <f t="shared" si="1"/>
        <v>-560718</v>
      </c>
      <c r="J27" s="73">
        <f t="shared" si="1"/>
        <v>-12530002</v>
      </c>
      <c r="K27" s="73">
        <f t="shared" si="1"/>
        <v>-8363923</v>
      </c>
      <c r="L27" s="73">
        <f t="shared" si="1"/>
        <v>-5107419</v>
      </c>
      <c r="M27" s="73">
        <f t="shared" si="1"/>
        <v>-10891475</v>
      </c>
      <c r="N27" s="73">
        <f t="shared" si="1"/>
        <v>-24362817</v>
      </c>
      <c r="O27" s="73">
        <f t="shared" si="1"/>
        <v>-283463</v>
      </c>
      <c r="P27" s="73">
        <f t="shared" si="1"/>
        <v>-1813665</v>
      </c>
      <c r="Q27" s="73">
        <f t="shared" si="1"/>
        <v>-9067392</v>
      </c>
      <c r="R27" s="73">
        <f t="shared" si="1"/>
        <v>-11164520</v>
      </c>
      <c r="S27" s="73">
        <f t="shared" si="1"/>
        <v>-2366867</v>
      </c>
      <c r="T27" s="73">
        <f t="shared" si="1"/>
        <v>-2366867</v>
      </c>
      <c r="U27" s="73">
        <f t="shared" si="1"/>
        <v>-5501495</v>
      </c>
      <c r="V27" s="73">
        <f t="shared" si="1"/>
        <v>-10235229</v>
      </c>
      <c r="W27" s="73">
        <f t="shared" si="1"/>
        <v>-58292568</v>
      </c>
      <c r="X27" s="73">
        <f t="shared" si="1"/>
        <v>-59273000</v>
      </c>
      <c r="Y27" s="73">
        <f t="shared" si="1"/>
        <v>980432</v>
      </c>
      <c r="Z27" s="170">
        <f>+IF(X27&lt;&gt;0,+(Y27/X27)*100,0)</f>
        <v>-1.6540954566159973</v>
      </c>
      <c r="AA27" s="74">
        <f>SUM(AA21:AA26)</f>
        <v>-59273000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68000</v>
      </c>
      <c r="F33" s="60">
        <v>68000</v>
      </c>
      <c r="G33" s="60">
        <v>5800</v>
      </c>
      <c r="H33" s="159">
        <v>16992</v>
      </c>
      <c r="I33" s="159">
        <v>9982</v>
      </c>
      <c r="J33" s="159">
        <v>32774</v>
      </c>
      <c r="K33" s="60">
        <v>13592</v>
      </c>
      <c r="L33" s="60">
        <v>24807</v>
      </c>
      <c r="M33" s="60">
        <v>6793</v>
      </c>
      <c r="N33" s="60">
        <v>45192</v>
      </c>
      <c r="O33" s="159">
        <v>25489</v>
      </c>
      <c r="P33" s="159"/>
      <c r="Q33" s="159">
        <v>7116</v>
      </c>
      <c r="R33" s="60">
        <v>32605</v>
      </c>
      <c r="S33" s="60"/>
      <c r="T33" s="60"/>
      <c r="U33" s="60"/>
      <c r="V33" s="159"/>
      <c r="W33" s="159">
        <v>110571</v>
      </c>
      <c r="X33" s="159">
        <v>68000</v>
      </c>
      <c r="Y33" s="60">
        <v>42571</v>
      </c>
      <c r="Z33" s="140">
        <v>62.6</v>
      </c>
      <c r="AA33" s="62">
        <v>68000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-5777000</v>
      </c>
      <c r="F35" s="60">
        <v>-5777000</v>
      </c>
      <c r="G35" s="60">
        <v>-52728</v>
      </c>
      <c r="H35" s="60">
        <v>-52728</v>
      </c>
      <c r="I35" s="60">
        <v>-52728</v>
      </c>
      <c r="J35" s="60">
        <v>-158184</v>
      </c>
      <c r="K35" s="60">
        <v>-52728</v>
      </c>
      <c r="L35" s="60">
        <v>-52728</v>
      </c>
      <c r="M35" s="60">
        <v>-52728</v>
      </c>
      <c r="N35" s="60">
        <v>-158184</v>
      </c>
      <c r="O35" s="60">
        <v>-52728</v>
      </c>
      <c r="P35" s="60">
        <v>-52728</v>
      </c>
      <c r="Q35" s="60">
        <v>-52728</v>
      </c>
      <c r="R35" s="60">
        <v>-158184</v>
      </c>
      <c r="S35" s="60"/>
      <c r="T35" s="60"/>
      <c r="U35" s="60"/>
      <c r="V35" s="60"/>
      <c r="W35" s="60">
        <v>-474552</v>
      </c>
      <c r="X35" s="60">
        <v>-5777000</v>
      </c>
      <c r="Y35" s="60">
        <v>5302448</v>
      </c>
      <c r="Z35" s="140">
        <v>-91.79</v>
      </c>
      <c r="AA35" s="62">
        <v>-5777000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-5709000</v>
      </c>
      <c r="F36" s="73">
        <f t="shared" si="2"/>
        <v>-5709000</v>
      </c>
      <c r="G36" s="73">
        <f t="shared" si="2"/>
        <v>-46928</v>
      </c>
      <c r="H36" s="73">
        <f t="shared" si="2"/>
        <v>-35736</v>
      </c>
      <c r="I36" s="73">
        <f t="shared" si="2"/>
        <v>-42746</v>
      </c>
      <c r="J36" s="73">
        <f t="shared" si="2"/>
        <v>-125410</v>
      </c>
      <c r="K36" s="73">
        <f t="shared" si="2"/>
        <v>-39136</v>
      </c>
      <c r="L36" s="73">
        <f t="shared" si="2"/>
        <v>-27921</v>
      </c>
      <c r="M36" s="73">
        <f t="shared" si="2"/>
        <v>-45935</v>
      </c>
      <c r="N36" s="73">
        <f t="shared" si="2"/>
        <v>-112992</v>
      </c>
      <c r="O36" s="73">
        <f t="shared" si="2"/>
        <v>-27239</v>
      </c>
      <c r="P36" s="73">
        <f t="shared" si="2"/>
        <v>-52728</v>
      </c>
      <c r="Q36" s="73">
        <f t="shared" si="2"/>
        <v>-45612</v>
      </c>
      <c r="R36" s="73">
        <f t="shared" si="2"/>
        <v>-125579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-363981</v>
      </c>
      <c r="X36" s="73">
        <f t="shared" si="2"/>
        <v>-5709000</v>
      </c>
      <c r="Y36" s="73">
        <f t="shared" si="2"/>
        <v>5345019</v>
      </c>
      <c r="Z36" s="170">
        <f>+IF(X36&lt;&gt;0,+(Y36/X36)*100,0)</f>
        <v>-93.62443510246979</v>
      </c>
      <c r="AA36" s="74">
        <f>SUM(AA31:AA35)</f>
        <v>-5709000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10501579</v>
      </c>
      <c r="F38" s="100">
        <f t="shared" si="3"/>
        <v>25163531</v>
      </c>
      <c r="G38" s="100">
        <f t="shared" si="3"/>
        <v>-2553992</v>
      </c>
      <c r="H38" s="100">
        <f t="shared" si="3"/>
        <v>4177516</v>
      </c>
      <c r="I38" s="100">
        <f t="shared" si="3"/>
        <v>185966</v>
      </c>
      <c r="J38" s="100">
        <f t="shared" si="3"/>
        <v>1809490</v>
      </c>
      <c r="K38" s="100">
        <f t="shared" si="3"/>
        <v>-18871172</v>
      </c>
      <c r="L38" s="100">
        <f t="shared" si="3"/>
        <v>-10782846</v>
      </c>
      <c r="M38" s="100">
        <f t="shared" si="3"/>
        <v>28544303</v>
      </c>
      <c r="N38" s="100">
        <f t="shared" si="3"/>
        <v>-1109715</v>
      </c>
      <c r="O38" s="100">
        <f t="shared" si="3"/>
        <v>-533256</v>
      </c>
      <c r="P38" s="100">
        <f t="shared" si="3"/>
        <v>-13185690</v>
      </c>
      <c r="Q38" s="100">
        <f t="shared" si="3"/>
        <v>-2031404</v>
      </c>
      <c r="R38" s="100">
        <f t="shared" si="3"/>
        <v>-15750350</v>
      </c>
      <c r="S38" s="100">
        <f t="shared" si="3"/>
        <v>-43928094</v>
      </c>
      <c r="T38" s="100">
        <f t="shared" si="3"/>
        <v>-8906606</v>
      </c>
      <c r="U38" s="100">
        <f t="shared" si="3"/>
        <v>-23043169</v>
      </c>
      <c r="V38" s="100">
        <f t="shared" si="3"/>
        <v>-75877869</v>
      </c>
      <c r="W38" s="100">
        <f t="shared" si="3"/>
        <v>-90928444</v>
      </c>
      <c r="X38" s="100">
        <f t="shared" si="3"/>
        <v>25163531</v>
      </c>
      <c r="Y38" s="100">
        <f t="shared" si="3"/>
        <v>-116091975</v>
      </c>
      <c r="Z38" s="137">
        <f>+IF(X38&lt;&gt;0,+(Y38/X38)*100,0)</f>
        <v>-461.35009828310666</v>
      </c>
      <c r="AA38" s="102">
        <f>+AA17+AA27+AA36</f>
        <v>25163531</v>
      </c>
    </row>
    <row r="39" spans="1:27" ht="12.75">
      <c r="A39" s="249" t="s">
        <v>200</v>
      </c>
      <c r="B39" s="182"/>
      <c r="C39" s="153"/>
      <c r="D39" s="153"/>
      <c r="E39" s="99">
        <v>30188000</v>
      </c>
      <c r="F39" s="100">
        <v>18859000</v>
      </c>
      <c r="G39" s="100">
        <v>15699756</v>
      </c>
      <c r="H39" s="100">
        <v>13145764</v>
      </c>
      <c r="I39" s="100">
        <v>17323280</v>
      </c>
      <c r="J39" s="100">
        <v>15699756</v>
      </c>
      <c r="K39" s="100">
        <v>17509246</v>
      </c>
      <c r="L39" s="100">
        <v>-1361926</v>
      </c>
      <c r="M39" s="100">
        <v>-12144772</v>
      </c>
      <c r="N39" s="100">
        <v>17509246</v>
      </c>
      <c r="O39" s="100">
        <v>16399531</v>
      </c>
      <c r="P39" s="100">
        <v>15866275</v>
      </c>
      <c r="Q39" s="100">
        <v>2680585</v>
      </c>
      <c r="R39" s="100">
        <v>16399531</v>
      </c>
      <c r="S39" s="100">
        <v>649181</v>
      </c>
      <c r="T39" s="100">
        <v>-43278913</v>
      </c>
      <c r="U39" s="100">
        <v>-52185519</v>
      </c>
      <c r="V39" s="100">
        <v>649181</v>
      </c>
      <c r="W39" s="100">
        <v>15699756</v>
      </c>
      <c r="X39" s="100">
        <v>18859000</v>
      </c>
      <c r="Y39" s="100">
        <v>-3159244</v>
      </c>
      <c r="Z39" s="137">
        <v>-16.75</v>
      </c>
      <c r="AA39" s="102">
        <v>18859000</v>
      </c>
    </row>
    <row r="40" spans="1:27" ht="12.75">
      <c r="A40" s="269" t="s">
        <v>201</v>
      </c>
      <c r="B40" s="256"/>
      <c r="C40" s="257"/>
      <c r="D40" s="257"/>
      <c r="E40" s="258">
        <v>40689579</v>
      </c>
      <c r="F40" s="259">
        <v>44022530</v>
      </c>
      <c r="G40" s="259">
        <v>13145764</v>
      </c>
      <c r="H40" s="259">
        <v>17323280</v>
      </c>
      <c r="I40" s="259">
        <v>17509246</v>
      </c>
      <c r="J40" s="259">
        <v>17509246</v>
      </c>
      <c r="K40" s="259">
        <v>-1361926</v>
      </c>
      <c r="L40" s="259">
        <v>-12144772</v>
      </c>
      <c r="M40" s="259">
        <v>16399531</v>
      </c>
      <c r="N40" s="259">
        <v>16399531</v>
      </c>
      <c r="O40" s="259">
        <v>15866275</v>
      </c>
      <c r="P40" s="259">
        <v>2680585</v>
      </c>
      <c r="Q40" s="259">
        <v>649181</v>
      </c>
      <c r="R40" s="259">
        <v>15866275</v>
      </c>
      <c r="S40" s="259">
        <v>-43278913</v>
      </c>
      <c r="T40" s="259">
        <v>-52185519</v>
      </c>
      <c r="U40" s="259">
        <v>-75228688</v>
      </c>
      <c r="V40" s="259">
        <v>-75228688</v>
      </c>
      <c r="W40" s="259">
        <v>-75228688</v>
      </c>
      <c r="X40" s="259">
        <v>44022530</v>
      </c>
      <c r="Y40" s="259">
        <v>-119251218</v>
      </c>
      <c r="Z40" s="260">
        <v>-270.89</v>
      </c>
      <c r="AA40" s="261">
        <v>44022530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62414000</v>
      </c>
      <c r="F5" s="106">
        <f t="shared" si="0"/>
        <v>57747000</v>
      </c>
      <c r="G5" s="106">
        <f t="shared" si="0"/>
        <v>8353887</v>
      </c>
      <c r="H5" s="106">
        <f t="shared" si="0"/>
        <v>0</v>
      </c>
      <c r="I5" s="106">
        <f t="shared" si="0"/>
        <v>0</v>
      </c>
      <c r="J5" s="106">
        <f t="shared" si="0"/>
        <v>8353887</v>
      </c>
      <c r="K5" s="106">
        <f t="shared" si="0"/>
        <v>8363922</v>
      </c>
      <c r="L5" s="106">
        <f t="shared" si="0"/>
        <v>5107419</v>
      </c>
      <c r="M5" s="106">
        <f t="shared" si="0"/>
        <v>10337325</v>
      </c>
      <c r="N5" s="106">
        <f t="shared" si="0"/>
        <v>23808666</v>
      </c>
      <c r="O5" s="106">
        <f t="shared" si="0"/>
        <v>283463</v>
      </c>
      <c r="P5" s="106">
        <f t="shared" si="0"/>
        <v>1813665</v>
      </c>
      <c r="Q5" s="106">
        <f t="shared" si="0"/>
        <v>2190767</v>
      </c>
      <c r="R5" s="106">
        <f t="shared" si="0"/>
        <v>4287895</v>
      </c>
      <c r="S5" s="106">
        <f t="shared" si="0"/>
        <v>4615945</v>
      </c>
      <c r="T5" s="106">
        <f t="shared" si="0"/>
        <v>2439882</v>
      </c>
      <c r="U5" s="106">
        <f t="shared" si="0"/>
        <v>5501495</v>
      </c>
      <c r="V5" s="106">
        <f t="shared" si="0"/>
        <v>12557322</v>
      </c>
      <c r="W5" s="106">
        <f t="shared" si="0"/>
        <v>49007770</v>
      </c>
      <c r="X5" s="106">
        <f t="shared" si="0"/>
        <v>57747000</v>
      </c>
      <c r="Y5" s="106">
        <f t="shared" si="0"/>
        <v>-8739230</v>
      </c>
      <c r="Z5" s="201">
        <f>+IF(X5&lt;&gt;0,+(Y5/X5)*100,0)</f>
        <v>-15.133651964604223</v>
      </c>
      <c r="AA5" s="199">
        <f>SUM(AA11:AA18)</f>
        <v>57747000</v>
      </c>
    </row>
    <row r="6" spans="1:27" ht="12.75">
      <c r="A6" s="291" t="s">
        <v>205</v>
      </c>
      <c r="B6" s="142"/>
      <c r="C6" s="62"/>
      <c r="D6" s="156"/>
      <c r="E6" s="60">
        <v>38547000</v>
      </c>
      <c r="F6" s="60">
        <v>38547000</v>
      </c>
      <c r="G6" s="60">
        <v>843859</v>
      </c>
      <c r="H6" s="60"/>
      <c r="I6" s="60"/>
      <c r="J6" s="60">
        <v>843859</v>
      </c>
      <c r="K6" s="60">
        <v>5954418</v>
      </c>
      <c r="L6" s="60"/>
      <c r="M6" s="60"/>
      <c r="N6" s="60">
        <v>5954418</v>
      </c>
      <c r="O6" s="60"/>
      <c r="P6" s="60"/>
      <c r="Q6" s="60"/>
      <c r="R6" s="60"/>
      <c r="S6" s="60">
        <v>1101681</v>
      </c>
      <c r="T6" s="60">
        <v>505216</v>
      </c>
      <c r="U6" s="60">
        <v>2909352</v>
      </c>
      <c r="V6" s="60">
        <v>4516249</v>
      </c>
      <c r="W6" s="60">
        <v>11314526</v>
      </c>
      <c r="X6" s="60">
        <v>38547000</v>
      </c>
      <c r="Y6" s="60">
        <v>-27232474</v>
      </c>
      <c r="Z6" s="140">
        <v>-70.65</v>
      </c>
      <c r="AA6" s="155">
        <v>38547000</v>
      </c>
    </row>
    <row r="7" spans="1:27" ht="12.75">
      <c r="A7" s="291" t="s">
        <v>206</v>
      </c>
      <c r="B7" s="142"/>
      <c r="C7" s="62"/>
      <c r="D7" s="156"/>
      <c r="E7" s="60">
        <v>10000000</v>
      </c>
      <c r="F7" s="60">
        <v>10000000</v>
      </c>
      <c r="G7" s="60">
        <v>3894631</v>
      </c>
      <c r="H7" s="60"/>
      <c r="I7" s="60"/>
      <c r="J7" s="60">
        <v>3894631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>
        <v>2259343</v>
      </c>
      <c r="V7" s="60">
        <v>2259343</v>
      </c>
      <c r="W7" s="60">
        <v>6153974</v>
      </c>
      <c r="X7" s="60">
        <v>10000000</v>
      </c>
      <c r="Y7" s="60">
        <v>-3846026</v>
      </c>
      <c r="Z7" s="140">
        <v>-38.46</v>
      </c>
      <c r="AA7" s="155">
        <v>10000000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>
        <v>2409504</v>
      </c>
      <c r="L10" s="60">
        <v>5107419</v>
      </c>
      <c r="M10" s="60">
        <v>10337325</v>
      </c>
      <c r="N10" s="60">
        <v>17854248</v>
      </c>
      <c r="O10" s="60">
        <v>283463</v>
      </c>
      <c r="P10" s="60">
        <v>1813665</v>
      </c>
      <c r="Q10" s="60"/>
      <c r="R10" s="60">
        <v>2097128</v>
      </c>
      <c r="S10" s="60"/>
      <c r="T10" s="60"/>
      <c r="U10" s="60"/>
      <c r="V10" s="60"/>
      <c r="W10" s="60">
        <v>19951376</v>
      </c>
      <c r="X10" s="60"/>
      <c r="Y10" s="60">
        <v>19951376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48547000</v>
      </c>
      <c r="F11" s="295">
        <f t="shared" si="1"/>
        <v>48547000</v>
      </c>
      <c r="G11" s="295">
        <f t="shared" si="1"/>
        <v>4738490</v>
      </c>
      <c r="H11" s="295">
        <f t="shared" si="1"/>
        <v>0</v>
      </c>
      <c r="I11" s="295">
        <f t="shared" si="1"/>
        <v>0</v>
      </c>
      <c r="J11" s="295">
        <f t="shared" si="1"/>
        <v>4738490</v>
      </c>
      <c r="K11" s="295">
        <f t="shared" si="1"/>
        <v>8363922</v>
      </c>
      <c r="L11" s="295">
        <f t="shared" si="1"/>
        <v>5107419</v>
      </c>
      <c r="M11" s="295">
        <f t="shared" si="1"/>
        <v>10337325</v>
      </c>
      <c r="N11" s="295">
        <f t="shared" si="1"/>
        <v>23808666</v>
      </c>
      <c r="O11" s="295">
        <f t="shared" si="1"/>
        <v>283463</v>
      </c>
      <c r="P11" s="295">
        <f t="shared" si="1"/>
        <v>1813665</v>
      </c>
      <c r="Q11" s="295">
        <f t="shared" si="1"/>
        <v>0</v>
      </c>
      <c r="R11" s="295">
        <f t="shared" si="1"/>
        <v>2097128</v>
      </c>
      <c r="S11" s="295">
        <f t="shared" si="1"/>
        <v>1101681</v>
      </c>
      <c r="T11" s="295">
        <f t="shared" si="1"/>
        <v>505216</v>
      </c>
      <c r="U11" s="295">
        <f t="shared" si="1"/>
        <v>5168695</v>
      </c>
      <c r="V11" s="295">
        <f t="shared" si="1"/>
        <v>6775592</v>
      </c>
      <c r="W11" s="295">
        <f t="shared" si="1"/>
        <v>37419876</v>
      </c>
      <c r="X11" s="295">
        <f t="shared" si="1"/>
        <v>48547000</v>
      </c>
      <c r="Y11" s="295">
        <f t="shared" si="1"/>
        <v>-11127124</v>
      </c>
      <c r="Z11" s="296">
        <f>+IF(X11&lt;&gt;0,+(Y11/X11)*100,0)</f>
        <v>-22.920312274702866</v>
      </c>
      <c r="AA11" s="297">
        <f>SUM(AA6:AA10)</f>
        <v>48547000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>
        <v>3615397</v>
      </c>
      <c r="H12" s="60"/>
      <c r="I12" s="60"/>
      <c r="J12" s="60">
        <v>3615397</v>
      </c>
      <c r="K12" s="60"/>
      <c r="L12" s="60"/>
      <c r="M12" s="60"/>
      <c r="N12" s="60"/>
      <c r="O12" s="60"/>
      <c r="P12" s="60"/>
      <c r="Q12" s="60">
        <v>269813</v>
      </c>
      <c r="R12" s="60">
        <v>269813</v>
      </c>
      <c r="S12" s="60"/>
      <c r="T12" s="60"/>
      <c r="U12" s="60"/>
      <c r="V12" s="60"/>
      <c r="W12" s="60">
        <v>3885210</v>
      </c>
      <c r="X12" s="60"/>
      <c r="Y12" s="60">
        <v>3885210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13867000</v>
      </c>
      <c r="F15" s="60">
        <v>9200000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1920954</v>
      </c>
      <c r="R15" s="60">
        <v>1920954</v>
      </c>
      <c r="S15" s="60">
        <v>3514264</v>
      </c>
      <c r="T15" s="60">
        <v>1934666</v>
      </c>
      <c r="U15" s="60">
        <v>332800</v>
      </c>
      <c r="V15" s="60">
        <v>5781730</v>
      </c>
      <c r="W15" s="60">
        <v>7702684</v>
      </c>
      <c r="X15" s="60">
        <v>9200000</v>
      </c>
      <c r="Y15" s="60">
        <v>-1497316</v>
      </c>
      <c r="Z15" s="140">
        <v>-16.28</v>
      </c>
      <c r="AA15" s="155">
        <v>9200000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38547000</v>
      </c>
      <c r="F36" s="60">
        <f t="shared" si="4"/>
        <v>38547000</v>
      </c>
      <c r="G36" s="60">
        <f t="shared" si="4"/>
        <v>843859</v>
      </c>
      <c r="H36" s="60">
        <f t="shared" si="4"/>
        <v>0</v>
      </c>
      <c r="I36" s="60">
        <f t="shared" si="4"/>
        <v>0</v>
      </c>
      <c r="J36" s="60">
        <f t="shared" si="4"/>
        <v>843859</v>
      </c>
      <c r="K36" s="60">
        <f t="shared" si="4"/>
        <v>5954418</v>
      </c>
      <c r="L36" s="60">
        <f t="shared" si="4"/>
        <v>0</v>
      </c>
      <c r="M36" s="60">
        <f t="shared" si="4"/>
        <v>0</v>
      </c>
      <c r="N36" s="60">
        <f t="shared" si="4"/>
        <v>5954418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1101681</v>
      </c>
      <c r="T36" s="60">
        <f t="shared" si="4"/>
        <v>505216</v>
      </c>
      <c r="U36" s="60">
        <f t="shared" si="4"/>
        <v>2909352</v>
      </c>
      <c r="V36" s="60">
        <f t="shared" si="4"/>
        <v>4516249</v>
      </c>
      <c r="W36" s="60">
        <f t="shared" si="4"/>
        <v>11314526</v>
      </c>
      <c r="X36" s="60">
        <f t="shared" si="4"/>
        <v>38547000</v>
      </c>
      <c r="Y36" s="60">
        <f t="shared" si="4"/>
        <v>-27232474</v>
      </c>
      <c r="Z36" s="140">
        <f aca="true" t="shared" si="5" ref="Z36:Z49">+IF(X36&lt;&gt;0,+(Y36/X36)*100,0)</f>
        <v>-70.64745375775028</v>
      </c>
      <c r="AA36" s="155">
        <f>AA6+AA21</f>
        <v>38547000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10000000</v>
      </c>
      <c r="F37" s="60">
        <f t="shared" si="4"/>
        <v>10000000</v>
      </c>
      <c r="G37" s="60">
        <f t="shared" si="4"/>
        <v>3894631</v>
      </c>
      <c r="H37" s="60">
        <f t="shared" si="4"/>
        <v>0</v>
      </c>
      <c r="I37" s="60">
        <f t="shared" si="4"/>
        <v>0</v>
      </c>
      <c r="J37" s="60">
        <f t="shared" si="4"/>
        <v>3894631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2259343</v>
      </c>
      <c r="V37" s="60">
        <f t="shared" si="4"/>
        <v>2259343</v>
      </c>
      <c r="W37" s="60">
        <f t="shared" si="4"/>
        <v>6153974</v>
      </c>
      <c r="X37" s="60">
        <f t="shared" si="4"/>
        <v>10000000</v>
      </c>
      <c r="Y37" s="60">
        <f t="shared" si="4"/>
        <v>-3846026</v>
      </c>
      <c r="Z37" s="140">
        <f t="shared" si="5"/>
        <v>-38.460260000000005</v>
      </c>
      <c r="AA37" s="155">
        <f>AA7+AA22</f>
        <v>10000000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2409504</v>
      </c>
      <c r="L40" s="60">
        <f t="shared" si="4"/>
        <v>5107419</v>
      </c>
      <c r="M40" s="60">
        <f t="shared" si="4"/>
        <v>10337325</v>
      </c>
      <c r="N40" s="60">
        <f t="shared" si="4"/>
        <v>17854248</v>
      </c>
      <c r="O40" s="60">
        <f t="shared" si="4"/>
        <v>283463</v>
      </c>
      <c r="P40" s="60">
        <f t="shared" si="4"/>
        <v>1813665</v>
      </c>
      <c r="Q40" s="60">
        <f t="shared" si="4"/>
        <v>0</v>
      </c>
      <c r="R40" s="60">
        <f t="shared" si="4"/>
        <v>2097128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19951376</v>
      </c>
      <c r="X40" s="60">
        <f t="shared" si="4"/>
        <v>0</v>
      </c>
      <c r="Y40" s="60">
        <f t="shared" si="4"/>
        <v>19951376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48547000</v>
      </c>
      <c r="F41" s="295">
        <f t="shared" si="6"/>
        <v>48547000</v>
      </c>
      <c r="G41" s="295">
        <f t="shared" si="6"/>
        <v>4738490</v>
      </c>
      <c r="H41" s="295">
        <f t="shared" si="6"/>
        <v>0</v>
      </c>
      <c r="I41" s="295">
        <f t="shared" si="6"/>
        <v>0</v>
      </c>
      <c r="J41" s="295">
        <f t="shared" si="6"/>
        <v>4738490</v>
      </c>
      <c r="K41" s="295">
        <f t="shared" si="6"/>
        <v>8363922</v>
      </c>
      <c r="L41" s="295">
        <f t="shared" si="6"/>
        <v>5107419</v>
      </c>
      <c r="M41" s="295">
        <f t="shared" si="6"/>
        <v>10337325</v>
      </c>
      <c r="N41" s="295">
        <f t="shared" si="6"/>
        <v>23808666</v>
      </c>
      <c r="O41" s="295">
        <f t="shared" si="6"/>
        <v>283463</v>
      </c>
      <c r="P41" s="295">
        <f t="shared" si="6"/>
        <v>1813665</v>
      </c>
      <c r="Q41" s="295">
        <f t="shared" si="6"/>
        <v>0</v>
      </c>
      <c r="R41" s="295">
        <f t="shared" si="6"/>
        <v>2097128</v>
      </c>
      <c r="S41" s="295">
        <f t="shared" si="6"/>
        <v>1101681</v>
      </c>
      <c r="T41" s="295">
        <f t="shared" si="6"/>
        <v>505216</v>
      </c>
      <c r="U41" s="295">
        <f t="shared" si="6"/>
        <v>5168695</v>
      </c>
      <c r="V41" s="295">
        <f t="shared" si="6"/>
        <v>6775592</v>
      </c>
      <c r="W41" s="295">
        <f t="shared" si="6"/>
        <v>37419876</v>
      </c>
      <c r="X41" s="295">
        <f t="shared" si="6"/>
        <v>48547000</v>
      </c>
      <c r="Y41" s="295">
        <f t="shared" si="6"/>
        <v>-11127124</v>
      </c>
      <c r="Z41" s="296">
        <f t="shared" si="5"/>
        <v>-22.920312274702866</v>
      </c>
      <c r="AA41" s="297">
        <f>SUM(AA36:AA40)</f>
        <v>48547000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3615397</v>
      </c>
      <c r="H42" s="54">
        <f t="shared" si="7"/>
        <v>0</v>
      </c>
      <c r="I42" s="54">
        <f t="shared" si="7"/>
        <v>0</v>
      </c>
      <c r="J42" s="54">
        <f t="shared" si="7"/>
        <v>3615397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269813</v>
      </c>
      <c r="R42" s="54">
        <f t="shared" si="7"/>
        <v>269813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3885210</v>
      </c>
      <c r="X42" s="54">
        <f t="shared" si="7"/>
        <v>0</v>
      </c>
      <c r="Y42" s="54">
        <f t="shared" si="7"/>
        <v>3885210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13867000</v>
      </c>
      <c r="F45" s="54">
        <f t="shared" si="7"/>
        <v>9200000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1920954</v>
      </c>
      <c r="R45" s="54">
        <f t="shared" si="7"/>
        <v>1920954</v>
      </c>
      <c r="S45" s="54">
        <f t="shared" si="7"/>
        <v>3514264</v>
      </c>
      <c r="T45" s="54">
        <f t="shared" si="7"/>
        <v>1934666</v>
      </c>
      <c r="U45" s="54">
        <f t="shared" si="7"/>
        <v>332800</v>
      </c>
      <c r="V45" s="54">
        <f t="shared" si="7"/>
        <v>5781730</v>
      </c>
      <c r="W45" s="54">
        <f t="shared" si="7"/>
        <v>7702684</v>
      </c>
      <c r="X45" s="54">
        <f t="shared" si="7"/>
        <v>9200000</v>
      </c>
      <c r="Y45" s="54">
        <f t="shared" si="7"/>
        <v>-1497316</v>
      </c>
      <c r="Z45" s="184">
        <f t="shared" si="5"/>
        <v>-16.275173913043478</v>
      </c>
      <c r="AA45" s="130">
        <f t="shared" si="8"/>
        <v>9200000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62414000</v>
      </c>
      <c r="F49" s="220">
        <f t="shared" si="9"/>
        <v>57747000</v>
      </c>
      <c r="G49" s="220">
        <f t="shared" si="9"/>
        <v>8353887</v>
      </c>
      <c r="H49" s="220">
        <f t="shared" si="9"/>
        <v>0</v>
      </c>
      <c r="I49" s="220">
        <f t="shared" si="9"/>
        <v>0</v>
      </c>
      <c r="J49" s="220">
        <f t="shared" si="9"/>
        <v>8353887</v>
      </c>
      <c r="K49" s="220">
        <f t="shared" si="9"/>
        <v>8363922</v>
      </c>
      <c r="L49" s="220">
        <f t="shared" si="9"/>
        <v>5107419</v>
      </c>
      <c r="M49" s="220">
        <f t="shared" si="9"/>
        <v>10337325</v>
      </c>
      <c r="N49" s="220">
        <f t="shared" si="9"/>
        <v>23808666</v>
      </c>
      <c r="O49" s="220">
        <f t="shared" si="9"/>
        <v>283463</v>
      </c>
      <c r="P49" s="220">
        <f t="shared" si="9"/>
        <v>1813665</v>
      </c>
      <c r="Q49" s="220">
        <f t="shared" si="9"/>
        <v>2190767</v>
      </c>
      <c r="R49" s="220">
        <f t="shared" si="9"/>
        <v>4287895</v>
      </c>
      <c r="S49" s="220">
        <f t="shared" si="9"/>
        <v>4615945</v>
      </c>
      <c r="T49" s="220">
        <f t="shared" si="9"/>
        <v>2439882</v>
      </c>
      <c r="U49" s="220">
        <f t="shared" si="9"/>
        <v>5501495</v>
      </c>
      <c r="V49" s="220">
        <f t="shared" si="9"/>
        <v>12557322</v>
      </c>
      <c r="W49" s="220">
        <f t="shared" si="9"/>
        <v>49007770</v>
      </c>
      <c r="X49" s="220">
        <f t="shared" si="9"/>
        <v>57747000</v>
      </c>
      <c r="Y49" s="220">
        <f t="shared" si="9"/>
        <v>-8739230</v>
      </c>
      <c r="Z49" s="221">
        <f t="shared" si="5"/>
        <v>-15.133651964604223</v>
      </c>
      <c r="AA49" s="222">
        <f>SUM(AA41:AA48)</f>
        <v>57747000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17964000</v>
      </c>
      <c r="F51" s="54">
        <f t="shared" si="10"/>
        <v>14577000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14577000</v>
      </c>
      <c r="Y51" s="54">
        <f t="shared" si="10"/>
        <v>-14577000</v>
      </c>
      <c r="Z51" s="184">
        <f>+IF(X51&lt;&gt;0,+(Y51/X51)*100,0)</f>
        <v>-100</v>
      </c>
      <c r="AA51" s="130">
        <f>SUM(AA57:AA61)</f>
        <v>14577000</v>
      </c>
    </row>
    <row r="52" spans="1:27" ht="12.75">
      <c r="A52" s="310" t="s">
        <v>205</v>
      </c>
      <c r="B52" s="142"/>
      <c r="C52" s="62"/>
      <c r="D52" s="156"/>
      <c r="E52" s="60">
        <v>17964000</v>
      </c>
      <c r="F52" s="60">
        <v>14577000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14577000</v>
      </c>
      <c r="Y52" s="60">
        <v>-14577000</v>
      </c>
      <c r="Z52" s="140">
        <v>-100</v>
      </c>
      <c r="AA52" s="155">
        <v>14577000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17964000</v>
      </c>
      <c r="F57" s="295">
        <f t="shared" si="11"/>
        <v>14577000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14577000</v>
      </c>
      <c r="Y57" s="295">
        <f t="shared" si="11"/>
        <v>-14577000</v>
      </c>
      <c r="Z57" s="296">
        <f>+IF(X57&lt;&gt;0,+(Y57/X57)*100,0)</f>
        <v>-100</v>
      </c>
      <c r="AA57" s="297">
        <f>SUM(AA52:AA56)</f>
        <v>14577000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>
        <v>122005000</v>
      </c>
      <c r="E65" s="60"/>
      <c r="F65" s="60">
        <v>122005000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122005000</v>
      </c>
      <c r="Y65" s="60">
        <v>-122005000</v>
      </c>
      <c r="Z65" s="140">
        <v>-100</v>
      </c>
      <c r="AA65" s="155"/>
    </row>
    <row r="66" spans="1:27" ht="12.75">
      <c r="A66" s="311" t="s">
        <v>224</v>
      </c>
      <c r="B66" s="316"/>
      <c r="C66" s="273"/>
      <c r="D66" s="274">
        <v>14577000</v>
      </c>
      <c r="E66" s="275"/>
      <c r="F66" s="275">
        <v>14577000</v>
      </c>
      <c r="G66" s="275">
        <v>3079889</v>
      </c>
      <c r="H66" s="275"/>
      <c r="I66" s="275"/>
      <c r="J66" s="275">
        <v>3079889</v>
      </c>
      <c r="K66" s="275">
        <v>367246</v>
      </c>
      <c r="L66" s="275">
        <v>292423</v>
      </c>
      <c r="M66" s="275">
        <v>2147408</v>
      </c>
      <c r="N66" s="275">
        <v>2807077</v>
      </c>
      <c r="O66" s="275">
        <v>600130</v>
      </c>
      <c r="P66" s="275">
        <v>56351</v>
      </c>
      <c r="Q66" s="275">
        <v>2363069</v>
      </c>
      <c r="R66" s="275">
        <v>3019550</v>
      </c>
      <c r="S66" s="275">
        <v>1406373</v>
      </c>
      <c r="T66" s="275">
        <v>4943968</v>
      </c>
      <c r="U66" s="275">
        <v>2123299</v>
      </c>
      <c r="V66" s="275">
        <v>8473640</v>
      </c>
      <c r="W66" s="275">
        <v>17380156</v>
      </c>
      <c r="X66" s="275">
        <v>14577000</v>
      </c>
      <c r="Y66" s="275">
        <v>2803156</v>
      </c>
      <c r="Z66" s="140">
        <v>19.23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17964000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136582000</v>
      </c>
      <c r="E69" s="220">
        <f t="shared" si="12"/>
        <v>17964000</v>
      </c>
      <c r="F69" s="220">
        <f t="shared" si="12"/>
        <v>136582000</v>
      </c>
      <c r="G69" s="220">
        <f t="shared" si="12"/>
        <v>3079889</v>
      </c>
      <c r="H69" s="220">
        <f t="shared" si="12"/>
        <v>0</v>
      </c>
      <c r="I69" s="220">
        <f t="shared" si="12"/>
        <v>0</v>
      </c>
      <c r="J69" s="220">
        <f t="shared" si="12"/>
        <v>3079889</v>
      </c>
      <c r="K69" s="220">
        <f t="shared" si="12"/>
        <v>367246</v>
      </c>
      <c r="L69" s="220">
        <f t="shared" si="12"/>
        <v>292423</v>
      </c>
      <c r="M69" s="220">
        <f t="shared" si="12"/>
        <v>2147408</v>
      </c>
      <c r="N69" s="220">
        <f t="shared" si="12"/>
        <v>2807077</v>
      </c>
      <c r="O69" s="220">
        <f t="shared" si="12"/>
        <v>600130</v>
      </c>
      <c r="P69" s="220">
        <f t="shared" si="12"/>
        <v>56351</v>
      </c>
      <c r="Q69" s="220">
        <f t="shared" si="12"/>
        <v>2363069</v>
      </c>
      <c r="R69" s="220">
        <f t="shared" si="12"/>
        <v>3019550</v>
      </c>
      <c r="S69" s="220">
        <f t="shared" si="12"/>
        <v>1406373</v>
      </c>
      <c r="T69" s="220">
        <f t="shared" si="12"/>
        <v>4943968</v>
      </c>
      <c r="U69" s="220">
        <f t="shared" si="12"/>
        <v>2123299</v>
      </c>
      <c r="V69" s="220">
        <f t="shared" si="12"/>
        <v>8473640</v>
      </c>
      <c r="W69" s="220">
        <f t="shared" si="12"/>
        <v>17380156</v>
      </c>
      <c r="X69" s="220">
        <f t="shared" si="12"/>
        <v>136582000</v>
      </c>
      <c r="Y69" s="220">
        <f t="shared" si="12"/>
        <v>-119201844</v>
      </c>
      <c r="Z69" s="221">
        <f>+IF(X69&lt;&gt;0,+(Y69/X69)*100,0)</f>
        <v>-87.27492934647319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48547000</v>
      </c>
      <c r="F5" s="358">
        <f t="shared" si="0"/>
        <v>48547000</v>
      </c>
      <c r="G5" s="358">
        <f t="shared" si="0"/>
        <v>4738490</v>
      </c>
      <c r="H5" s="356">
        <f t="shared" si="0"/>
        <v>0</v>
      </c>
      <c r="I5" s="356">
        <f t="shared" si="0"/>
        <v>0</v>
      </c>
      <c r="J5" s="358">
        <f t="shared" si="0"/>
        <v>4738490</v>
      </c>
      <c r="K5" s="358">
        <f t="shared" si="0"/>
        <v>8363922</v>
      </c>
      <c r="L5" s="356">
        <f t="shared" si="0"/>
        <v>5107419</v>
      </c>
      <c r="M5" s="356">
        <f t="shared" si="0"/>
        <v>10337325</v>
      </c>
      <c r="N5" s="358">
        <f t="shared" si="0"/>
        <v>23808666</v>
      </c>
      <c r="O5" s="358">
        <f t="shared" si="0"/>
        <v>283463</v>
      </c>
      <c r="P5" s="356">
        <f t="shared" si="0"/>
        <v>1813665</v>
      </c>
      <c r="Q5" s="356">
        <f t="shared" si="0"/>
        <v>0</v>
      </c>
      <c r="R5" s="358">
        <f t="shared" si="0"/>
        <v>2097128</v>
      </c>
      <c r="S5" s="358">
        <f t="shared" si="0"/>
        <v>1101681</v>
      </c>
      <c r="T5" s="356">
        <f t="shared" si="0"/>
        <v>505216</v>
      </c>
      <c r="U5" s="356">
        <f t="shared" si="0"/>
        <v>5168695</v>
      </c>
      <c r="V5" s="358">
        <f t="shared" si="0"/>
        <v>6775592</v>
      </c>
      <c r="W5" s="358">
        <f t="shared" si="0"/>
        <v>37419876</v>
      </c>
      <c r="X5" s="356">
        <f t="shared" si="0"/>
        <v>48547000</v>
      </c>
      <c r="Y5" s="358">
        <f t="shared" si="0"/>
        <v>-11127124</v>
      </c>
      <c r="Z5" s="359">
        <f>+IF(X5&lt;&gt;0,+(Y5/X5)*100,0)</f>
        <v>-22.920312274702866</v>
      </c>
      <c r="AA5" s="360">
        <f>+AA6+AA8+AA11+AA13+AA15</f>
        <v>48547000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38547000</v>
      </c>
      <c r="F6" s="59">
        <f t="shared" si="1"/>
        <v>38547000</v>
      </c>
      <c r="G6" s="59">
        <f t="shared" si="1"/>
        <v>843859</v>
      </c>
      <c r="H6" s="60">
        <f t="shared" si="1"/>
        <v>0</v>
      </c>
      <c r="I6" s="60">
        <f t="shared" si="1"/>
        <v>0</v>
      </c>
      <c r="J6" s="59">
        <f t="shared" si="1"/>
        <v>843859</v>
      </c>
      <c r="K6" s="59">
        <f t="shared" si="1"/>
        <v>5954418</v>
      </c>
      <c r="L6" s="60">
        <f t="shared" si="1"/>
        <v>0</v>
      </c>
      <c r="M6" s="60">
        <f t="shared" si="1"/>
        <v>0</v>
      </c>
      <c r="N6" s="59">
        <f t="shared" si="1"/>
        <v>5954418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1101681</v>
      </c>
      <c r="T6" s="60">
        <f t="shared" si="1"/>
        <v>505216</v>
      </c>
      <c r="U6" s="60">
        <f t="shared" si="1"/>
        <v>2909352</v>
      </c>
      <c r="V6" s="59">
        <f t="shared" si="1"/>
        <v>4516249</v>
      </c>
      <c r="W6" s="59">
        <f t="shared" si="1"/>
        <v>11314526</v>
      </c>
      <c r="X6" s="60">
        <f t="shared" si="1"/>
        <v>38547000</v>
      </c>
      <c r="Y6" s="59">
        <f t="shared" si="1"/>
        <v>-27232474</v>
      </c>
      <c r="Z6" s="61">
        <f>+IF(X6&lt;&gt;0,+(Y6/X6)*100,0)</f>
        <v>-70.64745375775028</v>
      </c>
      <c r="AA6" s="62">
        <f t="shared" si="1"/>
        <v>38547000</v>
      </c>
    </row>
    <row r="7" spans="1:27" ht="12.75">
      <c r="A7" s="291" t="s">
        <v>229</v>
      </c>
      <c r="B7" s="142"/>
      <c r="C7" s="60"/>
      <c r="D7" s="340"/>
      <c r="E7" s="60">
        <v>38547000</v>
      </c>
      <c r="F7" s="59">
        <v>38547000</v>
      </c>
      <c r="G7" s="59">
        <v>843859</v>
      </c>
      <c r="H7" s="60"/>
      <c r="I7" s="60"/>
      <c r="J7" s="59">
        <v>843859</v>
      </c>
      <c r="K7" s="59">
        <v>5954418</v>
      </c>
      <c r="L7" s="60"/>
      <c r="M7" s="60"/>
      <c r="N7" s="59">
        <v>5954418</v>
      </c>
      <c r="O7" s="59"/>
      <c r="P7" s="60"/>
      <c r="Q7" s="60"/>
      <c r="R7" s="59"/>
      <c r="S7" s="59">
        <v>1101681</v>
      </c>
      <c r="T7" s="60">
        <v>505216</v>
      </c>
      <c r="U7" s="60">
        <v>2909352</v>
      </c>
      <c r="V7" s="59">
        <v>4516249</v>
      </c>
      <c r="W7" s="59">
        <v>11314526</v>
      </c>
      <c r="X7" s="60">
        <v>38547000</v>
      </c>
      <c r="Y7" s="59">
        <v>-27232474</v>
      </c>
      <c r="Z7" s="61">
        <v>-70.65</v>
      </c>
      <c r="AA7" s="62">
        <v>38547000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10000000</v>
      </c>
      <c r="F8" s="59">
        <f t="shared" si="2"/>
        <v>10000000</v>
      </c>
      <c r="G8" s="59">
        <f t="shared" si="2"/>
        <v>3894631</v>
      </c>
      <c r="H8" s="60">
        <f t="shared" si="2"/>
        <v>0</v>
      </c>
      <c r="I8" s="60">
        <f t="shared" si="2"/>
        <v>0</v>
      </c>
      <c r="J8" s="59">
        <f t="shared" si="2"/>
        <v>3894631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2259343</v>
      </c>
      <c r="V8" s="59">
        <f t="shared" si="2"/>
        <v>2259343</v>
      </c>
      <c r="W8" s="59">
        <f t="shared" si="2"/>
        <v>6153974</v>
      </c>
      <c r="X8" s="60">
        <f t="shared" si="2"/>
        <v>10000000</v>
      </c>
      <c r="Y8" s="59">
        <f t="shared" si="2"/>
        <v>-3846026</v>
      </c>
      <c r="Z8" s="61">
        <f>+IF(X8&lt;&gt;0,+(Y8/X8)*100,0)</f>
        <v>-38.460260000000005</v>
      </c>
      <c r="AA8" s="62">
        <f>SUM(AA9:AA10)</f>
        <v>10000000</v>
      </c>
    </row>
    <row r="9" spans="1:27" ht="12.75">
      <c r="A9" s="291" t="s">
        <v>230</v>
      </c>
      <c r="B9" s="142"/>
      <c r="C9" s="60"/>
      <c r="D9" s="340"/>
      <c r="E9" s="60">
        <v>10000000</v>
      </c>
      <c r="F9" s="59">
        <v>10000000</v>
      </c>
      <c r="G9" s="59">
        <v>3894631</v>
      </c>
      <c r="H9" s="60"/>
      <c r="I9" s="60"/>
      <c r="J9" s="59">
        <v>3894631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>
        <v>2259343</v>
      </c>
      <c r="V9" s="59">
        <v>2259343</v>
      </c>
      <c r="W9" s="59">
        <v>6153974</v>
      </c>
      <c r="X9" s="60">
        <v>10000000</v>
      </c>
      <c r="Y9" s="59">
        <v>-3846026</v>
      </c>
      <c r="Z9" s="61">
        <v>-38.46</v>
      </c>
      <c r="AA9" s="62">
        <v>10000000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2409504</v>
      </c>
      <c r="L15" s="60">
        <f t="shared" si="5"/>
        <v>5107419</v>
      </c>
      <c r="M15" s="60">
        <f t="shared" si="5"/>
        <v>10337325</v>
      </c>
      <c r="N15" s="59">
        <f t="shared" si="5"/>
        <v>17854248</v>
      </c>
      <c r="O15" s="59">
        <f t="shared" si="5"/>
        <v>283463</v>
      </c>
      <c r="P15" s="60">
        <f t="shared" si="5"/>
        <v>1813665</v>
      </c>
      <c r="Q15" s="60">
        <f t="shared" si="5"/>
        <v>0</v>
      </c>
      <c r="R15" s="59">
        <f t="shared" si="5"/>
        <v>2097128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19951376</v>
      </c>
      <c r="X15" s="60">
        <f t="shared" si="5"/>
        <v>0</v>
      </c>
      <c r="Y15" s="59">
        <f t="shared" si="5"/>
        <v>19951376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>
        <v>927104</v>
      </c>
      <c r="L17" s="60"/>
      <c r="M17" s="60"/>
      <c r="N17" s="59">
        <v>927104</v>
      </c>
      <c r="O17" s="59"/>
      <c r="P17" s="60"/>
      <c r="Q17" s="60"/>
      <c r="R17" s="59"/>
      <c r="S17" s="59"/>
      <c r="T17" s="60"/>
      <c r="U17" s="60"/>
      <c r="V17" s="59"/>
      <c r="W17" s="59">
        <v>927104</v>
      </c>
      <c r="X17" s="60"/>
      <c r="Y17" s="59">
        <v>927104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>
        <v>1482400</v>
      </c>
      <c r="L20" s="60">
        <v>5107419</v>
      </c>
      <c r="M20" s="60">
        <v>10337325</v>
      </c>
      <c r="N20" s="59">
        <v>16927144</v>
      </c>
      <c r="O20" s="59">
        <v>283463</v>
      </c>
      <c r="P20" s="60">
        <v>1813665</v>
      </c>
      <c r="Q20" s="60"/>
      <c r="R20" s="59">
        <v>2097128</v>
      </c>
      <c r="S20" s="59"/>
      <c r="T20" s="60"/>
      <c r="U20" s="60"/>
      <c r="V20" s="59"/>
      <c r="W20" s="59">
        <v>19024272</v>
      </c>
      <c r="X20" s="60"/>
      <c r="Y20" s="59">
        <v>19024272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3615397</v>
      </c>
      <c r="H22" s="343">
        <f t="shared" si="6"/>
        <v>0</v>
      </c>
      <c r="I22" s="343">
        <f t="shared" si="6"/>
        <v>0</v>
      </c>
      <c r="J22" s="345">
        <f t="shared" si="6"/>
        <v>3615397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269813</v>
      </c>
      <c r="R22" s="345">
        <f t="shared" si="6"/>
        <v>269813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3885210</v>
      </c>
      <c r="X22" s="343">
        <f t="shared" si="6"/>
        <v>0</v>
      </c>
      <c r="Y22" s="345">
        <f t="shared" si="6"/>
        <v>3885210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>
        <v>3615397</v>
      </c>
      <c r="H25" s="60"/>
      <c r="I25" s="60"/>
      <c r="J25" s="59">
        <v>3615397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3615397</v>
      </c>
      <c r="X25" s="60"/>
      <c r="Y25" s="59">
        <v>3615397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269813</v>
      </c>
      <c r="R32" s="59">
        <v>269813</v>
      </c>
      <c r="S32" s="59"/>
      <c r="T32" s="60"/>
      <c r="U32" s="60"/>
      <c r="V32" s="59"/>
      <c r="W32" s="59">
        <v>269813</v>
      </c>
      <c r="X32" s="60"/>
      <c r="Y32" s="59">
        <v>269813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13867000</v>
      </c>
      <c r="F40" s="345">
        <f t="shared" si="9"/>
        <v>9200000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1920954</v>
      </c>
      <c r="R40" s="345">
        <f t="shared" si="9"/>
        <v>1920954</v>
      </c>
      <c r="S40" s="345">
        <f t="shared" si="9"/>
        <v>3514264</v>
      </c>
      <c r="T40" s="343">
        <f t="shared" si="9"/>
        <v>1934666</v>
      </c>
      <c r="U40" s="343">
        <f t="shared" si="9"/>
        <v>332800</v>
      </c>
      <c r="V40" s="345">
        <f t="shared" si="9"/>
        <v>5781730</v>
      </c>
      <c r="W40" s="345">
        <f t="shared" si="9"/>
        <v>7702684</v>
      </c>
      <c r="X40" s="343">
        <f t="shared" si="9"/>
        <v>9200000</v>
      </c>
      <c r="Y40" s="345">
        <f t="shared" si="9"/>
        <v>-1497316</v>
      </c>
      <c r="Z40" s="336">
        <f>+IF(X40&lt;&gt;0,+(Y40/X40)*100,0)</f>
        <v>-16.275173913043478</v>
      </c>
      <c r="AA40" s="350">
        <f>SUM(AA41:AA49)</f>
        <v>9200000</v>
      </c>
    </row>
    <row r="41" spans="1:27" ht="12.75">
      <c r="A41" s="361" t="s">
        <v>248</v>
      </c>
      <c r="B41" s="142"/>
      <c r="C41" s="362"/>
      <c r="D41" s="363"/>
      <c r="E41" s="362"/>
      <c r="F41" s="364">
        <v>3000000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3000000</v>
      </c>
      <c r="Y41" s="364">
        <v>-3000000</v>
      </c>
      <c r="Z41" s="365">
        <v>-100</v>
      </c>
      <c r="AA41" s="366">
        <v>3000000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>
        <v>3065618</v>
      </c>
      <c r="T43" s="305">
        <v>1737237</v>
      </c>
      <c r="U43" s="305"/>
      <c r="V43" s="370">
        <v>4802855</v>
      </c>
      <c r="W43" s="370">
        <v>4802855</v>
      </c>
      <c r="X43" s="305"/>
      <c r="Y43" s="370">
        <v>4802855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>
        <v>418000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35850</v>
      </c>
      <c r="R44" s="53">
        <v>35850</v>
      </c>
      <c r="S44" s="53">
        <v>448646</v>
      </c>
      <c r="T44" s="54">
        <v>197429</v>
      </c>
      <c r="U44" s="54">
        <v>299450</v>
      </c>
      <c r="V44" s="53">
        <v>945525</v>
      </c>
      <c r="W44" s="53">
        <v>981375</v>
      </c>
      <c r="X44" s="54">
        <v>418000</v>
      </c>
      <c r="Y44" s="53">
        <v>563375</v>
      </c>
      <c r="Z44" s="94">
        <v>134.78</v>
      </c>
      <c r="AA44" s="95">
        <v>418000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12312000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1555000</v>
      </c>
      <c r="F49" s="53">
        <v>5782000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1885104</v>
      </c>
      <c r="R49" s="53">
        <v>1885104</v>
      </c>
      <c r="S49" s="53"/>
      <c r="T49" s="54"/>
      <c r="U49" s="54">
        <v>33350</v>
      </c>
      <c r="V49" s="53">
        <v>33350</v>
      </c>
      <c r="W49" s="53">
        <v>1918454</v>
      </c>
      <c r="X49" s="54">
        <v>5782000</v>
      </c>
      <c r="Y49" s="53">
        <v>-3863546</v>
      </c>
      <c r="Z49" s="94">
        <v>-66.82</v>
      </c>
      <c r="AA49" s="95">
        <v>5782000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62414000</v>
      </c>
      <c r="F60" s="264">
        <f t="shared" si="14"/>
        <v>57747000</v>
      </c>
      <c r="G60" s="264">
        <f t="shared" si="14"/>
        <v>8353887</v>
      </c>
      <c r="H60" s="219">
        <f t="shared" si="14"/>
        <v>0</v>
      </c>
      <c r="I60" s="219">
        <f t="shared" si="14"/>
        <v>0</v>
      </c>
      <c r="J60" s="264">
        <f t="shared" si="14"/>
        <v>8353887</v>
      </c>
      <c r="K60" s="264">
        <f t="shared" si="14"/>
        <v>8363922</v>
      </c>
      <c r="L60" s="219">
        <f t="shared" si="14"/>
        <v>5107419</v>
      </c>
      <c r="M60" s="219">
        <f t="shared" si="14"/>
        <v>10337325</v>
      </c>
      <c r="N60" s="264">
        <f t="shared" si="14"/>
        <v>23808666</v>
      </c>
      <c r="O60" s="264">
        <f t="shared" si="14"/>
        <v>283463</v>
      </c>
      <c r="P60" s="219">
        <f t="shared" si="14"/>
        <v>1813665</v>
      </c>
      <c r="Q60" s="219">
        <f t="shared" si="14"/>
        <v>2190767</v>
      </c>
      <c r="R60" s="264">
        <f t="shared" si="14"/>
        <v>4287895</v>
      </c>
      <c r="S60" s="264">
        <f t="shared" si="14"/>
        <v>4615945</v>
      </c>
      <c r="T60" s="219">
        <f t="shared" si="14"/>
        <v>2439882</v>
      </c>
      <c r="U60" s="219">
        <f t="shared" si="14"/>
        <v>5501495</v>
      </c>
      <c r="V60" s="264">
        <f t="shared" si="14"/>
        <v>12557322</v>
      </c>
      <c r="W60" s="264">
        <f t="shared" si="14"/>
        <v>49007770</v>
      </c>
      <c r="X60" s="219">
        <f t="shared" si="14"/>
        <v>57747000</v>
      </c>
      <c r="Y60" s="264">
        <f t="shared" si="14"/>
        <v>-8739230</v>
      </c>
      <c r="Z60" s="337">
        <f>+IF(X60&lt;&gt;0,+(Y60/X60)*100,0)</f>
        <v>-15.133651964604223</v>
      </c>
      <c r="AA60" s="232">
        <f>+AA57+AA54+AA51+AA40+AA37+AA34+AA22+AA5</f>
        <v>57747000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2017-07-31T13:31:54Z</dcterms:created>
  <dcterms:modified xsi:type="dcterms:W3CDTF">2017-07-31T13:31:56Z</dcterms:modified>
  <cp:category/>
  <cp:version/>
  <cp:contentType/>
  <cp:contentStatus/>
</cp:coreProperties>
</file>