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<sst xmlns="http://schemas.openxmlformats.org/spreadsheetml/2006/main" count="857" uniqueCount="303">
  <si>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Endumeni(KZN241)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</si>
  <si>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</si>
  <si>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</si>
  <si>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</si>
  <si>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</si>
  <si>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</si>
  <si>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</si>
  <si>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</si>
  <si>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</si>
  <si>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</si>
  <si>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</si>
  <si>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</si>
  <si>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</si>
  <si>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</si>
  <si>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</si>
  <si>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</si>
  <si>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</si>
  <si>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</si>
  <si>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</si>
  <si>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</si>
  <si>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</si>
  <si>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</si>
  <si>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</si>
  <si>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</si>
  <si>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</si>
  <si>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</si>
  <si>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</si>
  <si>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</si>
  <si>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</si>
  <si>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</si>
  <si>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</si>
  <si>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</si>
  <si>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</si>
  <si>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</si>
  <si>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</si>
  <si>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</si>
  <si>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</si>
  <si>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</si>
  <si>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</si>
  <si>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</si>
  <si>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</si>
  <si>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</si>
  <si>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</si>
  <si>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</si>
  <si>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</si>
  <si>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</si>
  <si>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</si>
  <si>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</si>
  <si>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</si>
  <si>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</si>
  <si>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</si>
  <si>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</si>
  <si>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</si>
  <si>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</si>
  <si>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</si>
  <si>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</si>
  <si>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</si>
  <si>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</si>
  <si>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</si>
  <si>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</si>
  <si>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</si>
  <si>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</si>
  <si>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</si>
  <si>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</si>
  <si>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</si>
  <si>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</si>
  <si>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</si>
  <si>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</si>
  <si>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</si>
  <si>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</si>
  <si>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Endumeni(KZN241)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</si>
  <si>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</si>
  <si>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</si>
  <si>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</si>
  <si>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</si>
  <si>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</si>
  <si>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</si>
  <si>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</si>
  <si>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</si>
  <si>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</si>
  <si>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</si>
  <si>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</si>
  <si>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</si>
  <si>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</si>
  <si>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</si>
  <si>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</si>
  <si>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</si>
  <si>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</si>
  <si>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</si>
  <si>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</si>
  <si>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</si>
  <si>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</si>
  <si>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</si>
  <si>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</si>
  <si>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</si>
  <si>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</si>
  <si>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</si>
  <si>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</si>
  <si>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</si>
  <si>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</si>
  <si>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Endumeni(KZN241)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</si>
  <si>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</si>
  <si>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</si>
  <si>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</si>
  <si>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</si>
  <si>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</si>
  <si>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</si>
  <si>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</si>
  <si>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</si>
  <si>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</si>
  <si>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</si>
  <si>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</si>
  <si>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</si>
  <si>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</si>
  <si>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</si>
  <si>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</si>
  <si>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</si>
  <si>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</si>
  <si>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</si>
  <si>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</si>
  <si>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</si>
  <si>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</si>
  <si>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</si>
  <si>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</si>
  <si>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</si>
  <si>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</si>
  <si>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</si>
  <si>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</si>
  <si>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</si>
  <si>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Endumeni(KZN241)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</si>
  <si>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</si>
  <si>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</si>
  <si>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</si>
  <si>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</si>
  <si>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</si>
  <si>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</si>
  <si>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</si>
  <si>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</si>
  <si>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</si>
  <si>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</si>
  <si>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Endumeni(KZN241)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</si>
  <si>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</si>
  <si>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</si>
  <si>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</si>
  <si>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</si>
  <si>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</si>
  <si>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</si>
  <si>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</si>
  <si>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</si>
  <si>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</si>
  <si>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</si>
  <si>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</si>
  <si>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</si>
  <si>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</si>
  <si>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</si>
  <si>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</si>
  <si>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</si>
  <si>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</si>
  <si>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</si>
  <si>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</si>
  <si>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</si>
  <si>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</si>
  <si>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</si>
  <si>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</si>
  <si>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</si>
  <si>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</si>
  <si>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</si>
  <si>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</si>
  <si>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</si>
  <si>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</si>
  <si>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</si>
  <si>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</si>
  <si>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</si>
  <si>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</si>
  <si>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Endumeni(KZN241)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</si>
  <si>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</si>
  <si>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</si>
  <si>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</si>
  <si>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</si>
  <si>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</si>
  <si>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</si>
  <si>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</si>
  <si>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</si>
  <si>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</si>
  <si>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</si>
  <si>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</si>
  <si>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</si>
  <si>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</si>
  <si>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</si>
  <si>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</si>
  <si>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</si>
  <si>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</si>
  <si>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</si>
  <si>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</si>
  <si>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</si>
  <si>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</si>
  <si>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</si>
  <si>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</si>
  <si>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</si>
  <si>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</si>
  <si>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</si>
  <si>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</si>
  <si>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Endumeni(KZN241)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</si>
  <si>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</si>
  <si>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</si>
  <si>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</si>
  <si>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</si>
  <si>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</si>
  <si>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</si>
  <si>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</si>
  <si>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</si>
  <si>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</si>
  <si>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</si>
  <si>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</si>
  <si>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</si>
  <si>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</si>
  <si>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</si>
  <si>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</si>
  <si>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</si>
  <si>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</si>
  <si>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</si>
  <si>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</si>
  <si>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</si>
  <si>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</si>
  <si>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</si>
  <si>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</si>
  <si>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</si>
  <si>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Endumeni(KZN241)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</si>
  <si>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</si>
  <si>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</si>
  <si>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</si>
  <si>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</si>
  <si>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</si>
  <si>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</si>
  <si>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</si>
  <si>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</si>
  <si>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</si>
  <si>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</si>
  <si>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</si>
  <si>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</si>
  <si>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</si>
  <si>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</si>
  <si>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</si>
  <si>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</si>
  <si>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</si>
  <si>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</si>
  <si>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</si>
  <si>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</si>
  <si>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</si>
  <si>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</si>
  <si>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</si>
  <si>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</si>
  <si>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</si>
  <si>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</si>
  <si>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</si>
  <si>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</si>
  <si>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</si>
  <si>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</si>
  <si>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</si>
  <si>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</si>
  <si>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</si>
  <si>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</si>
  <si>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</si>
  <si>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Endumeni(KZN241)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</si>
  <si>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</si>
  <si>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</si>
  <si>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Endumeni(KZN241)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</si>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</sst>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64100223</v>
      </c>
      <c r="C5" s="19">
        <v>0</v>
      </c>
      <c r="D5" s="59">
        <v>67033210</v>
      </c>
      <c r="E5" s="60">
        <v>71953815</v>
      </c>
      <c r="F5" s="60">
        <v>179721</v>
      </c>
      <c r="G5" s="60">
        <v>3869851</v>
      </c>
      <c r="H5" s="60">
        <v>21323176</v>
      </c>
      <c r="I5" s="60">
        <v>25372748</v>
      </c>
      <c r="J5" s="60">
        <v>4916059</v>
      </c>
      <c r="K5" s="60">
        <v>4870113</v>
      </c>
      <c r="L5" s="60">
        <v>4681613</v>
      </c>
      <c r="M5" s="60">
        <v>14467785</v>
      </c>
      <c r="N5" s="60">
        <v>4665505</v>
      </c>
      <c r="O5" s="60">
        <v>4812092</v>
      </c>
      <c r="P5" s="60">
        <v>4804561</v>
      </c>
      <c r="Q5" s="60">
        <v>14282158</v>
      </c>
      <c r="R5" s="60">
        <v>4073834</v>
      </c>
      <c r="S5" s="60">
        <v>3946612</v>
      </c>
      <c r="T5" s="60">
        <v>4197620</v>
      </c>
      <c r="U5" s="60">
        <v>12218066</v>
      </c>
      <c r="V5" s="60">
        <v>66340757</v>
      </c>
      <c r="W5" s="60">
        <v>67033212</v>
      </c>
      <c r="X5" s="60">
        <v>-692455</v>
      </c>
      <c r="Y5" s="61">
        <v>-1.03</v>
      </c>
      <c r="Z5" s="62">
        <v>71953815</v>
      </c>
    </row>
    <row r="6" spans="1:26" ht="12.75">
      <c r="A6" s="58" t="s">
        <v>32</v>
      </c>
      <c r="B6" s="19">
        <v>120530864</v>
      </c>
      <c r="C6" s="19">
        <v>0</v>
      </c>
      <c r="D6" s="59">
        <v>131869643</v>
      </c>
      <c r="E6" s="60">
        <v>132519643</v>
      </c>
      <c r="F6" s="60">
        <v>3931762</v>
      </c>
      <c r="G6" s="60">
        <v>11946365</v>
      </c>
      <c r="H6" s="60">
        <v>16973156</v>
      </c>
      <c r="I6" s="60">
        <v>32851283</v>
      </c>
      <c r="J6" s="60">
        <v>11189043</v>
      </c>
      <c r="K6" s="60">
        <v>10942118</v>
      </c>
      <c r="L6" s="60">
        <v>9472751</v>
      </c>
      <c r="M6" s="60">
        <v>31603912</v>
      </c>
      <c r="N6" s="60">
        <v>10904354</v>
      </c>
      <c r="O6" s="60">
        <v>9921129</v>
      </c>
      <c r="P6" s="60">
        <v>10305552</v>
      </c>
      <c r="Q6" s="60">
        <v>31131035</v>
      </c>
      <c r="R6" s="60">
        <v>10064773</v>
      </c>
      <c r="S6" s="60">
        <v>10987005</v>
      </c>
      <c r="T6" s="60">
        <v>10810932</v>
      </c>
      <c r="U6" s="60">
        <v>31862710</v>
      </c>
      <c r="V6" s="60">
        <v>127448940</v>
      </c>
      <c r="W6" s="60">
        <v>131869640</v>
      </c>
      <c r="X6" s="60">
        <v>-4420700</v>
      </c>
      <c r="Y6" s="61">
        <v>-3.35</v>
      </c>
      <c r="Z6" s="62">
        <v>132519643</v>
      </c>
    </row>
    <row r="7" spans="1:26" ht="12.75">
      <c r="A7" s="58" t="s">
        <v>33</v>
      </c>
      <c r="B7" s="19">
        <v>3984499</v>
      </c>
      <c r="C7" s="19">
        <v>0</v>
      </c>
      <c r="D7" s="59">
        <v>2928000</v>
      </c>
      <c r="E7" s="60">
        <v>3928000</v>
      </c>
      <c r="F7" s="60">
        <v>257439</v>
      </c>
      <c r="G7" s="60">
        <v>349531</v>
      </c>
      <c r="H7" s="60">
        <v>361993</v>
      </c>
      <c r="I7" s="60">
        <v>968963</v>
      </c>
      <c r="J7" s="60">
        <v>560224</v>
      </c>
      <c r="K7" s="60">
        <v>339694</v>
      </c>
      <c r="L7" s="60">
        <v>60795</v>
      </c>
      <c r="M7" s="60">
        <v>960713</v>
      </c>
      <c r="N7" s="60">
        <v>740867</v>
      </c>
      <c r="O7" s="60">
        <v>398302</v>
      </c>
      <c r="P7" s="60">
        <v>284785</v>
      </c>
      <c r="Q7" s="60">
        <v>1423954</v>
      </c>
      <c r="R7" s="60">
        <v>382932</v>
      </c>
      <c r="S7" s="60">
        <v>353435</v>
      </c>
      <c r="T7" s="60">
        <v>370975</v>
      </c>
      <c r="U7" s="60">
        <v>1107342</v>
      </c>
      <c r="V7" s="60">
        <v>4460972</v>
      </c>
      <c r="W7" s="60">
        <v>2928000</v>
      </c>
      <c r="X7" s="60">
        <v>1532972</v>
      </c>
      <c r="Y7" s="61">
        <v>52.36</v>
      </c>
      <c r="Z7" s="62">
        <v>3928000</v>
      </c>
    </row>
    <row r="8" spans="1:26" ht="12.75">
      <c r="A8" s="58" t="s">
        <v>34</v>
      </c>
      <c r="B8" s="19">
        <v>68520753</v>
      </c>
      <c r="C8" s="19">
        <v>0</v>
      </c>
      <c r="D8" s="59">
        <v>43214001</v>
      </c>
      <c r="E8" s="60">
        <v>45214000</v>
      </c>
      <c r="F8" s="60">
        <v>0</v>
      </c>
      <c r="G8" s="60">
        <v>13991765</v>
      </c>
      <c r="H8" s="60">
        <v>-8756710</v>
      </c>
      <c r="I8" s="60">
        <v>5235055</v>
      </c>
      <c r="J8" s="60">
        <v>11561945</v>
      </c>
      <c r="K8" s="60">
        <v>1390034</v>
      </c>
      <c r="L8" s="60">
        <v>249918</v>
      </c>
      <c r="M8" s="60">
        <v>13201897</v>
      </c>
      <c r="N8" s="60">
        <v>12138000</v>
      </c>
      <c r="O8" s="60">
        <v>20981015</v>
      </c>
      <c r="P8" s="60">
        <v>10903749</v>
      </c>
      <c r="Q8" s="60">
        <v>44022764</v>
      </c>
      <c r="R8" s="60">
        <v>3516632</v>
      </c>
      <c r="S8" s="60">
        <v>260659</v>
      </c>
      <c r="T8" s="60">
        <v>-29674780</v>
      </c>
      <c r="U8" s="60">
        <v>-25897489</v>
      </c>
      <c r="V8" s="60">
        <v>36562227</v>
      </c>
      <c r="W8" s="60">
        <v>43214001</v>
      </c>
      <c r="X8" s="60">
        <v>-6651774</v>
      </c>
      <c r="Y8" s="61">
        <v>-15.39</v>
      </c>
      <c r="Z8" s="62">
        <v>45214000</v>
      </c>
    </row>
    <row r="9" spans="1:26" ht="12.75">
      <c r="A9" s="58" t="s">
        <v>35</v>
      </c>
      <c r="B9" s="19">
        <v>13678556</v>
      </c>
      <c r="C9" s="19">
        <v>0</v>
      </c>
      <c r="D9" s="59">
        <v>8792963</v>
      </c>
      <c r="E9" s="60">
        <v>8519963</v>
      </c>
      <c r="F9" s="60">
        <v>230785</v>
      </c>
      <c r="G9" s="60">
        <v>348547</v>
      </c>
      <c r="H9" s="60">
        <v>1281419</v>
      </c>
      <c r="I9" s="60">
        <v>1860751</v>
      </c>
      <c r="J9" s="60">
        <v>714115</v>
      </c>
      <c r="K9" s="60">
        <v>847384</v>
      </c>
      <c r="L9" s="60">
        <v>526429</v>
      </c>
      <c r="M9" s="60">
        <v>2087928</v>
      </c>
      <c r="N9" s="60">
        <v>598833</v>
      </c>
      <c r="O9" s="60">
        <v>6876657</v>
      </c>
      <c r="P9" s="60">
        <v>454307</v>
      </c>
      <c r="Q9" s="60">
        <v>7929797</v>
      </c>
      <c r="R9" s="60">
        <v>593062</v>
      </c>
      <c r="S9" s="60">
        <v>714859</v>
      </c>
      <c r="T9" s="60">
        <v>812445</v>
      </c>
      <c r="U9" s="60">
        <v>2120366</v>
      </c>
      <c r="V9" s="60">
        <v>13998842</v>
      </c>
      <c r="W9" s="60">
        <v>8792964</v>
      </c>
      <c r="X9" s="60">
        <v>5205878</v>
      </c>
      <c r="Y9" s="61">
        <v>59.21</v>
      </c>
      <c r="Z9" s="62">
        <v>8519963</v>
      </c>
    </row>
    <row r="10" spans="1:26" ht="22.5">
      <c r="A10" s="63" t="s">
        <v>278</v>
      </c>
      <c r="B10" s="64">
        <f>SUM(B5:B9)</f>
        <v>270814895</v>
      </c>
      <c r="C10" s="64">
        <f>SUM(C5:C9)</f>
        <v>0</v>
      </c>
      <c r="D10" s="65">
        <f aca="true" t="shared" si="0" ref="D10:Z10">SUM(D5:D9)</f>
        <v>253837817</v>
      </c>
      <c r="E10" s="66">
        <f t="shared" si="0"/>
        <v>262135421</v>
      </c>
      <c r="F10" s="66">
        <f t="shared" si="0"/>
        <v>4599707</v>
      </c>
      <c r="G10" s="66">
        <f t="shared" si="0"/>
        <v>30506059</v>
      </c>
      <c r="H10" s="66">
        <f t="shared" si="0"/>
        <v>31183034</v>
      </c>
      <c r="I10" s="66">
        <f t="shared" si="0"/>
        <v>66288800</v>
      </c>
      <c r="J10" s="66">
        <f t="shared" si="0"/>
        <v>28941386</v>
      </c>
      <c r="K10" s="66">
        <f t="shared" si="0"/>
        <v>18389343</v>
      </c>
      <c r="L10" s="66">
        <f t="shared" si="0"/>
        <v>14991506</v>
      </c>
      <c r="M10" s="66">
        <f t="shared" si="0"/>
        <v>62322235</v>
      </c>
      <c r="N10" s="66">
        <f t="shared" si="0"/>
        <v>29047559</v>
      </c>
      <c r="O10" s="66">
        <f t="shared" si="0"/>
        <v>42989195</v>
      </c>
      <c r="P10" s="66">
        <f t="shared" si="0"/>
        <v>26752954</v>
      </c>
      <c r="Q10" s="66">
        <f t="shared" si="0"/>
        <v>98789708</v>
      </c>
      <c r="R10" s="66">
        <f t="shared" si="0"/>
        <v>18631233</v>
      </c>
      <c r="S10" s="66">
        <f t="shared" si="0"/>
        <v>16262570</v>
      </c>
      <c r="T10" s="66">
        <f t="shared" si="0"/>
        <v>-13482808</v>
      </c>
      <c r="U10" s="66">
        <f t="shared" si="0"/>
        <v>21410995</v>
      </c>
      <c r="V10" s="66">
        <f t="shared" si="0"/>
        <v>248811738</v>
      </c>
      <c r="W10" s="66">
        <f t="shared" si="0"/>
        <v>253837817</v>
      </c>
      <c r="X10" s="66">
        <f t="shared" si="0"/>
        <v>-5026079</v>
      </c>
      <c r="Y10" s="67">
        <f>+IF(W10&lt;&gt;0,(X10/W10)*100,0)</f>
        <v>-1.9800355437188462</v>
      </c>
      <c r="Z10" s="68">
        <f t="shared" si="0"/>
        <v>262135421</v>
      </c>
    </row>
    <row r="11" spans="1:26" ht="12.75">
      <c r="A11" s="58" t="s">
        <v>37</v>
      </c>
      <c r="B11" s="19">
        <v>79692570</v>
      </c>
      <c r="C11" s="19">
        <v>0</v>
      </c>
      <c r="D11" s="59">
        <v>98562272</v>
      </c>
      <c r="E11" s="60">
        <v>99323460</v>
      </c>
      <c r="F11" s="60">
        <v>7395409</v>
      </c>
      <c r="G11" s="60">
        <v>6572346</v>
      </c>
      <c r="H11" s="60">
        <v>7649599</v>
      </c>
      <c r="I11" s="60">
        <v>21617354</v>
      </c>
      <c r="J11" s="60">
        <v>7492151</v>
      </c>
      <c r="K11" s="60">
        <v>7613105</v>
      </c>
      <c r="L11" s="60">
        <v>9515750</v>
      </c>
      <c r="M11" s="60">
        <v>24621006</v>
      </c>
      <c r="N11" s="60">
        <v>7087595</v>
      </c>
      <c r="O11" s="60">
        <v>8154344</v>
      </c>
      <c r="P11" s="60">
        <v>8007518</v>
      </c>
      <c r="Q11" s="60">
        <v>23249457</v>
      </c>
      <c r="R11" s="60">
        <v>7359898</v>
      </c>
      <c r="S11" s="60">
        <v>7935327</v>
      </c>
      <c r="T11" s="60">
        <v>7978244</v>
      </c>
      <c r="U11" s="60">
        <v>23273469</v>
      </c>
      <c r="V11" s="60">
        <v>92761286</v>
      </c>
      <c r="W11" s="60">
        <v>98562267</v>
      </c>
      <c r="X11" s="60">
        <v>-5800981</v>
      </c>
      <c r="Y11" s="61">
        <v>-5.89</v>
      </c>
      <c r="Z11" s="62">
        <v>99323460</v>
      </c>
    </row>
    <row r="12" spans="1:26" ht="12.75">
      <c r="A12" s="58" t="s">
        <v>38</v>
      </c>
      <c r="B12" s="19">
        <v>3559888</v>
      </c>
      <c r="C12" s="19">
        <v>0</v>
      </c>
      <c r="D12" s="59">
        <v>4023362</v>
      </c>
      <c r="E12" s="60">
        <v>4023362</v>
      </c>
      <c r="F12" s="60">
        <v>335280</v>
      </c>
      <c r="G12" s="60">
        <v>335280</v>
      </c>
      <c r="H12" s="60">
        <v>335280</v>
      </c>
      <c r="I12" s="60">
        <v>1005840</v>
      </c>
      <c r="J12" s="60">
        <v>305854</v>
      </c>
      <c r="K12" s="60">
        <v>373814</v>
      </c>
      <c r="L12" s="60">
        <v>284354</v>
      </c>
      <c r="M12" s="60">
        <v>964022</v>
      </c>
      <c r="N12" s="60">
        <v>321063</v>
      </c>
      <c r="O12" s="60">
        <v>328677</v>
      </c>
      <c r="P12" s="60">
        <v>317358</v>
      </c>
      <c r="Q12" s="60">
        <v>967098</v>
      </c>
      <c r="R12" s="60">
        <v>409302</v>
      </c>
      <c r="S12" s="60">
        <v>326555</v>
      </c>
      <c r="T12" s="60">
        <v>326519</v>
      </c>
      <c r="U12" s="60">
        <v>1062376</v>
      </c>
      <c r="V12" s="60">
        <v>3999336</v>
      </c>
      <c r="W12" s="60">
        <v>4023360</v>
      </c>
      <c r="X12" s="60">
        <v>-24024</v>
      </c>
      <c r="Y12" s="61">
        <v>-0.6</v>
      </c>
      <c r="Z12" s="62">
        <v>4023362</v>
      </c>
    </row>
    <row r="13" spans="1:26" ht="12.75">
      <c r="A13" s="58" t="s">
        <v>279</v>
      </c>
      <c r="B13" s="19">
        <v>8354017</v>
      </c>
      <c r="C13" s="19">
        <v>0</v>
      </c>
      <c r="D13" s="59">
        <v>9253060</v>
      </c>
      <c r="E13" s="60">
        <v>9253060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9253056</v>
      </c>
      <c r="X13" s="60">
        <v>-9253056</v>
      </c>
      <c r="Y13" s="61">
        <v>-100</v>
      </c>
      <c r="Z13" s="62">
        <v>9253060</v>
      </c>
    </row>
    <row r="14" spans="1:26" ht="12.75">
      <c r="A14" s="58" t="s">
        <v>40</v>
      </c>
      <c r="B14" s="19">
        <v>790392</v>
      </c>
      <c r="C14" s="19">
        <v>0</v>
      </c>
      <c r="D14" s="59">
        <v>585043</v>
      </c>
      <c r="E14" s="60">
        <v>585043</v>
      </c>
      <c r="F14" s="60">
        <v>0</v>
      </c>
      <c r="G14" s="60">
        <v>0</v>
      </c>
      <c r="H14" s="60">
        <v>329492</v>
      </c>
      <c r="I14" s="60">
        <v>329492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255549</v>
      </c>
      <c r="Q14" s="60">
        <v>255549</v>
      </c>
      <c r="R14" s="60">
        <v>0</v>
      </c>
      <c r="S14" s="60">
        <v>0</v>
      </c>
      <c r="T14" s="60">
        <v>0</v>
      </c>
      <c r="U14" s="60">
        <v>0</v>
      </c>
      <c r="V14" s="60">
        <v>585041</v>
      </c>
      <c r="W14" s="60">
        <v>585048</v>
      </c>
      <c r="X14" s="60">
        <v>-7</v>
      </c>
      <c r="Y14" s="61">
        <v>0</v>
      </c>
      <c r="Z14" s="62">
        <v>585043</v>
      </c>
    </row>
    <row r="15" spans="1:26" ht="12.75">
      <c r="A15" s="58" t="s">
        <v>41</v>
      </c>
      <c r="B15" s="19">
        <v>75592335</v>
      </c>
      <c r="C15" s="19">
        <v>0</v>
      </c>
      <c r="D15" s="59">
        <v>76953500</v>
      </c>
      <c r="E15" s="60">
        <v>77770500</v>
      </c>
      <c r="F15" s="60">
        <v>25965</v>
      </c>
      <c r="G15" s="60">
        <v>10938899</v>
      </c>
      <c r="H15" s="60">
        <v>10398073</v>
      </c>
      <c r="I15" s="60">
        <v>21362937</v>
      </c>
      <c r="J15" s="60">
        <v>5838883</v>
      </c>
      <c r="K15" s="60">
        <v>5794050</v>
      </c>
      <c r="L15" s="60">
        <v>5538863</v>
      </c>
      <c r="M15" s="60">
        <v>17171796</v>
      </c>
      <c r="N15" s="60">
        <v>5314107</v>
      </c>
      <c r="O15" s="60">
        <v>5390473</v>
      </c>
      <c r="P15" s="60">
        <v>5184264</v>
      </c>
      <c r="Q15" s="60">
        <v>15888844</v>
      </c>
      <c r="R15" s="60">
        <v>5520288</v>
      </c>
      <c r="S15" s="60">
        <v>5197811</v>
      </c>
      <c r="T15" s="60">
        <v>6239948</v>
      </c>
      <c r="U15" s="60">
        <v>16958047</v>
      </c>
      <c r="V15" s="60">
        <v>71381624</v>
      </c>
      <c r="W15" s="60">
        <v>76953492</v>
      </c>
      <c r="X15" s="60">
        <v>-5571868</v>
      </c>
      <c r="Y15" s="61">
        <v>-7.24</v>
      </c>
      <c r="Z15" s="62">
        <v>77770500</v>
      </c>
    </row>
    <row r="16" spans="1:26" ht="12.75">
      <c r="A16" s="69" t="s">
        <v>42</v>
      </c>
      <c r="B16" s="19">
        <v>0</v>
      </c>
      <c r="C16" s="19">
        <v>0</v>
      </c>
      <c r="D16" s="59">
        <v>4024180</v>
      </c>
      <c r="E16" s="60">
        <v>4024180</v>
      </c>
      <c r="F16" s="60">
        <v>13162</v>
      </c>
      <c r="G16" s="60">
        <v>14684</v>
      </c>
      <c r="H16" s="60">
        <v>550417</v>
      </c>
      <c r="I16" s="60">
        <v>578263</v>
      </c>
      <c r="J16" s="60">
        <v>230599</v>
      </c>
      <c r="K16" s="60">
        <v>335305</v>
      </c>
      <c r="L16" s="60">
        <v>478909</v>
      </c>
      <c r="M16" s="60">
        <v>1044813</v>
      </c>
      <c r="N16" s="60">
        <v>411716</v>
      </c>
      <c r="O16" s="60">
        <v>327373</v>
      </c>
      <c r="P16" s="60">
        <v>478789</v>
      </c>
      <c r="Q16" s="60">
        <v>1217878</v>
      </c>
      <c r="R16" s="60">
        <v>0</v>
      </c>
      <c r="S16" s="60">
        <v>359635</v>
      </c>
      <c r="T16" s="60">
        <v>365425</v>
      </c>
      <c r="U16" s="60">
        <v>725060</v>
      </c>
      <c r="V16" s="60">
        <v>3566014</v>
      </c>
      <c r="W16" s="60">
        <v>4024176</v>
      </c>
      <c r="X16" s="60">
        <v>-458162</v>
      </c>
      <c r="Y16" s="61">
        <v>-11.39</v>
      </c>
      <c r="Z16" s="62">
        <v>4024180</v>
      </c>
    </row>
    <row r="17" spans="1:26" ht="12.75">
      <c r="A17" s="58" t="s">
        <v>43</v>
      </c>
      <c r="B17" s="19">
        <v>86223114</v>
      </c>
      <c r="C17" s="19">
        <v>0</v>
      </c>
      <c r="D17" s="59">
        <v>62333243</v>
      </c>
      <c r="E17" s="60">
        <v>68604390</v>
      </c>
      <c r="F17" s="60">
        <v>2767829</v>
      </c>
      <c r="G17" s="60">
        <v>4052021</v>
      </c>
      <c r="H17" s="60">
        <v>8282066</v>
      </c>
      <c r="I17" s="60">
        <v>15101916</v>
      </c>
      <c r="J17" s="60">
        <v>4763542</v>
      </c>
      <c r="K17" s="60">
        <v>6395124</v>
      </c>
      <c r="L17" s="60">
        <v>7778013</v>
      </c>
      <c r="M17" s="60">
        <v>18936679</v>
      </c>
      <c r="N17" s="60">
        <v>3764022</v>
      </c>
      <c r="O17" s="60">
        <v>11038869</v>
      </c>
      <c r="P17" s="60">
        <v>5124614</v>
      </c>
      <c r="Q17" s="60">
        <v>19927505</v>
      </c>
      <c r="R17" s="60">
        <v>5521176</v>
      </c>
      <c r="S17" s="60">
        <v>5576366</v>
      </c>
      <c r="T17" s="60">
        <v>8416191</v>
      </c>
      <c r="U17" s="60">
        <v>19513733</v>
      </c>
      <c r="V17" s="60">
        <v>73479833</v>
      </c>
      <c r="W17" s="60">
        <v>62333243</v>
      </c>
      <c r="X17" s="60">
        <v>11146590</v>
      </c>
      <c r="Y17" s="61">
        <v>17.88</v>
      </c>
      <c r="Z17" s="62">
        <v>68604390</v>
      </c>
    </row>
    <row r="18" spans="1:26" ht="12.75">
      <c r="A18" s="70" t="s">
        <v>44</v>
      </c>
      <c r="B18" s="71">
        <f>SUM(B11:B17)</f>
        <v>254212316</v>
      </c>
      <c r="C18" s="71">
        <f>SUM(C11:C17)</f>
        <v>0</v>
      </c>
      <c r="D18" s="72">
        <f aca="true" t="shared" si="1" ref="D18:Z18">SUM(D11:D17)</f>
        <v>255734660</v>
      </c>
      <c r="E18" s="73">
        <f t="shared" si="1"/>
        <v>263583995</v>
      </c>
      <c r="F18" s="73">
        <f t="shared" si="1"/>
        <v>10537645</v>
      </c>
      <c r="G18" s="73">
        <f t="shared" si="1"/>
        <v>21913230</v>
      </c>
      <c r="H18" s="73">
        <f t="shared" si="1"/>
        <v>27544927</v>
      </c>
      <c r="I18" s="73">
        <f t="shared" si="1"/>
        <v>59995802</v>
      </c>
      <c r="J18" s="73">
        <f t="shared" si="1"/>
        <v>18631029</v>
      </c>
      <c r="K18" s="73">
        <f t="shared" si="1"/>
        <v>20511398</v>
      </c>
      <c r="L18" s="73">
        <f t="shared" si="1"/>
        <v>23595889</v>
      </c>
      <c r="M18" s="73">
        <f t="shared" si="1"/>
        <v>62738316</v>
      </c>
      <c r="N18" s="73">
        <f t="shared" si="1"/>
        <v>16898503</v>
      </c>
      <c r="O18" s="73">
        <f t="shared" si="1"/>
        <v>25239736</v>
      </c>
      <c r="P18" s="73">
        <f t="shared" si="1"/>
        <v>19368092</v>
      </c>
      <c r="Q18" s="73">
        <f t="shared" si="1"/>
        <v>61506331</v>
      </c>
      <c r="R18" s="73">
        <f t="shared" si="1"/>
        <v>18810664</v>
      </c>
      <c r="S18" s="73">
        <f t="shared" si="1"/>
        <v>19395694</v>
      </c>
      <c r="T18" s="73">
        <f t="shared" si="1"/>
        <v>23326327</v>
      </c>
      <c r="U18" s="73">
        <f t="shared" si="1"/>
        <v>61532685</v>
      </c>
      <c r="V18" s="73">
        <f t="shared" si="1"/>
        <v>245773134</v>
      </c>
      <c r="W18" s="73">
        <f t="shared" si="1"/>
        <v>255734642</v>
      </c>
      <c r="X18" s="73">
        <f t="shared" si="1"/>
        <v>-9961508</v>
      </c>
      <c r="Y18" s="67">
        <f>+IF(W18&lt;&gt;0,(X18/W18)*100,0)</f>
        <v>-3.8952517039126833</v>
      </c>
      <c r="Z18" s="74">
        <f t="shared" si="1"/>
        <v>263583995</v>
      </c>
    </row>
    <row r="19" spans="1:26" ht="12.75">
      <c r="A19" s="70" t="s">
        <v>45</v>
      </c>
      <c r="B19" s="75">
        <f>+B10-B18</f>
        <v>16602579</v>
      </c>
      <c r="C19" s="75">
        <f>+C10-C18</f>
        <v>0</v>
      </c>
      <c r="D19" s="76">
        <f aca="true" t="shared" si="2" ref="D19:Z19">+D10-D18</f>
        <v>-1896843</v>
      </c>
      <c r="E19" s="77">
        <f t="shared" si="2"/>
        <v>-1448574</v>
      </c>
      <c r="F19" s="77">
        <f t="shared" si="2"/>
        <v>-5937938</v>
      </c>
      <c r="G19" s="77">
        <f t="shared" si="2"/>
        <v>8592829</v>
      </c>
      <c r="H19" s="77">
        <f t="shared" si="2"/>
        <v>3638107</v>
      </c>
      <c r="I19" s="77">
        <f t="shared" si="2"/>
        <v>6292998</v>
      </c>
      <c r="J19" s="77">
        <f t="shared" si="2"/>
        <v>10310357</v>
      </c>
      <c r="K19" s="77">
        <f t="shared" si="2"/>
        <v>-2122055</v>
      </c>
      <c r="L19" s="77">
        <f t="shared" si="2"/>
        <v>-8604383</v>
      </c>
      <c r="M19" s="77">
        <f t="shared" si="2"/>
        <v>-416081</v>
      </c>
      <c r="N19" s="77">
        <f t="shared" si="2"/>
        <v>12149056</v>
      </c>
      <c r="O19" s="77">
        <f t="shared" si="2"/>
        <v>17749459</v>
      </c>
      <c r="P19" s="77">
        <f t="shared" si="2"/>
        <v>7384862</v>
      </c>
      <c r="Q19" s="77">
        <f t="shared" si="2"/>
        <v>37283377</v>
      </c>
      <c r="R19" s="77">
        <f t="shared" si="2"/>
        <v>-179431</v>
      </c>
      <c r="S19" s="77">
        <f t="shared" si="2"/>
        <v>-3133124</v>
      </c>
      <c r="T19" s="77">
        <f t="shared" si="2"/>
        <v>-36809135</v>
      </c>
      <c r="U19" s="77">
        <f t="shared" si="2"/>
        <v>-40121690</v>
      </c>
      <c r="V19" s="77">
        <f t="shared" si="2"/>
        <v>3038604</v>
      </c>
      <c r="W19" s="77">
        <f>IF(E10=E18,0,W10-W18)</f>
        <v>-1896825</v>
      </c>
      <c r="X19" s="77">
        <f t="shared" si="2"/>
        <v>4935429</v>
      </c>
      <c r="Y19" s="78">
        <f>+IF(W19&lt;&gt;0,(X19/W19)*100,0)</f>
        <v>-260.1942192874936</v>
      </c>
      <c r="Z19" s="79">
        <f t="shared" si="2"/>
        <v>-1448574</v>
      </c>
    </row>
    <row r="20" spans="1:26" ht="12.75">
      <c r="A20" s="58" t="s">
        <v>46</v>
      </c>
      <c r="B20" s="19">
        <v>14823769</v>
      </c>
      <c r="C20" s="19">
        <v>0</v>
      </c>
      <c r="D20" s="59">
        <v>24551000</v>
      </c>
      <c r="E20" s="60">
        <v>24551000</v>
      </c>
      <c r="F20" s="60">
        <v>1510234</v>
      </c>
      <c r="G20" s="60">
        <v>197741</v>
      </c>
      <c r="H20" s="60">
        <v>9939493</v>
      </c>
      <c r="I20" s="60">
        <v>11647468</v>
      </c>
      <c r="J20" s="60">
        <v>-8037225</v>
      </c>
      <c r="K20" s="60">
        <v>1004029</v>
      </c>
      <c r="L20" s="60">
        <v>3800625</v>
      </c>
      <c r="M20" s="60">
        <v>-3232571</v>
      </c>
      <c r="N20" s="60">
        <v>3892065</v>
      </c>
      <c r="O20" s="60">
        <v>2518170</v>
      </c>
      <c r="P20" s="60">
        <v>3349639</v>
      </c>
      <c r="Q20" s="60">
        <v>9759874</v>
      </c>
      <c r="R20" s="60">
        <v>0</v>
      </c>
      <c r="S20" s="60">
        <v>3155894</v>
      </c>
      <c r="T20" s="60">
        <v>1886335</v>
      </c>
      <c r="U20" s="60">
        <v>5042229</v>
      </c>
      <c r="V20" s="60">
        <v>23217000</v>
      </c>
      <c r="W20" s="60">
        <v>24551000</v>
      </c>
      <c r="X20" s="60">
        <v>-1334000</v>
      </c>
      <c r="Y20" s="61">
        <v>-5.43</v>
      </c>
      <c r="Z20" s="62">
        <v>24551000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31426348</v>
      </c>
      <c r="C22" s="86">
        <f>SUM(C19:C21)</f>
        <v>0</v>
      </c>
      <c r="D22" s="87">
        <f aca="true" t="shared" si="3" ref="D22:Z22">SUM(D19:D21)</f>
        <v>22654157</v>
      </c>
      <c r="E22" s="88">
        <f t="shared" si="3"/>
        <v>23102426</v>
      </c>
      <c r="F22" s="88">
        <f t="shared" si="3"/>
        <v>-4427704</v>
      </c>
      <c r="G22" s="88">
        <f t="shared" si="3"/>
        <v>8790570</v>
      </c>
      <c r="H22" s="88">
        <f t="shared" si="3"/>
        <v>13577600</v>
      </c>
      <c r="I22" s="88">
        <f t="shared" si="3"/>
        <v>17940466</v>
      </c>
      <c r="J22" s="88">
        <f t="shared" si="3"/>
        <v>2273132</v>
      </c>
      <c r="K22" s="88">
        <f t="shared" si="3"/>
        <v>-1118026</v>
      </c>
      <c r="L22" s="88">
        <f t="shared" si="3"/>
        <v>-4803758</v>
      </c>
      <c r="M22" s="88">
        <f t="shared" si="3"/>
        <v>-3648652</v>
      </c>
      <c r="N22" s="88">
        <f t="shared" si="3"/>
        <v>16041121</v>
      </c>
      <c r="O22" s="88">
        <f t="shared" si="3"/>
        <v>20267629</v>
      </c>
      <c r="P22" s="88">
        <f t="shared" si="3"/>
        <v>10734501</v>
      </c>
      <c r="Q22" s="88">
        <f t="shared" si="3"/>
        <v>47043251</v>
      </c>
      <c r="R22" s="88">
        <f t="shared" si="3"/>
        <v>-179431</v>
      </c>
      <c r="S22" s="88">
        <f t="shared" si="3"/>
        <v>22770</v>
      </c>
      <c r="T22" s="88">
        <f t="shared" si="3"/>
        <v>-34922800</v>
      </c>
      <c r="U22" s="88">
        <f t="shared" si="3"/>
        <v>-35079461</v>
      </c>
      <c r="V22" s="88">
        <f t="shared" si="3"/>
        <v>26255604</v>
      </c>
      <c r="W22" s="88">
        <f t="shared" si="3"/>
        <v>22654175</v>
      </c>
      <c r="X22" s="88">
        <f t="shared" si="3"/>
        <v>3601429</v>
      </c>
      <c r="Y22" s="89">
        <f>+IF(W22&lt;&gt;0,(X22/W22)*100,0)</f>
        <v>15.897418467015461</v>
      </c>
      <c r="Z22" s="90">
        <f t="shared" si="3"/>
        <v>23102426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31426348</v>
      </c>
      <c r="C24" s="75">
        <f>SUM(C22:C23)</f>
        <v>0</v>
      </c>
      <c r="D24" s="76">
        <f aca="true" t="shared" si="4" ref="D24:Z24">SUM(D22:D23)</f>
        <v>22654157</v>
      </c>
      <c r="E24" s="77">
        <f t="shared" si="4"/>
        <v>23102426</v>
      </c>
      <c r="F24" s="77">
        <f t="shared" si="4"/>
        <v>-4427704</v>
      </c>
      <c r="G24" s="77">
        <f t="shared" si="4"/>
        <v>8790570</v>
      </c>
      <c r="H24" s="77">
        <f t="shared" si="4"/>
        <v>13577600</v>
      </c>
      <c r="I24" s="77">
        <f t="shared" si="4"/>
        <v>17940466</v>
      </c>
      <c r="J24" s="77">
        <f t="shared" si="4"/>
        <v>2273132</v>
      </c>
      <c r="K24" s="77">
        <f t="shared" si="4"/>
        <v>-1118026</v>
      </c>
      <c r="L24" s="77">
        <f t="shared" si="4"/>
        <v>-4803758</v>
      </c>
      <c r="M24" s="77">
        <f t="shared" si="4"/>
        <v>-3648652</v>
      </c>
      <c r="N24" s="77">
        <f t="shared" si="4"/>
        <v>16041121</v>
      </c>
      <c r="O24" s="77">
        <f t="shared" si="4"/>
        <v>20267629</v>
      </c>
      <c r="P24" s="77">
        <f t="shared" si="4"/>
        <v>10734501</v>
      </c>
      <c r="Q24" s="77">
        <f t="shared" si="4"/>
        <v>47043251</v>
      </c>
      <c r="R24" s="77">
        <f t="shared" si="4"/>
        <v>-179431</v>
      </c>
      <c r="S24" s="77">
        <f t="shared" si="4"/>
        <v>22770</v>
      </c>
      <c r="T24" s="77">
        <f t="shared" si="4"/>
        <v>-34922800</v>
      </c>
      <c r="U24" s="77">
        <f t="shared" si="4"/>
        <v>-35079461</v>
      </c>
      <c r="V24" s="77">
        <f t="shared" si="4"/>
        <v>26255604</v>
      </c>
      <c r="W24" s="77">
        <f t="shared" si="4"/>
        <v>22654175</v>
      </c>
      <c r="X24" s="77">
        <f t="shared" si="4"/>
        <v>3601429</v>
      </c>
      <c r="Y24" s="78">
        <f>+IF(W24&lt;&gt;0,(X24/W24)*100,0)</f>
        <v>15.897418467015461</v>
      </c>
      <c r="Z24" s="79">
        <f t="shared" si="4"/>
        <v>23102426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36734449</v>
      </c>
      <c r="C27" s="22">
        <v>0</v>
      </c>
      <c r="D27" s="99">
        <v>24441122</v>
      </c>
      <c r="E27" s="100">
        <v>37162876</v>
      </c>
      <c r="F27" s="100">
        <v>1510234</v>
      </c>
      <c r="G27" s="100">
        <v>203331</v>
      </c>
      <c r="H27" s="100">
        <v>3150715</v>
      </c>
      <c r="I27" s="100">
        <v>4864280</v>
      </c>
      <c r="J27" s="100">
        <v>1001090</v>
      </c>
      <c r="K27" s="100">
        <v>1924586</v>
      </c>
      <c r="L27" s="100">
        <v>2428669</v>
      </c>
      <c r="M27" s="100">
        <v>5354345</v>
      </c>
      <c r="N27" s="100">
        <v>5124350</v>
      </c>
      <c r="O27" s="100">
        <v>3884205</v>
      </c>
      <c r="P27" s="100">
        <v>3521657</v>
      </c>
      <c r="Q27" s="100">
        <v>12530212</v>
      </c>
      <c r="R27" s="100">
        <v>605467</v>
      </c>
      <c r="S27" s="100">
        <v>3311422</v>
      </c>
      <c r="T27" s="100">
        <v>4623709</v>
      </c>
      <c r="U27" s="100">
        <v>8540598</v>
      </c>
      <c r="V27" s="100">
        <v>31289435</v>
      </c>
      <c r="W27" s="100">
        <v>37162876</v>
      </c>
      <c r="X27" s="100">
        <v>-5873441</v>
      </c>
      <c r="Y27" s="101">
        <v>-15.8</v>
      </c>
      <c r="Z27" s="102">
        <v>37162876</v>
      </c>
    </row>
    <row r="28" spans="1:26" ht="12.75">
      <c r="A28" s="103" t="s">
        <v>46</v>
      </c>
      <c r="B28" s="19">
        <v>31804528</v>
      </c>
      <c r="C28" s="19">
        <v>0</v>
      </c>
      <c r="D28" s="59">
        <v>16038200</v>
      </c>
      <c r="E28" s="60">
        <v>24551000</v>
      </c>
      <c r="F28" s="60">
        <v>1510234</v>
      </c>
      <c r="G28" s="60">
        <v>197741</v>
      </c>
      <c r="H28" s="60">
        <v>2872968</v>
      </c>
      <c r="I28" s="60">
        <v>4580943</v>
      </c>
      <c r="J28" s="60">
        <v>734705</v>
      </c>
      <c r="K28" s="60">
        <v>1004029</v>
      </c>
      <c r="L28" s="60">
        <v>2095220</v>
      </c>
      <c r="M28" s="60">
        <v>3833954</v>
      </c>
      <c r="N28" s="60">
        <v>3892065</v>
      </c>
      <c r="O28" s="60">
        <v>2518170</v>
      </c>
      <c r="P28" s="60">
        <v>3349639</v>
      </c>
      <c r="Q28" s="60">
        <v>9759874</v>
      </c>
      <c r="R28" s="60">
        <v>0</v>
      </c>
      <c r="S28" s="60">
        <v>3155894</v>
      </c>
      <c r="T28" s="60">
        <v>1678148</v>
      </c>
      <c r="U28" s="60">
        <v>4834042</v>
      </c>
      <c r="V28" s="60">
        <v>23008813</v>
      </c>
      <c r="W28" s="60">
        <v>24551000</v>
      </c>
      <c r="X28" s="60">
        <v>-1542187</v>
      </c>
      <c r="Y28" s="61">
        <v>-6.28</v>
      </c>
      <c r="Z28" s="62">
        <v>24551000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4929921</v>
      </c>
      <c r="C31" s="19">
        <v>0</v>
      </c>
      <c r="D31" s="59">
        <v>8402922</v>
      </c>
      <c r="E31" s="60">
        <v>12611876</v>
      </c>
      <c r="F31" s="60">
        <v>0</v>
      </c>
      <c r="G31" s="60">
        <v>5590</v>
      </c>
      <c r="H31" s="60">
        <v>277747</v>
      </c>
      <c r="I31" s="60">
        <v>283337</v>
      </c>
      <c r="J31" s="60">
        <v>266385</v>
      </c>
      <c r="K31" s="60">
        <v>920557</v>
      </c>
      <c r="L31" s="60">
        <v>333449</v>
      </c>
      <c r="M31" s="60">
        <v>1520391</v>
      </c>
      <c r="N31" s="60">
        <v>1232285</v>
      </c>
      <c r="O31" s="60">
        <v>1366035</v>
      </c>
      <c r="P31" s="60">
        <v>172018</v>
      </c>
      <c r="Q31" s="60">
        <v>2770338</v>
      </c>
      <c r="R31" s="60">
        <v>605467</v>
      </c>
      <c r="S31" s="60">
        <v>155528</v>
      </c>
      <c r="T31" s="60">
        <v>2945561</v>
      </c>
      <c r="U31" s="60">
        <v>3706556</v>
      </c>
      <c r="V31" s="60">
        <v>8280622</v>
      </c>
      <c r="W31" s="60">
        <v>12611876</v>
      </c>
      <c r="X31" s="60">
        <v>-4331254</v>
      </c>
      <c r="Y31" s="61">
        <v>-34.34</v>
      </c>
      <c r="Z31" s="62">
        <v>12611876</v>
      </c>
    </row>
    <row r="32" spans="1:26" ht="12.75">
      <c r="A32" s="70" t="s">
        <v>54</v>
      </c>
      <c r="B32" s="22">
        <f>SUM(B28:B31)</f>
        <v>36734449</v>
      </c>
      <c r="C32" s="22">
        <f>SUM(C28:C31)</f>
        <v>0</v>
      </c>
      <c r="D32" s="99">
        <f aca="true" t="shared" si="5" ref="D32:Z32">SUM(D28:D31)</f>
        <v>24441122</v>
      </c>
      <c r="E32" s="100">
        <f t="shared" si="5"/>
        <v>37162876</v>
      </c>
      <c r="F32" s="100">
        <f t="shared" si="5"/>
        <v>1510234</v>
      </c>
      <c r="G32" s="100">
        <f t="shared" si="5"/>
        <v>203331</v>
      </c>
      <c r="H32" s="100">
        <f t="shared" si="5"/>
        <v>3150715</v>
      </c>
      <c r="I32" s="100">
        <f t="shared" si="5"/>
        <v>4864280</v>
      </c>
      <c r="J32" s="100">
        <f t="shared" si="5"/>
        <v>1001090</v>
      </c>
      <c r="K32" s="100">
        <f t="shared" si="5"/>
        <v>1924586</v>
      </c>
      <c r="L32" s="100">
        <f t="shared" si="5"/>
        <v>2428669</v>
      </c>
      <c r="M32" s="100">
        <f t="shared" si="5"/>
        <v>5354345</v>
      </c>
      <c r="N32" s="100">
        <f t="shared" si="5"/>
        <v>5124350</v>
      </c>
      <c r="O32" s="100">
        <f t="shared" si="5"/>
        <v>3884205</v>
      </c>
      <c r="P32" s="100">
        <f t="shared" si="5"/>
        <v>3521657</v>
      </c>
      <c r="Q32" s="100">
        <f t="shared" si="5"/>
        <v>12530212</v>
      </c>
      <c r="R32" s="100">
        <f t="shared" si="5"/>
        <v>605467</v>
      </c>
      <c r="S32" s="100">
        <f t="shared" si="5"/>
        <v>3311422</v>
      </c>
      <c r="T32" s="100">
        <f t="shared" si="5"/>
        <v>4623709</v>
      </c>
      <c r="U32" s="100">
        <f t="shared" si="5"/>
        <v>8540598</v>
      </c>
      <c r="V32" s="100">
        <f t="shared" si="5"/>
        <v>31289435</v>
      </c>
      <c r="W32" s="100">
        <f t="shared" si="5"/>
        <v>37162876</v>
      </c>
      <c r="X32" s="100">
        <f t="shared" si="5"/>
        <v>-5873441</v>
      </c>
      <c r="Y32" s="101">
        <f>+IF(W32&lt;&gt;0,(X32/W32)*100,0)</f>
        <v>-15.804592195717039</v>
      </c>
      <c r="Z32" s="102">
        <f t="shared" si="5"/>
        <v>37162876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90016893</v>
      </c>
      <c r="C35" s="19">
        <v>0</v>
      </c>
      <c r="D35" s="59">
        <v>61984865</v>
      </c>
      <c r="E35" s="60">
        <v>61984865</v>
      </c>
      <c r="F35" s="60">
        <v>107740695</v>
      </c>
      <c r="G35" s="60">
        <v>119067189</v>
      </c>
      <c r="H35" s="60">
        <v>104183149</v>
      </c>
      <c r="I35" s="60">
        <v>104183149</v>
      </c>
      <c r="J35" s="60">
        <v>100268766</v>
      </c>
      <c r="K35" s="60">
        <v>143122053</v>
      </c>
      <c r="L35" s="60">
        <v>154169759</v>
      </c>
      <c r="M35" s="60">
        <v>154169759</v>
      </c>
      <c r="N35" s="60">
        <v>137059105</v>
      </c>
      <c r="O35" s="60">
        <v>177593860</v>
      </c>
      <c r="P35" s="60">
        <v>111881596</v>
      </c>
      <c r="Q35" s="60">
        <v>111881596</v>
      </c>
      <c r="R35" s="60">
        <v>105501776</v>
      </c>
      <c r="S35" s="60">
        <v>102288231</v>
      </c>
      <c r="T35" s="60">
        <v>81691404</v>
      </c>
      <c r="U35" s="60">
        <v>81691404</v>
      </c>
      <c r="V35" s="60">
        <v>81691404</v>
      </c>
      <c r="W35" s="60">
        <v>61984865</v>
      </c>
      <c r="X35" s="60">
        <v>19706539</v>
      </c>
      <c r="Y35" s="61">
        <v>31.79</v>
      </c>
      <c r="Z35" s="62">
        <v>61984865</v>
      </c>
    </row>
    <row r="36" spans="1:26" ht="12.75">
      <c r="A36" s="58" t="s">
        <v>57</v>
      </c>
      <c r="B36" s="19">
        <v>295345526</v>
      </c>
      <c r="C36" s="19">
        <v>0</v>
      </c>
      <c r="D36" s="59">
        <v>289596834</v>
      </c>
      <c r="E36" s="60">
        <v>290045604</v>
      </c>
      <c r="F36" s="60">
        <v>295860811</v>
      </c>
      <c r="G36" s="60">
        <v>297381649</v>
      </c>
      <c r="H36" s="60">
        <v>300209944</v>
      </c>
      <c r="I36" s="60">
        <v>300209944</v>
      </c>
      <c r="J36" s="60">
        <v>301663039</v>
      </c>
      <c r="K36" s="60">
        <v>324242349</v>
      </c>
      <c r="L36" s="60">
        <v>348378332</v>
      </c>
      <c r="M36" s="60">
        <v>348378332</v>
      </c>
      <c r="N36" s="60">
        <v>360721316</v>
      </c>
      <c r="O36" s="60">
        <v>364605521</v>
      </c>
      <c r="P36" s="60">
        <v>368789713</v>
      </c>
      <c r="Q36" s="60">
        <v>368789713</v>
      </c>
      <c r="R36" s="60">
        <v>368789713</v>
      </c>
      <c r="S36" s="60">
        <v>392024038</v>
      </c>
      <c r="T36" s="60">
        <v>421739766</v>
      </c>
      <c r="U36" s="60">
        <v>421739766</v>
      </c>
      <c r="V36" s="60">
        <v>421739766</v>
      </c>
      <c r="W36" s="60">
        <v>290045604</v>
      </c>
      <c r="X36" s="60">
        <v>131694162</v>
      </c>
      <c r="Y36" s="61">
        <v>45.4</v>
      </c>
      <c r="Z36" s="62">
        <v>290045604</v>
      </c>
    </row>
    <row r="37" spans="1:26" ht="12.75">
      <c r="A37" s="58" t="s">
        <v>58</v>
      </c>
      <c r="B37" s="19">
        <v>51419257</v>
      </c>
      <c r="C37" s="19">
        <v>0</v>
      </c>
      <c r="D37" s="59">
        <v>54535305</v>
      </c>
      <c r="E37" s="60">
        <v>54535305</v>
      </c>
      <c r="F37" s="60">
        <v>58452201</v>
      </c>
      <c r="G37" s="60">
        <v>62414461</v>
      </c>
      <c r="H37" s="60">
        <v>64768529</v>
      </c>
      <c r="I37" s="60">
        <v>64768529</v>
      </c>
      <c r="J37" s="60">
        <v>50520890</v>
      </c>
      <c r="K37" s="60">
        <v>50572427</v>
      </c>
      <c r="L37" s="60">
        <v>47377455</v>
      </c>
      <c r="M37" s="60">
        <v>47377455</v>
      </c>
      <c r="N37" s="60">
        <v>40337393</v>
      </c>
      <c r="O37" s="60">
        <v>38110918</v>
      </c>
      <c r="P37" s="60">
        <v>43471835</v>
      </c>
      <c r="Q37" s="60">
        <v>43471835</v>
      </c>
      <c r="R37" s="60">
        <v>41179412</v>
      </c>
      <c r="S37" s="60">
        <v>39005842</v>
      </c>
      <c r="T37" s="60">
        <v>42852504</v>
      </c>
      <c r="U37" s="60">
        <v>42852504</v>
      </c>
      <c r="V37" s="60">
        <v>42852504</v>
      </c>
      <c r="W37" s="60">
        <v>54535305</v>
      </c>
      <c r="X37" s="60">
        <v>-11682801</v>
      </c>
      <c r="Y37" s="61">
        <v>-21.42</v>
      </c>
      <c r="Z37" s="62">
        <v>54535305</v>
      </c>
    </row>
    <row r="38" spans="1:26" ht="12.75">
      <c r="A38" s="58" t="s">
        <v>59</v>
      </c>
      <c r="B38" s="19">
        <v>65721011</v>
      </c>
      <c r="C38" s="19">
        <v>0</v>
      </c>
      <c r="D38" s="59">
        <v>60961241</v>
      </c>
      <c r="E38" s="60">
        <v>60961241</v>
      </c>
      <c r="F38" s="60">
        <v>54729742</v>
      </c>
      <c r="G38" s="60">
        <v>54803431</v>
      </c>
      <c r="H38" s="60">
        <v>53316164</v>
      </c>
      <c r="I38" s="60">
        <v>53316164</v>
      </c>
      <c r="J38" s="60">
        <v>53373630</v>
      </c>
      <c r="K38" s="60">
        <v>53429242</v>
      </c>
      <c r="L38" s="60">
        <v>53486708</v>
      </c>
      <c r="M38" s="60">
        <v>53486708</v>
      </c>
      <c r="N38" s="60">
        <v>53544174</v>
      </c>
      <c r="O38" s="60">
        <v>53596078</v>
      </c>
      <c r="P38" s="60">
        <v>52094966</v>
      </c>
      <c r="Q38" s="60">
        <v>52094966</v>
      </c>
      <c r="R38" s="60">
        <v>51626069</v>
      </c>
      <c r="S38" s="60">
        <v>51665902</v>
      </c>
      <c r="T38" s="60">
        <v>51704451</v>
      </c>
      <c r="U38" s="60">
        <v>51704451</v>
      </c>
      <c r="V38" s="60">
        <v>51704451</v>
      </c>
      <c r="W38" s="60">
        <v>60961241</v>
      </c>
      <c r="X38" s="60">
        <v>-9256790</v>
      </c>
      <c r="Y38" s="61">
        <v>-15.18</v>
      </c>
      <c r="Z38" s="62">
        <v>60961241</v>
      </c>
    </row>
    <row r="39" spans="1:26" ht="12.75">
      <c r="A39" s="58" t="s">
        <v>60</v>
      </c>
      <c r="B39" s="19">
        <v>268222151</v>
      </c>
      <c r="C39" s="19">
        <v>0</v>
      </c>
      <c r="D39" s="59">
        <v>236085153</v>
      </c>
      <c r="E39" s="60">
        <v>236533923</v>
      </c>
      <c r="F39" s="60">
        <v>290419563</v>
      </c>
      <c r="G39" s="60">
        <v>299230946</v>
      </c>
      <c r="H39" s="60">
        <v>286308400</v>
      </c>
      <c r="I39" s="60">
        <v>286308400</v>
      </c>
      <c r="J39" s="60">
        <v>298037285</v>
      </c>
      <c r="K39" s="60">
        <v>363362733</v>
      </c>
      <c r="L39" s="60">
        <v>401683928</v>
      </c>
      <c r="M39" s="60">
        <v>401683928</v>
      </c>
      <c r="N39" s="60">
        <v>403898854</v>
      </c>
      <c r="O39" s="60">
        <v>450492385</v>
      </c>
      <c r="P39" s="60">
        <v>385104508</v>
      </c>
      <c r="Q39" s="60">
        <v>385104508</v>
      </c>
      <c r="R39" s="60">
        <v>381486008</v>
      </c>
      <c r="S39" s="60">
        <v>403640525</v>
      </c>
      <c r="T39" s="60">
        <v>408874215</v>
      </c>
      <c r="U39" s="60">
        <v>408874215</v>
      </c>
      <c r="V39" s="60">
        <v>408874215</v>
      </c>
      <c r="W39" s="60">
        <v>236533923</v>
      </c>
      <c r="X39" s="60">
        <v>172340292</v>
      </c>
      <c r="Y39" s="61">
        <v>72.86</v>
      </c>
      <c r="Z39" s="62">
        <v>236533923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48095776</v>
      </c>
      <c r="C42" s="19">
        <v>0</v>
      </c>
      <c r="D42" s="59">
        <v>33691509</v>
      </c>
      <c r="E42" s="60">
        <v>34140236</v>
      </c>
      <c r="F42" s="60">
        <v>22340985</v>
      </c>
      <c r="G42" s="60">
        <v>-8631459</v>
      </c>
      <c r="H42" s="60">
        <v>-11553703</v>
      </c>
      <c r="I42" s="60">
        <v>2155823</v>
      </c>
      <c r="J42" s="60">
        <v>1481160</v>
      </c>
      <c r="K42" s="60">
        <v>-10572786</v>
      </c>
      <c r="L42" s="60">
        <v>-787301</v>
      </c>
      <c r="M42" s="60">
        <v>-9878927</v>
      </c>
      <c r="N42" s="60">
        <v>11917306</v>
      </c>
      <c r="O42" s="60">
        <v>-246322</v>
      </c>
      <c r="P42" s="60">
        <v>4387779</v>
      </c>
      <c r="Q42" s="60">
        <v>16058763</v>
      </c>
      <c r="R42" s="60">
        <v>2188088</v>
      </c>
      <c r="S42" s="60">
        <v>4571251</v>
      </c>
      <c r="T42" s="60">
        <v>157352</v>
      </c>
      <c r="U42" s="60">
        <v>6916691</v>
      </c>
      <c r="V42" s="60">
        <v>15252350</v>
      </c>
      <c r="W42" s="60">
        <v>34140236</v>
      </c>
      <c r="X42" s="60">
        <v>-18887886</v>
      </c>
      <c r="Y42" s="61">
        <v>-55.32</v>
      </c>
      <c r="Z42" s="62">
        <v>34140236</v>
      </c>
    </row>
    <row r="43" spans="1:26" ht="12.75">
      <c r="A43" s="58" t="s">
        <v>63</v>
      </c>
      <c r="B43" s="19">
        <v>-35672443</v>
      </c>
      <c r="C43" s="19">
        <v>0</v>
      </c>
      <c r="D43" s="59">
        <v>-30859119</v>
      </c>
      <c r="E43" s="60">
        <v>-31307887</v>
      </c>
      <c r="F43" s="60">
        <v>-1510234</v>
      </c>
      <c r="G43" s="60">
        <v>-213899</v>
      </c>
      <c r="H43" s="60">
        <v>0</v>
      </c>
      <c r="I43" s="60">
        <v>-1724133</v>
      </c>
      <c r="J43" s="60">
        <v>-5395543</v>
      </c>
      <c r="K43" s="60">
        <v>-1920793</v>
      </c>
      <c r="L43" s="60">
        <v>-2922099</v>
      </c>
      <c r="M43" s="60">
        <v>-10238435</v>
      </c>
      <c r="N43" s="60">
        <v>-5115456</v>
      </c>
      <c r="O43" s="60">
        <v>-3884205</v>
      </c>
      <c r="P43" s="60">
        <v>-3521657</v>
      </c>
      <c r="Q43" s="60">
        <v>-12521318</v>
      </c>
      <c r="R43" s="60">
        <v>-605777</v>
      </c>
      <c r="S43" s="60">
        <v>-3303922</v>
      </c>
      <c r="T43" s="60">
        <v>-4623709</v>
      </c>
      <c r="U43" s="60">
        <v>-8533408</v>
      </c>
      <c r="V43" s="60">
        <v>-33017294</v>
      </c>
      <c r="W43" s="60">
        <v>-31307887</v>
      </c>
      <c r="X43" s="60">
        <v>-1709407</v>
      </c>
      <c r="Y43" s="61">
        <v>5.46</v>
      </c>
      <c r="Z43" s="62">
        <v>-31307887</v>
      </c>
    </row>
    <row r="44" spans="1:26" ht="12.75">
      <c r="A44" s="58" t="s">
        <v>64</v>
      </c>
      <c r="B44" s="19">
        <v>-1992031</v>
      </c>
      <c r="C44" s="19">
        <v>0</v>
      </c>
      <c r="D44" s="59">
        <v>-2575809</v>
      </c>
      <c r="E44" s="60">
        <v>-2575809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-2575809</v>
      </c>
      <c r="X44" s="60">
        <v>2575809</v>
      </c>
      <c r="Y44" s="61">
        <v>-100</v>
      </c>
      <c r="Z44" s="62">
        <v>-2575809</v>
      </c>
    </row>
    <row r="45" spans="1:26" ht="12.75">
      <c r="A45" s="70" t="s">
        <v>65</v>
      </c>
      <c r="B45" s="22">
        <v>68333892</v>
      </c>
      <c r="C45" s="22">
        <v>0</v>
      </c>
      <c r="D45" s="99">
        <v>42635671</v>
      </c>
      <c r="E45" s="100">
        <v>42635633</v>
      </c>
      <c r="F45" s="100">
        <v>20830751</v>
      </c>
      <c r="G45" s="100">
        <v>11985393</v>
      </c>
      <c r="H45" s="100">
        <v>431690</v>
      </c>
      <c r="I45" s="100">
        <v>431690</v>
      </c>
      <c r="J45" s="100">
        <v>-3482693</v>
      </c>
      <c r="K45" s="100">
        <v>-15976272</v>
      </c>
      <c r="L45" s="100">
        <v>-19685672</v>
      </c>
      <c r="M45" s="100">
        <v>-19685672</v>
      </c>
      <c r="N45" s="100">
        <v>-12883822</v>
      </c>
      <c r="O45" s="100">
        <v>-17014349</v>
      </c>
      <c r="P45" s="100">
        <v>-16148227</v>
      </c>
      <c r="Q45" s="100">
        <v>-12883822</v>
      </c>
      <c r="R45" s="100">
        <v>-14565916</v>
      </c>
      <c r="S45" s="100">
        <v>-13298587</v>
      </c>
      <c r="T45" s="100">
        <v>-17764944</v>
      </c>
      <c r="U45" s="100">
        <v>-17764944</v>
      </c>
      <c r="V45" s="100">
        <v>-17764944</v>
      </c>
      <c r="W45" s="100">
        <v>42635633</v>
      </c>
      <c r="X45" s="100">
        <v>-60400577</v>
      </c>
      <c r="Y45" s="101">
        <v>-141.67</v>
      </c>
      <c r="Z45" s="102">
        <v>42635633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7847031</v>
      </c>
      <c r="C49" s="52">
        <v>0</v>
      </c>
      <c r="D49" s="129">
        <v>1879157</v>
      </c>
      <c r="E49" s="54">
        <v>1371400</v>
      </c>
      <c r="F49" s="54">
        <v>0</v>
      </c>
      <c r="G49" s="54">
        <v>0</v>
      </c>
      <c r="H49" s="54">
        <v>0</v>
      </c>
      <c r="I49" s="54">
        <v>1032075</v>
      </c>
      <c r="J49" s="54">
        <v>0</v>
      </c>
      <c r="K49" s="54">
        <v>0</v>
      </c>
      <c r="L49" s="54">
        <v>0</v>
      </c>
      <c r="M49" s="54">
        <v>1207504</v>
      </c>
      <c r="N49" s="54">
        <v>0</v>
      </c>
      <c r="O49" s="54">
        <v>0</v>
      </c>
      <c r="P49" s="54">
        <v>0</v>
      </c>
      <c r="Q49" s="54">
        <v>63585644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76922811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29715728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29715728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99.24492166344432</v>
      </c>
      <c r="C58" s="5">
        <f>IF(C67=0,0,+(C76/C67)*100)</f>
        <v>0</v>
      </c>
      <c r="D58" s="6">
        <f aca="true" t="shared" si="6" ref="D58:Z58">IF(D67=0,0,+(D76/D67)*100)</f>
        <v>96.12130747326452</v>
      </c>
      <c r="E58" s="7">
        <f t="shared" si="6"/>
        <v>96.2306873849223</v>
      </c>
      <c r="F58" s="7">
        <f t="shared" si="6"/>
        <v>91.00796673340552</v>
      </c>
      <c r="G58" s="7">
        <f t="shared" si="6"/>
        <v>90.36309869487316</v>
      </c>
      <c r="H58" s="7">
        <f t="shared" si="6"/>
        <v>18.405105777785348</v>
      </c>
      <c r="I58" s="7">
        <f t="shared" si="6"/>
        <v>42.68315004511323</v>
      </c>
      <c r="J58" s="7">
        <f t="shared" si="6"/>
        <v>39.5899028837862</v>
      </c>
      <c r="K58" s="7">
        <f t="shared" si="6"/>
        <v>90.22327331211535</v>
      </c>
      <c r="L58" s="7">
        <f t="shared" si="6"/>
        <v>90.14503649931179</v>
      </c>
      <c r="M58" s="7">
        <f t="shared" si="6"/>
        <v>72.5770846895166</v>
      </c>
      <c r="N58" s="7">
        <f t="shared" si="6"/>
        <v>90.2245778187527</v>
      </c>
      <c r="O58" s="7">
        <f t="shared" si="6"/>
        <v>90.1683570292494</v>
      </c>
      <c r="P58" s="7">
        <f t="shared" si="6"/>
        <v>90.18538274216795</v>
      </c>
      <c r="Q58" s="7">
        <f t="shared" si="6"/>
        <v>90.19338850259702</v>
      </c>
      <c r="R58" s="7">
        <f t="shared" si="6"/>
        <v>90.22880865890293</v>
      </c>
      <c r="S58" s="7">
        <f t="shared" si="6"/>
        <v>90.27360627268114</v>
      </c>
      <c r="T58" s="7">
        <f t="shared" si="6"/>
        <v>90.26199642122698</v>
      </c>
      <c r="U58" s="7">
        <f t="shared" si="6"/>
        <v>90.2553394963787</v>
      </c>
      <c r="V58" s="7">
        <f t="shared" si="6"/>
        <v>71.7235954592666</v>
      </c>
      <c r="W58" s="7">
        <f t="shared" si="6"/>
        <v>99.02345361365592</v>
      </c>
      <c r="X58" s="7">
        <f t="shared" si="6"/>
        <v>0</v>
      </c>
      <c r="Y58" s="7">
        <f t="shared" si="6"/>
        <v>0</v>
      </c>
      <c r="Z58" s="8">
        <f t="shared" si="6"/>
        <v>96.2306873849223</v>
      </c>
    </row>
    <row r="59" spans="1:26" ht="12.75">
      <c r="A59" s="37" t="s">
        <v>31</v>
      </c>
      <c r="B59" s="9">
        <f aca="true" t="shared" si="7" ref="B59:Z66">IF(B68=0,0,+(B77/B68)*100)</f>
        <v>108.21305868435718</v>
      </c>
      <c r="C59" s="9">
        <f t="shared" si="7"/>
        <v>0</v>
      </c>
      <c r="D59" s="2">
        <f t="shared" si="7"/>
        <v>92.00000632561502</v>
      </c>
      <c r="E59" s="10">
        <f t="shared" si="7"/>
        <v>92.60567794027786</v>
      </c>
      <c r="F59" s="10">
        <f t="shared" si="7"/>
        <v>0</v>
      </c>
      <c r="G59" s="10">
        <f t="shared" si="7"/>
        <v>89.00001407395708</v>
      </c>
      <c r="H59" s="10">
        <f t="shared" si="7"/>
        <v>21.119556435880344</v>
      </c>
      <c r="I59" s="10">
        <f t="shared" si="7"/>
        <v>30.23740490593759</v>
      </c>
      <c r="J59" s="10">
        <f t="shared" si="7"/>
        <v>88.99999157327831</v>
      </c>
      <c r="K59" s="10">
        <f t="shared" si="7"/>
        <v>89.00000675606572</v>
      </c>
      <c r="L59" s="10">
        <f t="shared" si="7"/>
        <v>88.99998073370742</v>
      </c>
      <c r="M59" s="10">
        <f t="shared" si="7"/>
        <v>88.9999930581019</v>
      </c>
      <c r="N59" s="10">
        <f t="shared" si="7"/>
        <v>89.0000016446839</v>
      </c>
      <c r="O59" s="10">
        <f t="shared" si="7"/>
        <v>89.00000654014904</v>
      </c>
      <c r="P59" s="10">
        <f t="shared" si="7"/>
        <v>88.99999080726042</v>
      </c>
      <c r="Q59" s="10">
        <f t="shared" si="7"/>
        <v>88.99999961206161</v>
      </c>
      <c r="R59" s="10">
        <f t="shared" si="7"/>
        <v>89.00001066754487</v>
      </c>
      <c r="S59" s="10">
        <f t="shared" si="7"/>
        <v>88.99998714907052</v>
      </c>
      <c r="T59" s="10">
        <f t="shared" si="7"/>
        <v>89.00000325389138</v>
      </c>
      <c r="U59" s="10">
        <f t="shared" si="7"/>
        <v>89.00000036359789</v>
      </c>
      <c r="V59" s="10">
        <f t="shared" si="7"/>
        <v>65.88517276396885</v>
      </c>
      <c r="W59" s="10">
        <f t="shared" si="7"/>
        <v>100.1910185857883</v>
      </c>
      <c r="X59" s="10">
        <f t="shared" si="7"/>
        <v>0</v>
      </c>
      <c r="Y59" s="10">
        <f t="shared" si="7"/>
        <v>0</v>
      </c>
      <c r="Z59" s="11">
        <f t="shared" si="7"/>
        <v>92.60567794027786</v>
      </c>
    </row>
    <row r="60" spans="1:26" ht="12.75">
      <c r="A60" s="38" t="s">
        <v>32</v>
      </c>
      <c r="B60" s="12">
        <f t="shared" si="7"/>
        <v>94.95518259953732</v>
      </c>
      <c r="C60" s="12">
        <f t="shared" si="7"/>
        <v>0</v>
      </c>
      <c r="D60" s="3">
        <f t="shared" si="7"/>
        <v>97.99864249272291</v>
      </c>
      <c r="E60" s="13">
        <f t="shared" si="7"/>
        <v>98.00844166173916</v>
      </c>
      <c r="F60" s="13">
        <f t="shared" si="7"/>
        <v>91.00001475165588</v>
      </c>
      <c r="G60" s="13">
        <f t="shared" si="7"/>
        <v>90.72732165809433</v>
      </c>
      <c r="H60" s="13">
        <f t="shared" si="7"/>
        <v>15.105004632020114</v>
      </c>
      <c r="I60" s="13">
        <f t="shared" si="7"/>
        <v>51.68844394905368</v>
      </c>
      <c r="J60" s="13">
        <f t="shared" si="7"/>
        <v>20.724480190128862</v>
      </c>
      <c r="K60" s="13">
        <f t="shared" si="7"/>
        <v>90.70314357787039</v>
      </c>
      <c r="L60" s="13">
        <f t="shared" si="7"/>
        <v>90.6595137991065</v>
      </c>
      <c r="M60" s="13">
        <f t="shared" si="7"/>
        <v>65.9148335813617</v>
      </c>
      <c r="N60" s="13">
        <f t="shared" si="7"/>
        <v>90.70254872503222</v>
      </c>
      <c r="O60" s="13">
        <f t="shared" si="7"/>
        <v>90.67253333768768</v>
      </c>
      <c r="P60" s="13">
        <f t="shared" si="7"/>
        <v>90.68588465712463</v>
      </c>
      <c r="Q60" s="13">
        <f t="shared" si="7"/>
        <v>90.68746670324325</v>
      </c>
      <c r="R60" s="13">
        <f t="shared" si="7"/>
        <v>90.67515978750838</v>
      </c>
      <c r="S60" s="13">
        <f t="shared" si="7"/>
        <v>90.69756498700056</v>
      </c>
      <c r="T60" s="13">
        <f t="shared" si="7"/>
        <v>90.69249533712727</v>
      </c>
      <c r="U60" s="13">
        <f t="shared" si="7"/>
        <v>90.68876752793469</v>
      </c>
      <c r="V60" s="13">
        <f t="shared" si="7"/>
        <v>74.49244301286461</v>
      </c>
      <c r="W60" s="13">
        <f t="shared" si="7"/>
        <v>98.49153831010686</v>
      </c>
      <c r="X60" s="13">
        <f t="shared" si="7"/>
        <v>0</v>
      </c>
      <c r="Y60" s="13">
        <f t="shared" si="7"/>
        <v>0</v>
      </c>
      <c r="Z60" s="14">
        <f t="shared" si="7"/>
        <v>98.00844166173916</v>
      </c>
    </row>
    <row r="61" spans="1:26" ht="12.75">
      <c r="A61" s="39" t="s">
        <v>103</v>
      </c>
      <c r="B61" s="12">
        <f t="shared" si="7"/>
        <v>110.56818235391725</v>
      </c>
      <c r="C61" s="12">
        <f t="shared" si="7"/>
        <v>0</v>
      </c>
      <c r="D61" s="3">
        <f t="shared" si="7"/>
        <v>97.9999995227849</v>
      </c>
      <c r="E61" s="13">
        <f t="shared" si="7"/>
        <v>98.57440741617697</v>
      </c>
      <c r="F61" s="13">
        <f t="shared" si="7"/>
        <v>91.00001475165588</v>
      </c>
      <c r="G61" s="13">
        <f t="shared" si="7"/>
        <v>90.99999786772986</v>
      </c>
      <c r="H61" s="13">
        <f t="shared" si="7"/>
        <v>18.754376247404245</v>
      </c>
      <c r="I61" s="13">
        <f t="shared" si="7"/>
        <v>55.62632415026587</v>
      </c>
      <c r="J61" s="13">
        <f t="shared" si="7"/>
        <v>9.099823954268272</v>
      </c>
      <c r="K61" s="13">
        <f t="shared" si="7"/>
        <v>91.00000053659323</v>
      </c>
      <c r="L61" s="13">
        <f t="shared" si="7"/>
        <v>91.00000050890222</v>
      </c>
      <c r="M61" s="13">
        <f t="shared" si="7"/>
        <v>61.71496264312245</v>
      </c>
      <c r="N61" s="13">
        <f t="shared" si="7"/>
        <v>90.99999709133122</v>
      </c>
      <c r="O61" s="13">
        <f t="shared" si="7"/>
        <v>91.00000132583169</v>
      </c>
      <c r="P61" s="13">
        <f t="shared" si="7"/>
        <v>90.99999896396903</v>
      </c>
      <c r="Q61" s="13">
        <f t="shared" si="7"/>
        <v>90.99999904820916</v>
      </c>
      <c r="R61" s="13">
        <f t="shared" si="7"/>
        <v>90.9999926453859</v>
      </c>
      <c r="S61" s="13">
        <f t="shared" si="7"/>
        <v>91.00000353867021</v>
      </c>
      <c r="T61" s="13">
        <f t="shared" si="7"/>
        <v>91.000002951238</v>
      </c>
      <c r="U61" s="13">
        <f t="shared" si="7"/>
        <v>90.99999992566251</v>
      </c>
      <c r="V61" s="13">
        <f t="shared" si="7"/>
        <v>74.57885930846362</v>
      </c>
      <c r="W61" s="13">
        <f t="shared" si="7"/>
        <v>98.57441002957673</v>
      </c>
      <c r="X61" s="13">
        <f t="shared" si="7"/>
        <v>0</v>
      </c>
      <c r="Y61" s="13">
        <f t="shared" si="7"/>
        <v>0</v>
      </c>
      <c r="Z61" s="14">
        <f t="shared" si="7"/>
        <v>98.57440741617697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97.99043665620698</v>
      </c>
      <c r="E64" s="13">
        <f t="shared" si="7"/>
        <v>94.70098310602837</v>
      </c>
      <c r="F64" s="13">
        <f t="shared" si="7"/>
        <v>0</v>
      </c>
      <c r="G64" s="13">
        <f t="shared" si="7"/>
        <v>88.9999711430366</v>
      </c>
      <c r="H64" s="13">
        <f t="shared" si="7"/>
        <v>0</v>
      </c>
      <c r="I64" s="13">
        <f t="shared" si="7"/>
        <v>29.38077265540172</v>
      </c>
      <c r="J64" s="13">
        <f t="shared" si="7"/>
        <v>89.00000061429174</v>
      </c>
      <c r="K64" s="13">
        <f t="shared" si="7"/>
        <v>88.99994027362071</v>
      </c>
      <c r="L64" s="13">
        <f t="shared" si="7"/>
        <v>89.00002790360236</v>
      </c>
      <c r="M64" s="13">
        <f t="shared" si="7"/>
        <v>88.99998951622304</v>
      </c>
      <c r="N64" s="13">
        <f t="shared" si="7"/>
        <v>89.00001664861011</v>
      </c>
      <c r="O64" s="13">
        <f t="shared" si="7"/>
        <v>89.0000307796485</v>
      </c>
      <c r="P64" s="13">
        <f t="shared" si="7"/>
        <v>88.99998949679127</v>
      </c>
      <c r="Q64" s="13">
        <f t="shared" si="7"/>
        <v>89.00001233359919</v>
      </c>
      <c r="R64" s="13">
        <f t="shared" si="7"/>
        <v>89.00000061173641</v>
      </c>
      <c r="S64" s="13">
        <f t="shared" si="7"/>
        <v>89.00002889011405</v>
      </c>
      <c r="T64" s="13">
        <f t="shared" si="7"/>
        <v>89.00001143043468</v>
      </c>
      <c r="U64" s="13">
        <f t="shared" si="7"/>
        <v>89.00001371413452</v>
      </c>
      <c r="V64" s="13">
        <f t="shared" si="7"/>
        <v>74.00910836673204</v>
      </c>
      <c r="W64" s="13">
        <f t="shared" si="7"/>
        <v>97.99042062467403</v>
      </c>
      <c r="X64" s="13">
        <f t="shared" si="7"/>
        <v>0</v>
      </c>
      <c r="Y64" s="13">
        <f t="shared" si="7"/>
        <v>0</v>
      </c>
      <c r="Z64" s="14">
        <f t="shared" si="7"/>
        <v>94.70098310602837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178214754</v>
      </c>
      <c r="C67" s="24"/>
      <c r="D67" s="25">
        <v>191947053</v>
      </c>
      <c r="E67" s="26">
        <v>197517658</v>
      </c>
      <c r="F67" s="26">
        <v>3935239</v>
      </c>
      <c r="G67" s="26">
        <v>15144505</v>
      </c>
      <c r="H67" s="26">
        <v>37575470</v>
      </c>
      <c r="I67" s="26">
        <v>56655214</v>
      </c>
      <c r="J67" s="26">
        <v>15461167</v>
      </c>
      <c r="K67" s="26">
        <v>15234557</v>
      </c>
      <c r="L67" s="26">
        <v>13728889</v>
      </c>
      <c r="M67" s="26">
        <v>44424613</v>
      </c>
      <c r="N67" s="26">
        <v>15160491</v>
      </c>
      <c r="O67" s="26">
        <v>14202377</v>
      </c>
      <c r="P67" s="26">
        <v>14656812</v>
      </c>
      <c r="Q67" s="26">
        <v>44019680</v>
      </c>
      <c r="R67" s="26">
        <v>13720722</v>
      </c>
      <c r="S67" s="26">
        <v>14644328</v>
      </c>
      <c r="T67" s="26">
        <v>14498824</v>
      </c>
      <c r="U67" s="26">
        <v>42863874</v>
      </c>
      <c r="V67" s="26">
        <v>187963381</v>
      </c>
      <c r="W67" s="26">
        <v>191947052</v>
      </c>
      <c r="X67" s="26"/>
      <c r="Y67" s="25"/>
      <c r="Z67" s="27">
        <v>197517658</v>
      </c>
    </row>
    <row r="68" spans="1:26" ht="12.75" hidden="1">
      <c r="A68" s="37" t="s">
        <v>31</v>
      </c>
      <c r="B68" s="19">
        <v>57681385</v>
      </c>
      <c r="C68" s="19"/>
      <c r="D68" s="20">
        <v>60073210</v>
      </c>
      <c r="E68" s="21">
        <v>64993815</v>
      </c>
      <c r="F68" s="21"/>
      <c r="G68" s="21">
        <v>3197395</v>
      </c>
      <c r="H68" s="21">
        <v>20606536</v>
      </c>
      <c r="I68" s="21">
        <v>23803931</v>
      </c>
      <c r="J68" s="21">
        <v>4272124</v>
      </c>
      <c r="K68" s="21">
        <v>4292439</v>
      </c>
      <c r="L68" s="21">
        <v>4256138</v>
      </c>
      <c r="M68" s="21">
        <v>12820701</v>
      </c>
      <c r="N68" s="21">
        <v>4256137</v>
      </c>
      <c r="O68" s="21">
        <v>4281248</v>
      </c>
      <c r="P68" s="21">
        <v>4351260</v>
      </c>
      <c r="Q68" s="21">
        <v>12888645</v>
      </c>
      <c r="R68" s="21">
        <v>3655949</v>
      </c>
      <c r="S68" s="21">
        <v>3657323</v>
      </c>
      <c r="T68" s="21">
        <v>3687892</v>
      </c>
      <c r="U68" s="21">
        <v>11001164</v>
      </c>
      <c r="V68" s="21">
        <v>60514441</v>
      </c>
      <c r="W68" s="21">
        <v>60073212</v>
      </c>
      <c r="X68" s="21"/>
      <c r="Y68" s="20"/>
      <c r="Z68" s="23">
        <v>64993815</v>
      </c>
    </row>
    <row r="69" spans="1:26" ht="12.75" hidden="1">
      <c r="A69" s="38" t="s">
        <v>32</v>
      </c>
      <c r="B69" s="19">
        <v>120530864</v>
      </c>
      <c r="C69" s="19"/>
      <c r="D69" s="20">
        <v>131869643</v>
      </c>
      <c r="E69" s="21">
        <v>132519643</v>
      </c>
      <c r="F69" s="21">
        <v>3931762</v>
      </c>
      <c r="G69" s="21">
        <v>11946365</v>
      </c>
      <c r="H69" s="21">
        <v>16973156</v>
      </c>
      <c r="I69" s="21">
        <v>32851283</v>
      </c>
      <c r="J69" s="21">
        <v>11189043</v>
      </c>
      <c r="K69" s="21">
        <v>10942118</v>
      </c>
      <c r="L69" s="21">
        <v>9472751</v>
      </c>
      <c r="M69" s="21">
        <v>31603912</v>
      </c>
      <c r="N69" s="21">
        <v>10904354</v>
      </c>
      <c r="O69" s="21">
        <v>9921129</v>
      </c>
      <c r="P69" s="21">
        <v>10305552</v>
      </c>
      <c r="Q69" s="21">
        <v>31131035</v>
      </c>
      <c r="R69" s="21">
        <v>10064773</v>
      </c>
      <c r="S69" s="21">
        <v>10987005</v>
      </c>
      <c r="T69" s="21">
        <v>10810932</v>
      </c>
      <c r="U69" s="21">
        <v>31862710</v>
      </c>
      <c r="V69" s="21">
        <v>127448940</v>
      </c>
      <c r="W69" s="21">
        <v>131869640</v>
      </c>
      <c r="X69" s="21"/>
      <c r="Y69" s="20"/>
      <c r="Z69" s="23">
        <v>132519643</v>
      </c>
    </row>
    <row r="70" spans="1:26" ht="12.75" hidden="1">
      <c r="A70" s="39" t="s">
        <v>103</v>
      </c>
      <c r="B70" s="19">
        <v>103511064</v>
      </c>
      <c r="C70" s="19"/>
      <c r="D70" s="20">
        <v>113156523</v>
      </c>
      <c r="E70" s="21">
        <v>113156523</v>
      </c>
      <c r="F70" s="21">
        <v>3931762</v>
      </c>
      <c r="G70" s="21">
        <v>10317642</v>
      </c>
      <c r="H70" s="21">
        <v>13670388</v>
      </c>
      <c r="I70" s="21">
        <v>27919792</v>
      </c>
      <c r="J70" s="21">
        <v>9561152</v>
      </c>
      <c r="K70" s="21">
        <v>9318045</v>
      </c>
      <c r="L70" s="21">
        <v>7860056</v>
      </c>
      <c r="M70" s="21">
        <v>26739253</v>
      </c>
      <c r="N70" s="21">
        <v>9282597</v>
      </c>
      <c r="O70" s="21">
        <v>8296679</v>
      </c>
      <c r="P70" s="21">
        <v>8686999</v>
      </c>
      <c r="Q70" s="21">
        <v>26266275</v>
      </c>
      <c r="R70" s="21">
        <v>8430082</v>
      </c>
      <c r="S70" s="21">
        <v>9325537</v>
      </c>
      <c r="T70" s="21">
        <v>9148703</v>
      </c>
      <c r="U70" s="21">
        <v>26904322</v>
      </c>
      <c r="V70" s="21">
        <v>107829642</v>
      </c>
      <c r="W70" s="21">
        <v>113156520</v>
      </c>
      <c r="X70" s="21"/>
      <c r="Y70" s="20"/>
      <c r="Z70" s="23">
        <v>113156523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17019800</v>
      </c>
      <c r="C73" s="19"/>
      <c r="D73" s="20">
        <v>18713120</v>
      </c>
      <c r="E73" s="21">
        <v>19363120</v>
      </c>
      <c r="F73" s="21"/>
      <c r="G73" s="21">
        <v>1628723</v>
      </c>
      <c r="H73" s="21">
        <v>3304990</v>
      </c>
      <c r="I73" s="21">
        <v>4933713</v>
      </c>
      <c r="J73" s="21">
        <v>1627891</v>
      </c>
      <c r="K73" s="21">
        <v>1624073</v>
      </c>
      <c r="L73" s="21">
        <v>1612695</v>
      </c>
      <c r="M73" s="21">
        <v>4864659</v>
      </c>
      <c r="N73" s="21">
        <v>1621757</v>
      </c>
      <c r="O73" s="21">
        <v>1624450</v>
      </c>
      <c r="P73" s="21">
        <v>1618553</v>
      </c>
      <c r="Q73" s="21">
        <v>4864760</v>
      </c>
      <c r="R73" s="21">
        <v>1634691</v>
      </c>
      <c r="S73" s="21">
        <v>1661468</v>
      </c>
      <c r="T73" s="21">
        <v>1662229</v>
      </c>
      <c r="U73" s="21">
        <v>4958388</v>
      </c>
      <c r="V73" s="21">
        <v>19621520</v>
      </c>
      <c r="W73" s="21">
        <v>18713120</v>
      </c>
      <c r="X73" s="21"/>
      <c r="Y73" s="20"/>
      <c r="Z73" s="23">
        <v>19363120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>
        <v>-2222</v>
      </c>
      <c r="I74" s="21">
        <v>-2222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-2222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2505</v>
      </c>
      <c r="C75" s="28"/>
      <c r="D75" s="29">
        <v>4200</v>
      </c>
      <c r="E75" s="30">
        <v>4200</v>
      </c>
      <c r="F75" s="30">
        <v>3477</v>
      </c>
      <c r="G75" s="30">
        <v>745</v>
      </c>
      <c r="H75" s="30">
        <v>-4222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4200</v>
      </c>
      <c r="X75" s="30"/>
      <c r="Y75" s="29"/>
      <c r="Z75" s="31">
        <v>4200</v>
      </c>
    </row>
    <row r="76" spans="1:26" ht="12.75" hidden="1">
      <c r="A76" s="42" t="s">
        <v>287</v>
      </c>
      <c r="B76" s="32">
        <v>176869093</v>
      </c>
      <c r="C76" s="32"/>
      <c r="D76" s="33">
        <v>184502017</v>
      </c>
      <c r="E76" s="34">
        <v>190072600</v>
      </c>
      <c r="F76" s="34">
        <v>3581381</v>
      </c>
      <c r="G76" s="34">
        <v>13685044</v>
      </c>
      <c r="H76" s="34">
        <v>6915805</v>
      </c>
      <c r="I76" s="34">
        <v>24182230</v>
      </c>
      <c r="J76" s="34">
        <v>6121061</v>
      </c>
      <c r="K76" s="34">
        <v>13745116</v>
      </c>
      <c r="L76" s="34">
        <v>12375912</v>
      </c>
      <c r="M76" s="34">
        <v>32242089</v>
      </c>
      <c r="N76" s="34">
        <v>13678489</v>
      </c>
      <c r="O76" s="34">
        <v>12806050</v>
      </c>
      <c r="P76" s="34">
        <v>13218302</v>
      </c>
      <c r="Q76" s="34">
        <v>39702841</v>
      </c>
      <c r="R76" s="34">
        <v>12380044</v>
      </c>
      <c r="S76" s="34">
        <v>13219963</v>
      </c>
      <c r="T76" s="34">
        <v>13086928</v>
      </c>
      <c r="U76" s="34">
        <v>38686935</v>
      </c>
      <c r="V76" s="34">
        <v>134814095</v>
      </c>
      <c r="W76" s="34">
        <v>190072600</v>
      </c>
      <c r="X76" s="34"/>
      <c r="Y76" s="33"/>
      <c r="Z76" s="35">
        <v>190072600</v>
      </c>
    </row>
    <row r="77" spans="1:26" ht="12.75" hidden="1">
      <c r="A77" s="37" t="s">
        <v>31</v>
      </c>
      <c r="B77" s="19">
        <v>62418791</v>
      </c>
      <c r="C77" s="19"/>
      <c r="D77" s="20">
        <v>55267357</v>
      </c>
      <c r="E77" s="21">
        <v>60187963</v>
      </c>
      <c r="F77" s="21"/>
      <c r="G77" s="21">
        <v>2845682</v>
      </c>
      <c r="H77" s="21">
        <v>4352009</v>
      </c>
      <c r="I77" s="21">
        <v>7197691</v>
      </c>
      <c r="J77" s="21">
        <v>3802190</v>
      </c>
      <c r="K77" s="21">
        <v>3820271</v>
      </c>
      <c r="L77" s="21">
        <v>3787962</v>
      </c>
      <c r="M77" s="21">
        <v>11410423</v>
      </c>
      <c r="N77" s="21">
        <v>3787962</v>
      </c>
      <c r="O77" s="21">
        <v>3810311</v>
      </c>
      <c r="P77" s="21">
        <v>3872621</v>
      </c>
      <c r="Q77" s="21">
        <v>11470894</v>
      </c>
      <c r="R77" s="21">
        <v>3253795</v>
      </c>
      <c r="S77" s="21">
        <v>3255017</v>
      </c>
      <c r="T77" s="21">
        <v>3282224</v>
      </c>
      <c r="U77" s="21">
        <v>9791036</v>
      </c>
      <c r="V77" s="21">
        <v>39870044</v>
      </c>
      <c r="W77" s="21">
        <v>60187963</v>
      </c>
      <c r="X77" s="21"/>
      <c r="Y77" s="20"/>
      <c r="Z77" s="23">
        <v>60187963</v>
      </c>
    </row>
    <row r="78" spans="1:26" ht="12.75" hidden="1">
      <c r="A78" s="38" t="s">
        <v>32</v>
      </c>
      <c r="B78" s="19">
        <v>114450302</v>
      </c>
      <c r="C78" s="19"/>
      <c r="D78" s="20">
        <v>129230460</v>
      </c>
      <c r="E78" s="21">
        <v>129880437</v>
      </c>
      <c r="F78" s="21">
        <v>3577904</v>
      </c>
      <c r="G78" s="21">
        <v>10838617</v>
      </c>
      <c r="H78" s="21">
        <v>2563796</v>
      </c>
      <c r="I78" s="21">
        <v>16980317</v>
      </c>
      <c r="J78" s="21">
        <v>2318871</v>
      </c>
      <c r="K78" s="21">
        <v>9924845</v>
      </c>
      <c r="L78" s="21">
        <v>8587950</v>
      </c>
      <c r="M78" s="21">
        <v>20831666</v>
      </c>
      <c r="N78" s="21">
        <v>9890527</v>
      </c>
      <c r="O78" s="21">
        <v>8995739</v>
      </c>
      <c r="P78" s="21">
        <v>9345681</v>
      </c>
      <c r="Q78" s="21">
        <v>28231947</v>
      </c>
      <c r="R78" s="21">
        <v>9126249</v>
      </c>
      <c r="S78" s="21">
        <v>9964946</v>
      </c>
      <c r="T78" s="21">
        <v>9804704</v>
      </c>
      <c r="U78" s="21">
        <v>28895899</v>
      </c>
      <c r="V78" s="21">
        <v>94939829</v>
      </c>
      <c r="W78" s="21">
        <v>129880437</v>
      </c>
      <c r="X78" s="21"/>
      <c r="Y78" s="20"/>
      <c r="Z78" s="23">
        <v>129880437</v>
      </c>
    </row>
    <row r="79" spans="1:26" ht="12.75" hidden="1">
      <c r="A79" s="39" t="s">
        <v>103</v>
      </c>
      <c r="B79" s="19">
        <v>114450302</v>
      </c>
      <c r="C79" s="19"/>
      <c r="D79" s="20">
        <v>110893392</v>
      </c>
      <c r="E79" s="21">
        <v>111543372</v>
      </c>
      <c r="F79" s="21">
        <v>3577904</v>
      </c>
      <c r="G79" s="21">
        <v>9389054</v>
      </c>
      <c r="H79" s="21">
        <v>2563796</v>
      </c>
      <c r="I79" s="21">
        <v>15530754</v>
      </c>
      <c r="J79" s="21">
        <v>870048</v>
      </c>
      <c r="K79" s="21">
        <v>8479421</v>
      </c>
      <c r="L79" s="21">
        <v>7152651</v>
      </c>
      <c r="M79" s="21">
        <v>16502120</v>
      </c>
      <c r="N79" s="21">
        <v>8447163</v>
      </c>
      <c r="O79" s="21">
        <v>7549978</v>
      </c>
      <c r="P79" s="21">
        <v>7905169</v>
      </c>
      <c r="Q79" s="21">
        <v>23902310</v>
      </c>
      <c r="R79" s="21">
        <v>7671374</v>
      </c>
      <c r="S79" s="21">
        <v>8486239</v>
      </c>
      <c r="T79" s="21">
        <v>8325320</v>
      </c>
      <c r="U79" s="21">
        <v>24482933</v>
      </c>
      <c r="V79" s="21">
        <v>80418117</v>
      </c>
      <c r="W79" s="21">
        <v>111543372</v>
      </c>
      <c r="X79" s="21"/>
      <c r="Y79" s="20"/>
      <c r="Z79" s="23">
        <v>111543372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18337068</v>
      </c>
      <c r="E82" s="21">
        <v>18337065</v>
      </c>
      <c r="F82" s="21"/>
      <c r="G82" s="21">
        <v>1449563</v>
      </c>
      <c r="H82" s="21"/>
      <c r="I82" s="21">
        <v>1449563</v>
      </c>
      <c r="J82" s="21">
        <v>1448823</v>
      </c>
      <c r="K82" s="21">
        <v>1445424</v>
      </c>
      <c r="L82" s="21">
        <v>1435299</v>
      </c>
      <c r="M82" s="21">
        <v>4329546</v>
      </c>
      <c r="N82" s="21">
        <v>1443364</v>
      </c>
      <c r="O82" s="21">
        <v>1445761</v>
      </c>
      <c r="P82" s="21">
        <v>1440512</v>
      </c>
      <c r="Q82" s="21">
        <v>4329637</v>
      </c>
      <c r="R82" s="21">
        <v>1454875</v>
      </c>
      <c r="S82" s="21">
        <v>1478707</v>
      </c>
      <c r="T82" s="21">
        <v>1479384</v>
      </c>
      <c r="U82" s="21">
        <v>4412966</v>
      </c>
      <c r="V82" s="21">
        <v>14521712</v>
      </c>
      <c r="W82" s="21">
        <v>18337065</v>
      </c>
      <c r="X82" s="21"/>
      <c r="Y82" s="20"/>
      <c r="Z82" s="23">
        <v>18337065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4200</v>
      </c>
      <c r="E84" s="30">
        <v>4200</v>
      </c>
      <c r="F84" s="30">
        <v>3477</v>
      </c>
      <c r="G84" s="30">
        <v>745</v>
      </c>
      <c r="H84" s="30"/>
      <c r="I84" s="30">
        <v>4222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4222</v>
      </c>
      <c r="W84" s="30">
        <v>4200</v>
      </c>
      <c r="X84" s="30"/>
      <c r="Y84" s="29"/>
      <c r="Z84" s="31">
        <v>4200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9161898</v>
      </c>
      <c r="D5" s="357">
        <f t="shared" si="0"/>
        <v>0</v>
      </c>
      <c r="E5" s="356">
        <f t="shared" si="0"/>
        <v>7335250</v>
      </c>
      <c r="F5" s="358">
        <f t="shared" si="0"/>
        <v>4867060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4867060</v>
      </c>
      <c r="Y5" s="358">
        <f t="shared" si="0"/>
        <v>-4867060</v>
      </c>
      <c r="Z5" s="359">
        <f>+IF(X5&lt;&gt;0,+(Y5/X5)*100,0)</f>
        <v>-100</v>
      </c>
      <c r="AA5" s="360">
        <f>+AA6+AA8+AA11+AA13+AA15</f>
        <v>4867060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3500000</v>
      </c>
      <c r="F6" s="59">
        <f t="shared" si="1"/>
        <v>667800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667800</v>
      </c>
      <c r="Y6" s="59">
        <f t="shared" si="1"/>
        <v>-667800</v>
      </c>
      <c r="Z6" s="61">
        <f>+IF(X6&lt;&gt;0,+(Y6/X6)*100,0)</f>
        <v>-100</v>
      </c>
      <c r="AA6" s="62">
        <f t="shared" si="1"/>
        <v>667800</v>
      </c>
    </row>
    <row r="7" spans="1:27" ht="12.75">
      <c r="A7" s="291" t="s">
        <v>229</v>
      </c>
      <c r="B7" s="142"/>
      <c r="C7" s="60"/>
      <c r="D7" s="340"/>
      <c r="E7" s="60">
        <v>3500000</v>
      </c>
      <c r="F7" s="59">
        <v>667800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667800</v>
      </c>
      <c r="Y7" s="59">
        <v>-667800</v>
      </c>
      <c r="Z7" s="61">
        <v>-100</v>
      </c>
      <c r="AA7" s="62">
        <v>667800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3835250</v>
      </c>
      <c r="F8" s="59">
        <f t="shared" si="2"/>
        <v>1310000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1310000</v>
      </c>
      <c r="Y8" s="59">
        <f t="shared" si="2"/>
        <v>-1310000</v>
      </c>
      <c r="Z8" s="61">
        <f>+IF(X8&lt;&gt;0,+(Y8/X8)*100,0)</f>
        <v>-100</v>
      </c>
      <c r="AA8" s="62">
        <f>SUM(AA9:AA10)</f>
        <v>1310000</v>
      </c>
    </row>
    <row r="9" spans="1:27" ht="12.75">
      <c r="A9" s="291" t="s">
        <v>230</v>
      </c>
      <c r="B9" s="142"/>
      <c r="C9" s="60"/>
      <c r="D9" s="340"/>
      <c r="E9" s="60">
        <v>3835250</v>
      </c>
      <c r="F9" s="59">
        <v>1310000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1310000</v>
      </c>
      <c r="Y9" s="59">
        <v>-1310000</v>
      </c>
      <c r="Z9" s="61">
        <v>-100</v>
      </c>
      <c r="AA9" s="62">
        <v>1310000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9161898</v>
      </c>
      <c r="D15" s="340">
        <f t="shared" si="5"/>
        <v>0</v>
      </c>
      <c r="E15" s="60">
        <f t="shared" si="5"/>
        <v>0</v>
      </c>
      <c r="F15" s="59">
        <f t="shared" si="5"/>
        <v>2889260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2889260</v>
      </c>
      <c r="Y15" s="59">
        <f t="shared" si="5"/>
        <v>-2889260</v>
      </c>
      <c r="Z15" s="61">
        <f>+IF(X15&lt;&gt;0,+(Y15/X15)*100,0)</f>
        <v>-100</v>
      </c>
      <c r="AA15" s="62">
        <f>SUM(AA16:AA20)</f>
        <v>2889260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9161898</v>
      </c>
      <c r="D20" s="340"/>
      <c r="E20" s="60"/>
      <c r="F20" s="59">
        <v>2889260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2889260</v>
      </c>
      <c r="Y20" s="59">
        <v>-2889260</v>
      </c>
      <c r="Z20" s="61">
        <v>-100</v>
      </c>
      <c r="AA20" s="62">
        <v>2889260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2245550</v>
      </c>
      <c r="F22" s="345">
        <f t="shared" si="6"/>
        <v>1466500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1466500</v>
      </c>
      <c r="Y22" s="345">
        <f t="shared" si="6"/>
        <v>-1466500</v>
      </c>
      <c r="Z22" s="336">
        <f>+IF(X22&lt;&gt;0,+(Y22/X22)*100,0)</f>
        <v>-100</v>
      </c>
      <c r="AA22" s="350">
        <f>SUM(AA23:AA32)</f>
        <v>1466500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2245550</v>
      </c>
      <c r="F32" s="59">
        <v>1466500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1466500</v>
      </c>
      <c r="Y32" s="59">
        <v>-1466500</v>
      </c>
      <c r="Z32" s="61">
        <v>-100</v>
      </c>
      <c r="AA32" s="62">
        <v>1466500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2692184</v>
      </c>
      <c r="F40" s="345">
        <f t="shared" si="9"/>
        <v>1930610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1930610</v>
      </c>
      <c r="Y40" s="345">
        <f t="shared" si="9"/>
        <v>-1930610</v>
      </c>
      <c r="Z40" s="336">
        <f>+IF(X40&lt;&gt;0,+(Y40/X40)*100,0)</f>
        <v>-100</v>
      </c>
      <c r="AA40" s="350">
        <f>SUM(AA41:AA49)</f>
        <v>1930610</v>
      </c>
    </row>
    <row r="41" spans="1:27" ht="12.75">
      <c r="A41" s="361" t="s">
        <v>248</v>
      </c>
      <c r="B41" s="142"/>
      <c r="C41" s="362"/>
      <c r="D41" s="363"/>
      <c r="E41" s="362">
        <v>1800000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782184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110000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1930610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1930610</v>
      </c>
      <c r="Y49" s="53">
        <v>-1930610</v>
      </c>
      <c r="Z49" s="94">
        <v>-100</v>
      </c>
      <c r="AA49" s="95">
        <v>1930610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9161898</v>
      </c>
      <c r="D60" s="346">
        <f t="shared" si="14"/>
        <v>0</v>
      </c>
      <c r="E60" s="219">
        <f t="shared" si="14"/>
        <v>12272984</v>
      </c>
      <c r="F60" s="264">
        <f t="shared" si="14"/>
        <v>8264170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8264170</v>
      </c>
      <c r="Y60" s="264">
        <f t="shared" si="14"/>
        <v>-8264170</v>
      </c>
      <c r="Z60" s="337">
        <f>+IF(X60&lt;&gt;0,+(Y60/X60)*100,0)</f>
        <v>-100</v>
      </c>
      <c r="AA60" s="232">
        <f>+AA57+AA54+AA51+AA40+AA37+AA34+AA22+AA5</f>
        <v>8264170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115462085</v>
      </c>
      <c r="D5" s="153">
        <f>SUM(D6:D8)</f>
        <v>0</v>
      </c>
      <c r="E5" s="154">
        <f t="shared" si="0"/>
        <v>105572261</v>
      </c>
      <c r="F5" s="100">
        <f t="shared" si="0"/>
        <v>111343866</v>
      </c>
      <c r="G5" s="100">
        <f t="shared" si="0"/>
        <v>455209</v>
      </c>
      <c r="H5" s="100">
        <f t="shared" si="0"/>
        <v>8605598</v>
      </c>
      <c r="I5" s="100">
        <f t="shared" si="0"/>
        <v>22231966</v>
      </c>
      <c r="J5" s="100">
        <f t="shared" si="0"/>
        <v>31292773</v>
      </c>
      <c r="K5" s="100">
        <f t="shared" si="0"/>
        <v>15673095</v>
      </c>
      <c r="L5" s="100">
        <f t="shared" si="0"/>
        <v>4042564</v>
      </c>
      <c r="M5" s="100">
        <f t="shared" si="0"/>
        <v>5098238</v>
      </c>
      <c r="N5" s="100">
        <f t="shared" si="0"/>
        <v>24813897</v>
      </c>
      <c r="O5" s="100">
        <f t="shared" si="0"/>
        <v>15846533</v>
      </c>
      <c r="P5" s="100">
        <f t="shared" si="0"/>
        <v>11704594</v>
      </c>
      <c r="Q5" s="100">
        <f t="shared" si="0"/>
        <v>13636544</v>
      </c>
      <c r="R5" s="100">
        <f t="shared" si="0"/>
        <v>41187671</v>
      </c>
      <c r="S5" s="100">
        <f t="shared" si="0"/>
        <v>4763384</v>
      </c>
      <c r="T5" s="100">
        <f t="shared" si="0"/>
        <v>4780548</v>
      </c>
      <c r="U5" s="100">
        <f t="shared" si="0"/>
        <v>5595068</v>
      </c>
      <c r="V5" s="100">
        <f t="shared" si="0"/>
        <v>15139000</v>
      </c>
      <c r="W5" s="100">
        <f t="shared" si="0"/>
        <v>112433341</v>
      </c>
      <c r="X5" s="100">
        <f t="shared" si="0"/>
        <v>105572268</v>
      </c>
      <c r="Y5" s="100">
        <f t="shared" si="0"/>
        <v>6861073</v>
      </c>
      <c r="Z5" s="137">
        <f>+IF(X5&lt;&gt;0,+(Y5/X5)*100,0)</f>
        <v>6.498934928631068</v>
      </c>
      <c r="AA5" s="153">
        <f>SUM(AA6:AA8)</f>
        <v>111343866</v>
      </c>
    </row>
    <row r="6" spans="1:27" ht="12.75">
      <c r="A6" s="138" t="s">
        <v>75</v>
      </c>
      <c r="B6" s="136"/>
      <c r="C6" s="155">
        <v>42750744</v>
      </c>
      <c r="D6" s="155"/>
      <c r="E6" s="156">
        <v>30799775</v>
      </c>
      <c r="F6" s="60">
        <v>30799775</v>
      </c>
      <c r="G6" s="60">
        <v>3477</v>
      </c>
      <c r="H6" s="60">
        <v>4368851</v>
      </c>
      <c r="I6" s="60">
        <v>-9459</v>
      </c>
      <c r="J6" s="60">
        <v>4362869</v>
      </c>
      <c r="K6" s="60">
        <v>8354361</v>
      </c>
      <c r="L6" s="60">
        <v>4539</v>
      </c>
      <c r="M6" s="60">
        <v>746</v>
      </c>
      <c r="N6" s="60">
        <v>8359646</v>
      </c>
      <c r="O6" s="60">
        <v>10195270</v>
      </c>
      <c r="P6" s="60">
        <v>13798</v>
      </c>
      <c r="Q6" s="60">
        <v>7861921</v>
      </c>
      <c r="R6" s="60">
        <v>18070989</v>
      </c>
      <c r="S6" s="60">
        <v>5301</v>
      </c>
      <c r="T6" s="60">
        <v>17972</v>
      </c>
      <c r="U6" s="60">
        <v>87637</v>
      </c>
      <c r="V6" s="60">
        <v>110910</v>
      </c>
      <c r="W6" s="60">
        <v>30904414</v>
      </c>
      <c r="X6" s="60">
        <v>30799776</v>
      </c>
      <c r="Y6" s="60">
        <v>104638</v>
      </c>
      <c r="Z6" s="140">
        <v>0.34</v>
      </c>
      <c r="AA6" s="155">
        <v>30799775</v>
      </c>
    </row>
    <row r="7" spans="1:27" ht="12.75">
      <c r="A7" s="138" t="s">
        <v>76</v>
      </c>
      <c r="B7" s="136"/>
      <c r="C7" s="157">
        <v>72690948</v>
      </c>
      <c r="D7" s="157"/>
      <c r="E7" s="158">
        <v>74751186</v>
      </c>
      <c r="F7" s="159">
        <v>80522791</v>
      </c>
      <c r="G7" s="159">
        <v>451442</v>
      </c>
      <c r="H7" s="159">
        <v>4234875</v>
      </c>
      <c r="I7" s="159">
        <v>22207410</v>
      </c>
      <c r="J7" s="159">
        <v>26893727</v>
      </c>
      <c r="K7" s="159">
        <v>7315404</v>
      </c>
      <c r="L7" s="159">
        <v>3863728</v>
      </c>
      <c r="M7" s="159">
        <v>5034912</v>
      </c>
      <c r="N7" s="159">
        <v>16214044</v>
      </c>
      <c r="O7" s="159">
        <v>5644456</v>
      </c>
      <c r="P7" s="159">
        <v>11636423</v>
      </c>
      <c r="Q7" s="159">
        <v>5781314</v>
      </c>
      <c r="R7" s="159">
        <v>23062193</v>
      </c>
      <c r="S7" s="159">
        <v>4755646</v>
      </c>
      <c r="T7" s="159">
        <v>4760712</v>
      </c>
      <c r="U7" s="159">
        <v>5505912</v>
      </c>
      <c r="V7" s="159">
        <v>15022270</v>
      </c>
      <c r="W7" s="159">
        <v>81192234</v>
      </c>
      <c r="X7" s="159">
        <v>74751192</v>
      </c>
      <c r="Y7" s="159">
        <v>6441042</v>
      </c>
      <c r="Z7" s="141">
        <v>8.62</v>
      </c>
      <c r="AA7" s="157">
        <v>80522791</v>
      </c>
    </row>
    <row r="8" spans="1:27" ht="12.75">
      <c r="A8" s="138" t="s">
        <v>77</v>
      </c>
      <c r="B8" s="136"/>
      <c r="C8" s="155">
        <v>20393</v>
      </c>
      <c r="D8" s="155"/>
      <c r="E8" s="156">
        <v>21300</v>
      </c>
      <c r="F8" s="60">
        <v>21300</v>
      </c>
      <c r="G8" s="60">
        <v>290</v>
      </c>
      <c r="H8" s="60">
        <v>1872</v>
      </c>
      <c r="I8" s="60">
        <v>34015</v>
      </c>
      <c r="J8" s="60">
        <v>36177</v>
      </c>
      <c r="K8" s="60">
        <v>3330</v>
      </c>
      <c r="L8" s="60">
        <v>174297</v>
      </c>
      <c r="M8" s="60">
        <v>62580</v>
      </c>
      <c r="N8" s="60">
        <v>240207</v>
      </c>
      <c r="O8" s="60">
        <v>6807</v>
      </c>
      <c r="P8" s="60">
        <v>54373</v>
      </c>
      <c r="Q8" s="60">
        <v>-6691</v>
      </c>
      <c r="R8" s="60">
        <v>54489</v>
      </c>
      <c r="S8" s="60">
        <v>2437</v>
      </c>
      <c r="T8" s="60">
        <v>1864</v>
      </c>
      <c r="U8" s="60">
        <v>1519</v>
      </c>
      <c r="V8" s="60">
        <v>5820</v>
      </c>
      <c r="W8" s="60">
        <v>336693</v>
      </c>
      <c r="X8" s="60">
        <v>21300</v>
      </c>
      <c r="Y8" s="60">
        <v>315393</v>
      </c>
      <c r="Z8" s="140">
        <v>1480.72</v>
      </c>
      <c r="AA8" s="155">
        <v>21300</v>
      </c>
    </row>
    <row r="9" spans="1:27" ht="12.75">
      <c r="A9" s="135" t="s">
        <v>78</v>
      </c>
      <c r="B9" s="136"/>
      <c r="C9" s="153">
        <f aca="true" t="shared" si="1" ref="C9:Y9">SUM(C10:C14)</f>
        <v>14036986</v>
      </c>
      <c r="D9" s="153">
        <f>SUM(D10:D14)</f>
        <v>0</v>
      </c>
      <c r="E9" s="154">
        <f t="shared" si="1"/>
        <v>5455325</v>
      </c>
      <c r="F9" s="100">
        <f t="shared" si="1"/>
        <v>5681324</v>
      </c>
      <c r="G9" s="100">
        <f t="shared" si="1"/>
        <v>31966</v>
      </c>
      <c r="H9" s="100">
        <f t="shared" si="1"/>
        <v>90763</v>
      </c>
      <c r="I9" s="100">
        <f t="shared" si="1"/>
        <v>275443</v>
      </c>
      <c r="J9" s="100">
        <f t="shared" si="1"/>
        <v>398172</v>
      </c>
      <c r="K9" s="100">
        <f t="shared" si="1"/>
        <v>80105</v>
      </c>
      <c r="L9" s="100">
        <f t="shared" si="1"/>
        <v>3146718</v>
      </c>
      <c r="M9" s="100">
        <f t="shared" si="1"/>
        <v>-15745</v>
      </c>
      <c r="N9" s="100">
        <f t="shared" si="1"/>
        <v>3211078</v>
      </c>
      <c r="O9" s="100">
        <f t="shared" si="1"/>
        <v>83798</v>
      </c>
      <c r="P9" s="100">
        <f t="shared" si="1"/>
        <v>5110395</v>
      </c>
      <c r="Q9" s="100">
        <f t="shared" si="1"/>
        <v>834004</v>
      </c>
      <c r="R9" s="100">
        <f t="shared" si="1"/>
        <v>6028197</v>
      </c>
      <c r="S9" s="100">
        <f t="shared" si="1"/>
        <v>910648</v>
      </c>
      <c r="T9" s="100">
        <f t="shared" si="1"/>
        <v>183538</v>
      </c>
      <c r="U9" s="100">
        <f t="shared" si="1"/>
        <v>707042</v>
      </c>
      <c r="V9" s="100">
        <f t="shared" si="1"/>
        <v>1801228</v>
      </c>
      <c r="W9" s="100">
        <f t="shared" si="1"/>
        <v>11438675</v>
      </c>
      <c r="X9" s="100">
        <f t="shared" si="1"/>
        <v>5455320</v>
      </c>
      <c r="Y9" s="100">
        <f t="shared" si="1"/>
        <v>5983355</v>
      </c>
      <c r="Z9" s="137">
        <f>+IF(X9&lt;&gt;0,+(Y9/X9)*100,0)</f>
        <v>109.67926721072274</v>
      </c>
      <c r="AA9" s="153">
        <f>SUM(AA10:AA14)</f>
        <v>5681324</v>
      </c>
    </row>
    <row r="10" spans="1:27" ht="12.75">
      <c r="A10" s="138" t="s">
        <v>79</v>
      </c>
      <c r="B10" s="136"/>
      <c r="C10" s="155">
        <v>11479006</v>
      </c>
      <c r="D10" s="155"/>
      <c r="E10" s="156">
        <v>4632364</v>
      </c>
      <c r="F10" s="60">
        <v>4868363</v>
      </c>
      <c r="G10" s="60">
        <v>17856</v>
      </c>
      <c r="H10" s="60">
        <v>56166</v>
      </c>
      <c r="I10" s="60">
        <v>29370</v>
      </c>
      <c r="J10" s="60">
        <v>103392</v>
      </c>
      <c r="K10" s="60">
        <v>56893</v>
      </c>
      <c r="L10" s="60">
        <v>3107580</v>
      </c>
      <c r="M10" s="60">
        <v>41597</v>
      </c>
      <c r="N10" s="60">
        <v>3206070</v>
      </c>
      <c r="O10" s="60">
        <v>39866</v>
      </c>
      <c r="P10" s="60">
        <v>4775829</v>
      </c>
      <c r="Q10" s="60">
        <v>787579</v>
      </c>
      <c r="R10" s="60">
        <v>5603274</v>
      </c>
      <c r="S10" s="60">
        <v>850352</v>
      </c>
      <c r="T10" s="60">
        <v>143687</v>
      </c>
      <c r="U10" s="60">
        <v>643432</v>
      </c>
      <c r="V10" s="60">
        <v>1637471</v>
      </c>
      <c r="W10" s="60">
        <v>10550207</v>
      </c>
      <c r="X10" s="60">
        <v>4632360</v>
      </c>
      <c r="Y10" s="60">
        <v>5917847</v>
      </c>
      <c r="Z10" s="140">
        <v>127.75</v>
      </c>
      <c r="AA10" s="155">
        <v>4868363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2180704</v>
      </c>
      <c r="D12" s="155"/>
      <c r="E12" s="156">
        <v>505500</v>
      </c>
      <c r="F12" s="60">
        <v>495500</v>
      </c>
      <c r="G12" s="60">
        <v>14110</v>
      </c>
      <c r="H12" s="60">
        <v>15824</v>
      </c>
      <c r="I12" s="60">
        <v>27644</v>
      </c>
      <c r="J12" s="60">
        <v>57578</v>
      </c>
      <c r="K12" s="60">
        <v>23212</v>
      </c>
      <c r="L12" s="60">
        <v>39138</v>
      </c>
      <c r="M12" s="60">
        <v>7085</v>
      </c>
      <c r="N12" s="60">
        <v>69435</v>
      </c>
      <c r="O12" s="60">
        <v>24259</v>
      </c>
      <c r="P12" s="60">
        <v>106896</v>
      </c>
      <c r="Q12" s="60">
        <v>23414</v>
      </c>
      <c r="R12" s="60">
        <v>154569</v>
      </c>
      <c r="S12" s="60">
        <v>37285</v>
      </c>
      <c r="T12" s="60">
        <v>19440</v>
      </c>
      <c r="U12" s="60">
        <v>43199</v>
      </c>
      <c r="V12" s="60">
        <v>99924</v>
      </c>
      <c r="W12" s="60">
        <v>381506</v>
      </c>
      <c r="X12" s="60">
        <v>505500</v>
      </c>
      <c r="Y12" s="60">
        <v>-123994</v>
      </c>
      <c r="Z12" s="140">
        <v>-24.53</v>
      </c>
      <c r="AA12" s="155">
        <v>495500</v>
      </c>
    </row>
    <row r="13" spans="1:27" ht="12.75">
      <c r="A13" s="138" t="s">
        <v>82</v>
      </c>
      <c r="B13" s="136"/>
      <c r="C13" s="155">
        <v>377276</v>
      </c>
      <c r="D13" s="155"/>
      <c r="E13" s="156">
        <v>317461</v>
      </c>
      <c r="F13" s="60">
        <v>317461</v>
      </c>
      <c r="G13" s="60"/>
      <c r="H13" s="60">
        <v>18773</v>
      </c>
      <c r="I13" s="60">
        <v>218429</v>
      </c>
      <c r="J13" s="60">
        <v>237202</v>
      </c>
      <c r="K13" s="60"/>
      <c r="L13" s="60"/>
      <c r="M13" s="60">
        <v>-64427</v>
      </c>
      <c r="N13" s="60">
        <v>-64427</v>
      </c>
      <c r="O13" s="60">
        <v>19673</v>
      </c>
      <c r="P13" s="60">
        <v>227670</v>
      </c>
      <c r="Q13" s="60">
        <v>23011</v>
      </c>
      <c r="R13" s="60">
        <v>270354</v>
      </c>
      <c r="S13" s="60">
        <v>23011</v>
      </c>
      <c r="T13" s="60">
        <v>20411</v>
      </c>
      <c r="U13" s="60">
        <v>20411</v>
      </c>
      <c r="V13" s="60">
        <v>63833</v>
      </c>
      <c r="W13" s="60">
        <v>506962</v>
      </c>
      <c r="X13" s="60">
        <v>317460</v>
      </c>
      <c r="Y13" s="60">
        <v>189502</v>
      </c>
      <c r="Z13" s="140">
        <v>59.69</v>
      </c>
      <c r="AA13" s="155">
        <v>317461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23200740</v>
      </c>
      <c r="D15" s="153">
        <f>SUM(D16:D18)</f>
        <v>0</v>
      </c>
      <c r="E15" s="154">
        <f t="shared" si="2"/>
        <v>18942700</v>
      </c>
      <c r="F15" s="100">
        <f t="shared" si="2"/>
        <v>29499700</v>
      </c>
      <c r="G15" s="100">
        <f t="shared" si="2"/>
        <v>155033</v>
      </c>
      <c r="H15" s="100">
        <f t="shared" si="2"/>
        <v>226891</v>
      </c>
      <c r="I15" s="100">
        <f t="shared" si="2"/>
        <v>1767356</v>
      </c>
      <c r="J15" s="100">
        <f t="shared" si="2"/>
        <v>2149280</v>
      </c>
      <c r="K15" s="100">
        <f t="shared" si="2"/>
        <v>1036879</v>
      </c>
      <c r="L15" s="100">
        <f t="shared" si="2"/>
        <v>714662</v>
      </c>
      <c r="M15" s="100">
        <f t="shared" si="2"/>
        <v>1243806</v>
      </c>
      <c r="N15" s="100">
        <f t="shared" si="2"/>
        <v>2995347</v>
      </c>
      <c r="O15" s="100">
        <f t="shared" si="2"/>
        <v>2306144</v>
      </c>
      <c r="P15" s="100">
        <f t="shared" si="2"/>
        <v>8795408</v>
      </c>
      <c r="Q15" s="100">
        <f t="shared" si="2"/>
        <v>3729630</v>
      </c>
      <c r="R15" s="100">
        <f t="shared" si="2"/>
        <v>14831182</v>
      </c>
      <c r="S15" s="100">
        <f t="shared" si="2"/>
        <v>2450756</v>
      </c>
      <c r="T15" s="100">
        <f t="shared" si="2"/>
        <v>2916116</v>
      </c>
      <c r="U15" s="100">
        <f t="shared" si="2"/>
        <v>-31182050</v>
      </c>
      <c r="V15" s="100">
        <f t="shared" si="2"/>
        <v>-25815178</v>
      </c>
      <c r="W15" s="100">
        <f t="shared" si="2"/>
        <v>-5839369</v>
      </c>
      <c r="X15" s="100">
        <f t="shared" si="2"/>
        <v>18942696</v>
      </c>
      <c r="Y15" s="100">
        <f t="shared" si="2"/>
        <v>-24782065</v>
      </c>
      <c r="Z15" s="137">
        <f>+IF(X15&lt;&gt;0,+(Y15/X15)*100,0)</f>
        <v>-130.82649375780514</v>
      </c>
      <c r="AA15" s="153">
        <f>SUM(AA16:AA18)</f>
        <v>29499700</v>
      </c>
    </row>
    <row r="16" spans="1:27" ht="12.75">
      <c r="A16" s="138" t="s">
        <v>85</v>
      </c>
      <c r="B16" s="136"/>
      <c r="C16" s="155">
        <v>5414140</v>
      </c>
      <c r="D16" s="155"/>
      <c r="E16" s="156"/>
      <c r="F16" s="60">
        <v>2000000</v>
      </c>
      <c r="G16" s="60"/>
      <c r="H16" s="60"/>
      <c r="I16" s="60"/>
      <c r="J16" s="60"/>
      <c r="K16" s="60">
        <v>76132</v>
      </c>
      <c r="L16" s="60">
        <v>30438</v>
      </c>
      <c r="M16" s="60">
        <v>-106570</v>
      </c>
      <c r="N16" s="60"/>
      <c r="O16" s="60"/>
      <c r="P16" s="60">
        <v>2547361</v>
      </c>
      <c r="Q16" s="60"/>
      <c r="R16" s="60">
        <v>2547361</v>
      </c>
      <c r="S16" s="60"/>
      <c r="T16" s="60"/>
      <c r="U16" s="60">
        <v>842032</v>
      </c>
      <c r="V16" s="60">
        <v>842032</v>
      </c>
      <c r="W16" s="60">
        <v>3389393</v>
      </c>
      <c r="X16" s="60"/>
      <c r="Y16" s="60">
        <v>3389393</v>
      </c>
      <c r="Z16" s="140">
        <v>0</v>
      </c>
      <c r="AA16" s="155">
        <v>2000000</v>
      </c>
    </row>
    <row r="17" spans="1:27" ht="12.75">
      <c r="A17" s="138" t="s">
        <v>86</v>
      </c>
      <c r="B17" s="136"/>
      <c r="C17" s="155">
        <v>17786600</v>
      </c>
      <c r="D17" s="155"/>
      <c r="E17" s="156">
        <v>18942700</v>
      </c>
      <c r="F17" s="60">
        <v>27499700</v>
      </c>
      <c r="G17" s="60">
        <v>155033</v>
      </c>
      <c r="H17" s="60">
        <v>226891</v>
      </c>
      <c r="I17" s="60">
        <v>1767356</v>
      </c>
      <c r="J17" s="60">
        <v>2149280</v>
      </c>
      <c r="K17" s="60">
        <v>960747</v>
      </c>
      <c r="L17" s="60">
        <v>684224</v>
      </c>
      <c r="M17" s="60">
        <v>1350376</v>
      </c>
      <c r="N17" s="60">
        <v>2995347</v>
      </c>
      <c r="O17" s="60">
        <v>2306144</v>
      </c>
      <c r="P17" s="60">
        <v>6248047</v>
      </c>
      <c r="Q17" s="60">
        <v>3729630</v>
      </c>
      <c r="R17" s="60">
        <v>12283821</v>
      </c>
      <c r="S17" s="60">
        <v>2450756</v>
      </c>
      <c r="T17" s="60">
        <v>2916116</v>
      </c>
      <c r="U17" s="60">
        <v>-32024082</v>
      </c>
      <c r="V17" s="60">
        <v>-26657210</v>
      </c>
      <c r="W17" s="60">
        <v>-9228762</v>
      </c>
      <c r="X17" s="60">
        <v>18942696</v>
      </c>
      <c r="Y17" s="60">
        <v>-28171458</v>
      </c>
      <c r="Z17" s="140">
        <v>-148.72</v>
      </c>
      <c r="AA17" s="155">
        <v>27499700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132912194</v>
      </c>
      <c r="D19" s="153">
        <f>SUM(D20:D23)</f>
        <v>0</v>
      </c>
      <c r="E19" s="154">
        <f t="shared" si="3"/>
        <v>148391623</v>
      </c>
      <c r="F19" s="100">
        <f t="shared" si="3"/>
        <v>140134623</v>
      </c>
      <c r="G19" s="100">
        <f t="shared" si="3"/>
        <v>5467733</v>
      </c>
      <c r="H19" s="100">
        <f t="shared" si="3"/>
        <v>21778326</v>
      </c>
      <c r="I19" s="100">
        <f t="shared" si="3"/>
        <v>16843319</v>
      </c>
      <c r="J19" s="100">
        <f t="shared" si="3"/>
        <v>44089378</v>
      </c>
      <c r="K19" s="100">
        <f t="shared" si="3"/>
        <v>4111860</v>
      </c>
      <c r="L19" s="100">
        <f t="shared" si="3"/>
        <v>11487206</v>
      </c>
      <c r="M19" s="100">
        <f t="shared" si="3"/>
        <v>12463666</v>
      </c>
      <c r="N19" s="100">
        <f t="shared" si="3"/>
        <v>28062732</v>
      </c>
      <c r="O19" s="100">
        <f t="shared" si="3"/>
        <v>14700981</v>
      </c>
      <c r="P19" s="100">
        <f t="shared" si="3"/>
        <v>19879358</v>
      </c>
      <c r="Q19" s="100">
        <f t="shared" si="3"/>
        <v>11900247</v>
      </c>
      <c r="R19" s="100">
        <f t="shared" si="3"/>
        <v>46480586</v>
      </c>
      <c r="S19" s="100">
        <f t="shared" si="3"/>
        <v>10504277</v>
      </c>
      <c r="T19" s="100">
        <f t="shared" si="3"/>
        <v>11536094</v>
      </c>
      <c r="U19" s="100">
        <f t="shared" si="3"/>
        <v>13281299</v>
      </c>
      <c r="V19" s="100">
        <f t="shared" si="3"/>
        <v>35321670</v>
      </c>
      <c r="W19" s="100">
        <f t="shared" si="3"/>
        <v>153954366</v>
      </c>
      <c r="X19" s="100">
        <f t="shared" si="3"/>
        <v>148391616</v>
      </c>
      <c r="Y19" s="100">
        <f t="shared" si="3"/>
        <v>5562750</v>
      </c>
      <c r="Z19" s="137">
        <f>+IF(X19&lt;&gt;0,+(Y19/X19)*100,0)</f>
        <v>3.748695613638981</v>
      </c>
      <c r="AA19" s="153">
        <f>SUM(AA20:AA23)</f>
        <v>140134623</v>
      </c>
    </row>
    <row r="20" spans="1:27" ht="12.75">
      <c r="A20" s="138" t="s">
        <v>89</v>
      </c>
      <c r="B20" s="136"/>
      <c r="C20" s="155">
        <v>112447421</v>
      </c>
      <c r="D20" s="155"/>
      <c r="E20" s="156">
        <v>125123391</v>
      </c>
      <c r="F20" s="60">
        <v>116216391</v>
      </c>
      <c r="G20" s="60">
        <v>5462419</v>
      </c>
      <c r="H20" s="60">
        <v>19510199</v>
      </c>
      <c r="I20" s="60">
        <v>13531746</v>
      </c>
      <c r="J20" s="60">
        <v>38504364</v>
      </c>
      <c r="K20" s="60">
        <v>1241014</v>
      </c>
      <c r="L20" s="60">
        <v>9855642</v>
      </c>
      <c r="M20" s="60">
        <v>10843749</v>
      </c>
      <c r="N20" s="60">
        <v>21940405</v>
      </c>
      <c r="O20" s="60">
        <v>11588156</v>
      </c>
      <c r="P20" s="60">
        <v>18246538</v>
      </c>
      <c r="Q20" s="60">
        <v>9148680</v>
      </c>
      <c r="R20" s="60">
        <v>38983374</v>
      </c>
      <c r="S20" s="60">
        <v>8861683</v>
      </c>
      <c r="T20" s="60">
        <v>9866567</v>
      </c>
      <c r="U20" s="60">
        <v>11610776</v>
      </c>
      <c r="V20" s="60">
        <v>30339026</v>
      </c>
      <c r="W20" s="60">
        <v>129767169</v>
      </c>
      <c r="X20" s="60">
        <v>125123388</v>
      </c>
      <c r="Y20" s="60">
        <v>4643781</v>
      </c>
      <c r="Z20" s="140">
        <v>3.71</v>
      </c>
      <c r="AA20" s="155">
        <v>116216391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20464773</v>
      </c>
      <c r="D23" s="155"/>
      <c r="E23" s="156">
        <v>23268232</v>
      </c>
      <c r="F23" s="60">
        <v>23918232</v>
      </c>
      <c r="G23" s="60">
        <v>5314</v>
      </c>
      <c r="H23" s="60">
        <v>2268127</v>
      </c>
      <c r="I23" s="60">
        <v>3311573</v>
      </c>
      <c r="J23" s="60">
        <v>5585014</v>
      </c>
      <c r="K23" s="60">
        <v>2870846</v>
      </c>
      <c r="L23" s="60">
        <v>1631564</v>
      </c>
      <c r="M23" s="60">
        <v>1619917</v>
      </c>
      <c r="N23" s="60">
        <v>6122327</v>
      </c>
      <c r="O23" s="60">
        <v>3112825</v>
      </c>
      <c r="P23" s="60">
        <v>1632820</v>
      </c>
      <c r="Q23" s="60">
        <v>2751567</v>
      </c>
      <c r="R23" s="60">
        <v>7497212</v>
      </c>
      <c r="S23" s="60">
        <v>1642594</v>
      </c>
      <c r="T23" s="60">
        <v>1669527</v>
      </c>
      <c r="U23" s="60">
        <v>1670523</v>
      </c>
      <c r="V23" s="60">
        <v>4982644</v>
      </c>
      <c r="W23" s="60">
        <v>24187197</v>
      </c>
      <c r="X23" s="60">
        <v>23268228</v>
      </c>
      <c r="Y23" s="60">
        <v>918969</v>
      </c>
      <c r="Z23" s="140">
        <v>3.95</v>
      </c>
      <c r="AA23" s="155">
        <v>23918232</v>
      </c>
    </row>
    <row r="24" spans="1:27" ht="12.75">
      <c r="A24" s="135" t="s">
        <v>93</v>
      </c>
      <c r="B24" s="142" t="s">
        <v>94</v>
      </c>
      <c r="C24" s="153">
        <v>26659</v>
      </c>
      <c r="D24" s="153"/>
      <c r="E24" s="154">
        <v>26908</v>
      </c>
      <c r="F24" s="100">
        <v>26908</v>
      </c>
      <c r="G24" s="100"/>
      <c r="H24" s="100">
        <v>2222</v>
      </c>
      <c r="I24" s="100">
        <v>4443</v>
      </c>
      <c r="J24" s="100">
        <v>6665</v>
      </c>
      <c r="K24" s="100">
        <v>2222</v>
      </c>
      <c r="L24" s="100">
        <v>2222</v>
      </c>
      <c r="M24" s="100">
        <v>2166</v>
      </c>
      <c r="N24" s="100">
        <v>6610</v>
      </c>
      <c r="O24" s="100">
        <v>2168</v>
      </c>
      <c r="P24" s="100">
        <v>17610</v>
      </c>
      <c r="Q24" s="100">
        <v>2168</v>
      </c>
      <c r="R24" s="100">
        <v>21946</v>
      </c>
      <c r="S24" s="100">
        <v>2168</v>
      </c>
      <c r="T24" s="100">
        <v>2168</v>
      </c>
      <c r="U24" s="100">
        <v>2168</v>
      </c>
      <c r="V24" s="100">
        <v>6504</v>
      </c>
      <c r="W24" s="100">
        <v>41725</v>
      </c>
      <c r="X24" s="100">
        <v>26904</v>
      </c>
      <c r="Y24" s="100">
        <v>14821</v>
      </c>
      <c r="Z24" s="137">
        <v>55.09</v>
      </c>
      <c r="AA24" s="153">
        <v>26908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285638664</v>
      </c>
      <c r="D25" s="168">
        <f>+D5+D9+D15+D19+D24</f>
        <v>0</v>
      </c>
      <c r="E25" s="169">
        <f t="shared" si="4"/>
        <v>278388817</v>
      </c>
      <c r="F25" s="73">
        <f t="shared" si="4"/>
        <v>286686421</v>
      </c>
      <c r="G25" s="73">
        <f t="shared" si="4"/>
        <v>6109941</v>
      </c>
      <c r="H25" s="73">
        <f t="shared" si="4"/>
        <v>30703800</v>
      </c>
      <c r="I25" s="73">
        <f t="shared" si="4"/>
        <v>41122527</v>
      </c>
      <c r="J25" s="73">
        <f t="shared" si="4"/>
        <v>77936268</v>
      </c>
      <c r="K25" s="73">
        <f t="shared" si="4"/>
        <v>20904161</v>
      </c>
      <c r="L25" s="73">
        <f t="shared" si="4"/>
        <v>19393372</v>
      </c>
      <c r="M25" s="73">
        <f t="shared" si="4"/>
        <v>18792131</v>
      </c>
      <c r="N25" s="73">
        <f t="shared" si="4"/>
        <v>59089664</v>
      </c>
      <c r="O25" s="73">
        <f t="shared" si="4"/>
        <v>32939624</v>
      </c>
      <c r="P25" s="73">
        <f t="shared" si="4"/>
        <v>45507365</v>
      </c>
      <c r="Q25" s="73">
        <f t="shared" si="4"/>
        <v>30102593</v>
      </c>
      <c r="R25" s="73">
        <f t="shared" si="4"/>
        <v>108549582</v>
      </c>
      <c r="S25" s="73">
        <f t="shared" si="4"/>
        <v>18631233</v>
      </c>
      <c r="T25" s="73">
        <f t="shared" si="4"/>
        <v>19418464</v>
      </c>
      <c r="U25" s="73">
        <f t="shared" si="4"/>
        <v>-11596473</v>
      </c>
      <c r="V25" s="73">
        <f t="shared" si="4"/>
        <v>26453224</v>
      </c>
      <c r="W25" s="73">
        <f t="shared" si="4"/>
        <v>272028738</v>
      </c>
      <c r="X25" s="73">
        <f t="shared" si="4"/>
        <v>278388804</v>
      </c>
      <c r="Y25" s="73">
        <f t="shared" si="4"/>
        <v>-6360066</v>
      </c>
      <c r="Z25" s="170">
        <f>+IF(X25&lt;&gt;0,+(Y25/X25)*100,0)</f>
        <v>-2.2845983418212463</v>
      </c>
      <c r="AA25" s="168">
        <f>+AA5+AA9+AA15+AA19+AA24</f>
        <v>286686421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82175317</v>
      </c>
      <c r="D28" s="153">
        <f>SUM(D29:D31)</f>
        <v>0</v>
      </c>
      <c r="E28" s="154">
        <f t="shared" si="5"/>
        <v>69271255</v>
      </c>
      <c r="F28" s="100">
        <f t="shared" si="5"/>
        <v>78783772</v>
      </c>
      <c r="G28" s="100">
        <f t="shared" si="5"/>
        <v>3659004</v>
      </c>
      <c r="H28" s="100">
        <f t="shared" si="5"/>
        <v>3768433</v>
      </c>
      <c r="I28" s="100">
        <f t="shared" si="5"/>
        <v>5847295</v>
      </c>
      <c r="J28" s="100">
        <f t="shared" si="5"/>
        <v>13274732</v>
      </c>
      <c r="K28" s="100">
        <f t="shared" si="5"/>
        <v>9887200</v>
      </c>
      <c r="L28" s="100">
        <f t="shared" si="5"/>
        <v>10814859</v>
      </c>
      <c r="M28" s="100">
        <f t="shared" si="5"/>
        <v>15768585</v>
      </c>
      <c r="N28" s="100">
        <f t="shared" si="5"/>
        <v>36470644</v>
      </c>
      <c r="O28" s="100">
        <f t="shared" si="5"/>
        <v>8932185</v>
      </c>
      <c r="P28" s="100">
        <f t="shared" si="5"/>
        <v>16320774</v>
      </c>
      <c r="Q28" s="100">
        <f t="shared" si="5"/>
        <v>5061514</v>
      </c>
      <c r="R28" s="100">
        <f t="shared" si="5"/>
        <v>30314473</v>
      </c>
      <c r="S28" s="100">
        <f t="shared" si="5"/>
        <v>4529297</v>
      </c>
      <c r="T28" s="100">
        <f t="shared" si="5"/>
        <v>5036791</v>
      </c>
      <c r="U28" s="100">
        <f t="shared" si="5"/>
        <v>6880534</v>
      </c>
      <c r="V28" s="100">
        <f t="shared" si="5"/>
        <v>16446622</v>
      </c>
      <c r="W28" s="100">
        <f t="shared" si="5"/>
        <v>96506471</v>
      </c>
      <c r="X28" s="100">
        <f t="shared" si="5"/>
        <v>69271262</v>
      </c>
      <c r="Y28" s="100">
        <f t="shared" si="5"/>
        <v>27235209</v>
      </c>
      <c r="Z28" s="137">
        <f>+IF(X28&lt;&gt;0,+(Y28/X28)*100,0)</f>
        <v>39.31675014091702</v>
      </c>
      <c r="AA28" s="153">
        <f>SUM(AA29:AA31)</f>
        <v>78783772</v>
      </c>
    </row>
    <row r="29" spans="1:27" ht="12.75">
      <c r="A29" s="138" t="s">
        <v>75</v>
      </c>
      <c r="B29" s="136"/>
      <c r="C29" s="155">
        <v>15996315</v>
      </c>
      <c r="D29" s="155"/>
      <c r="E29" s="156">
        <v>14421935</v>
      </c>
      <c r="F29" s="60">
        <v>12214664</v>
      </c>
      <c r="G29" s="60">
        <v>1020739</v>
      </c>
      <c r="H29" s="60">
        <v>1244598</v>
      </c>
      <c r="I29" s="60">
        <v>1456318</v>
      </c>
      <c r="J29" s="60">
        <v>3721655</v>
      </c>
      <c r="K29" s="60">
        <v>699586</v>
      </c>
      <c r="L29" s="60">
        <v>1191010</v>
      </c>
      <c r="M29" s="60">
        <v>1028849</v>
      </c>
      <c r="N29" s="60">
        <v>2919445</v>
      </c>
      <c r="O29" s="60">
        <v>484920</v>
      </c>
      <c r="P29" s="60">
        <v>843531</v>
      </c>
      <c r="Q29" s="60">
        <v>1017023</v>
      </c>
      <c r="R29" s="60">
        <v>2345474</v>
      </c>
      <c r="S29" s="60">
        <v>946194</v>
      </c>
      <c r="T29" s="60">
        <v>1379063</v>
      </c>
      <c r="U29" s="60">
        <v>2304159</v>
      </c>
      <c r="V29" s="60">
        <v>4629416</v>
      </c>
      <c r="W29" s="60">
        <v>13615990</v>
      </c>
      <c r="X29" s="60">
        <v>14421939</v>
      </c>
      <c r="Y29" s="60">
        <v>-805949</v>
      </c>
      <c r="Z29" s="140">
        <v>-5.59</v>
      </c>
      <c r="AA29" s="155">
        <v>12214664</v>
      </c>
    </row>
    <row r="30" spans="1:27" ht="12.75">
      <c r="A30" s="138" t="s">
        <v>76</v>
      </c>
      <c r="B30" s="136"/>
      <c r="C30" s="157">
        <v>50264808</v>
      </c>
      <c r="D30" s="157"/>
      <c r="E30" s="158">
        <v>38262757</v>
      </c>
      <c r="F30" s="159">
        <v>38588115</v>
      </c>
      <c r="G30" s="159">
        <v>1756173</v>
      </c>
      <c r="H30" s="159">
        <v>1535324</v>
      </c>
      <c r="I30" s="159">
        <v>2833767</v>
      </c>
      <c r="J30" s="159">
        <v>6125264</v>
      </c>
      <c r="K30" s="159">
        <v>8680342</v>
      </c>
      <c r="L30" s="159">
        <v>9125598</v>
      </c>
      <c r="M30" s="159">
        <v>8640936</v>
      </c>
      <c r="N30" s="159">
        <v>26446876</v>
      </c>
      <c r="O30" s="159">
        <v>8140255</v>
      </c>
      <c r="P30" s="159">
        <v>14962524</v>
      </c>
      <c r="Q30" s="159">
        <v>2557098</v>
      </c>
      <c r="R30" s="159">
        <v>25659877</v>
      </c>
      <c r="S30" s="159">
        <v>1891788</v>
      </c>
      <c r="T30" s="159">
        <v>2075768</v>
      </c>
      <c r="U30" s="159">
        <v>2282565</v>
      </c>
      <c r="V30" s="159">
        <v>6250121</v>
      </c>
      <c r="W30" s="159">
        <v>64482138</v>
      </c>
      <c r="X30" s="159">
        <v>38262757</v>
      </c>
      <c r="Y30" s="159">
        <v>26219381</v>
      </c>
      <c r="Z30" s="141">
        <v>68.52</v>
      </c>
      <c r="AA30" s="157">
        <v>38588115</v>
      </c>
    </row>
    <row r="31" spans="1:27" ht="12.75">
      <c r="A31" s="138" t="s">
        <v>77</v>
      </c>
      <c r="B31" s="136"/>
      <c r="C31" s="155">
        <v>15914194</v>
      </c>
      <c r="D31" s="155"/>
      <c r="E31" s="156">
        <v>16586563</v>
      </c>
      <c r="F31" s="60">
        <v>27980993</v>
      </c>
      <c r="G31" s="60">
        <v>882092</v>
      </c>
      <c r="H31" s="60">
        <v>988511</v>
      </c>
      <c r="I31" s="60">
        <v>1557210</v>
      </c>
      <c r="J31" s="60">
        <v>3427813</v>
      </c>
      <c r="K31" s="60">
        <v>507272</v>
      </c>
      <c r="L31" s="60">
        <v>498251</v>
      </c>
      <c r="M31" s="60">
        <v>6098800</v>
      </c>
      <c r="N31" s="60">
        <v>7104323</v>
      </c>
      <c r="O31" s="60">
        <v>307010</v>
      </c>
      <c r="P31" s="60">
        <v>514719</v>
      </c>
      <c r="Q31" s="60">
        <v>1487393</v>
      </c>
      <c r="R31" s="60">
        <v>2309122</v>
      </c>
      <c r="S31" s="60">
        <v>1691315</v>
      </c>
      <c r="T31" s="60">
        <v>1581960</v>
      </c>
      <c r="U31" s="60">
        <v>2293810</v>
      </c>
      <c r="V31" s="60">
        <v>5567085</v>
      </c>
      <c r="W31" s="60">
        <v>18408343</v>
      </c>
      <c r="X31" s="60">
        <v>16586566</v>
      </c>
      <c r="Y31" s="60">
        <v>1821777</v>
      </c>
      <c r="Z31" s="140">
        <v>10.98</v>
      </c>
      <c r="AA31" s="155">
        <v>27980993</v>
      </c>
    </row>
    <row r="32" spans="1:27" ht="12.75">
      <c r="A32" s="135" t="s">
        <v>78</v>
      </c>
      <c r="B32" s="136"/>
      <c r="C32" s="153">
        <f aca="true" t="shared" si="6" ref="C32:Y32">SUM(C33:C37)</f>
        <v>42816210</v>
      </c>
      <c r="D32" s="153">
        <f>SUM(D33:D37)</f>
        <v>0</v>
      </c>
      <c r="E32" s="154">
        <f t="shared" si="6"/>
        <v>43871235</v>
      </c>
      <c r="F32" s="100">
        <f t="shared" si="6"/>
        <v>41606240</v>
      </c>
      <c r="G32" s="100">
        <f t="shared" si="6"/>
        <v>3819110</v>
      </c>
      <c r="H32" s="100">
        <f t="shared" si="6"/>
        <v>3791579</v>
      </c>
      <c r="I32" s="100">
        <f t="shared" si="6"/>
        <v>5687081</v>
      </c>
      <c r="J32" s="100">
        <f t="shared" si="6"/>
        <v>13297770</v>
      </c>
      <c r="K32" s="100">
        <f t="shared" si="6"/>
        <v>1725965</v>
      </c>
      <c r="L32" s="100">
        <f t="shared" si="6"/>
        <v>927115</v>
      </c>
      <c r="M32" s="100">
        <f t="shared" si="6"/>
        <v>1370367</v>
      </c>
      <c r="N32" s="100">
        <f t="shared" si="6"/>
        <v>4023447</v>
      </c>
      <c r="O32" s="100">
        <f t="shared" si="6"/>
        <v>937590</v>
      </c>
      <c r="P32" s="100">
        <f t="shared" si="6"/>
        <v>1744094</v>
      </c>
      <c r="Q32" s="100">
        <f t="shared" si="6"/>
        <v>3643800</v>
      </c>
      <c r="R32" s="100">
        <f t="shared" si="6"/>
        <v>6325484</v>
      </c>
      <c r="S32" s="100">
        <f t="shared" si="6"/>
        <v>3912983</v>
      </c>
      <c r="T32" s="100">
        <f t="shared" si="6"/>
        <v>3500533</v>
      </c>
      <c r="U32" s="100">
        <f t="shared" si="6"/>
        <v>4168190</v>
      </c>
      <c r="V32" s="100">
        <f t="shared" si="6"/>
        <v>11581706</v>
      </c>
      <c r="W32" s="100">
        <f t="shared" si="6"/>
        <v>35228407</v>
      </c>
      <c r="X32" s="100">
        <f t="shared" si="6"/>
        <v>43871240</v>
      </c>
      <c r="Y32" s="100">
        <f t="shared" si="6"/>
        <v>-8642833</v>
      </c>
      <c r="Z32" s="137">
        <f>+IF(X32&lt;&gt;0,+(Y32/X32)*100,0)</f>
        <v>-19.700452961894854</v>
      </c>
      <c r="AA32" s="153">
        <f>SUM(AA33:AA37)</f>
        <v>41606240</v>
      </c>
    </row>
    <row r="33" spans="1:27" ht="12.75">
      <c r="A33" s="138" t="s">
        <v>79</v>
      </c>
      <c r="B33" s="136"/>
      <c r="C33" s="155">
        <v>28479959</v>
      </c>
      <c r="D33" s="155"/>
      <c r="E33" s="156">
        <v>30158341</v>
      </c>
      <c r="F33" s="60">
        <v>24667747</v>
      </c>
      <c r="G33" s="60">
        <v>2971101</v>
      </c>
      <c r="H33" s="60">
        <v>2514420</v>
      </c>
      <c r="I33" s="60">
        <v>4581756</v>
      </c>
      <c r="J33" s="60">
        <v>10067277</v>
      </c>
      <c r="K33" s="60">
        <v>1556625</v>
      </c>
      <c r="L33" s="60">
        <v>658313</v>
      </c>
      <c r="M33" s="60">
        <v>920712</v>
      </c>
      <c r="N33" s="60">
        <v>3135650</v>
      </c>
      <c r="O33" s="60">
        <v>701434</v>
      </c>
      <c r="P33" s="60">
        <v>939891</v>
      </c>
      <c r="Q33" s="60">
        <v>2537116</v>
      </c>
      <c r="R33" s="60">
        <v>4178441</v>
      </c>
      <c r="S33" s="60">
        <v>2825055</v>
      </c>
      <c r="T33" s="60">
        <v>2584350</v>
      </c>
      <c r="U33" s="60">
        <v>2922153</v>
      </c>
      <c r="V33" s="60">
        <v>8331558</v>
      </c>
      <c r="W33" s="60">
        <v>25712926</v>
      </c>
      <c r="X33" s="60">
        <v>30158336</v>
      </c>
      <c r="Y33" s="60">
        <v>-4445410</v>
      </c>
      <c r="Z33" s="140">
        <v>-14.74</v>
      </c>
      <c r="AA33" s="155">
        <v>24667747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14151734</v>
      </c>
      <c r="D35" s="155"/>
      <c r="E35" s="156">
        <v>13651543</v>
      </c>
      <c r="F35" s="60">
        <v>16808433</v>
      </c>
      <c r="G35" s="60">
        <v>848009</v>
      </c>
      <c r="H35" s="60">
        <v>1276693</v>
      </c>
      <c r="I35" s="60">
        <v>1080194</v>
      </c>
      <c r="J35" s="60">
        <v>3204896</v>
      </c>
      <c r="K35" s="60">
        <v>169340</v>
      </c>
      <c r="L35" s="60">
        <v>268802</v>
      </c>
      <c r="M35" s="60">
        <v>421418</v>
      </c>
      <c r="N35" s="60">
        <v>859560</v>
      </c>
      <c r="O35" s="60">
        <v>241362</v>
      </c>
      <c r="P35" s="60">
        <v>309122</v>
      </c>
      <c r="Q35" s="60">
        <v>1108941</v>
      </c>
      <c r="R35" s="60">
        <v>1659425</v>
      </c>
      <c r="S35" s="60">
        <v>1089261</v>
      </c>
      <c r="T35" s="60">
        <v>916610</v>
      </c>
      <c r="U35" s="60">
        <v>1216406</v>
      </c>
      <c r="V35" s="60">
        <v>3222277</v>
      </c>
      <c r="W35" s="60">
        <v>8946158</v>
      </c>
      <c r="X35" s="60">
        <v>13651548</v>
      </c>
      <c r="Y35" s="60">
        <v>-4705390</v>
      </c>
      <c r="Z35" s="140">
        <v>-34.47</v>
      </c>
      <c r="AA35" s="155">
        <v>16808433</v>
      </c>
    </row>
    <row r="36" spans="1:27" ht="12.75">
      <c r="A36" s="138" t="s">
        <v>82</v>
      </c>
      <c r="B36" s="136"/>
      <c r="C36" s="155">
        <v>184517</v>
      </c>
      <c r="D36" s="155"/>
      <c r="E36" s="156">
        <v>61351</v>
      </c>
      <c r="F36" s="60">
        <v>130060</v>
      </c>
      <c r="G36" s="60"/>
      <c r="H36" s="60">
        <v>466</v>
      </c>
      <c r="I36" s="60">
        <v>25131</v>
      </c>
      <c r="J36" s="60">
        <v>25597</v>
      </c>
      <c r="K36" s="60"/>
      <c r="L36" s="60"/>
      <c r="M36" s="60">
        <v>28237</v>
      </c>
      <c r="N36" s="60">
        <v>28237</v>
      </c>
      <c r="O36" s="60">
        <v>-5206</v>
      </c>
      <c r="P36" s="60">
        <v>495081</v>
      </c>
      <c r="Q36" s="60">
        <v>-2257</v>
      </c>
      <c r="R36" s="60">
        <v>487618</v>
      </c>
      <c r="S36" s="60">
        <v>-1333</v>
      </c>
      <c r="T36" s="60">
        <v>-427</v>
      </c>
      <c r="U36" s="60">
        <v>29631</v>
      </c>
      <c r="V36" s="60">
        <v>27871</v>
      </c>
      <c r="W36" s="60">
        <v>569323</v>
      </c>
      <c r="X36" s="60">
        <v>61356</v>
      </c>
      <c r="Y36" s="60">
        <v>507967</v>
      </c>
      <c r="Z36" s="140">
        <v>827.9</v>
      </c>
      <c r="AA36" s="155">
        <v>130060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19217438</v>
      </c>
      <c r="D38" s="153">
        <f>SUM(D39:D41)</f>
        <v>0</v>
      </c>
      <c r="E38" s="154">
        <f t="shared" si="7"/>
        <v>29409701</v>
      </c>
      <c r="F38" s="100">
        <f t="shared" si="7"/>
        <v>28494621</v>
      </c>
      <c r="G38" s="100">
        <f t="shared" si="7"/>
        <v>1440978</v>
      </c>
      <c r="H38" s="100">
        <f t="shared" si="7"/>
        <v>1470803</v>
      </c>
      <c r="I38" s="100">
        <f t="shared" si="7"/>
        <v>2881039</v>
      </c>
      <c r="J38" s="100">
        <f t="shared" si="7"/>
        <v>5792820</v>
      </c>
      <c r="K38" s="100">
        <f t="shared" si="7"/>
        <v>193969</v>
      </c>
      <c r="L38" s="100">
        <f t="shared" si="7"/>
        <v>1613882</v>
      </c>
      <c r="M38" s="100">
        <f t="shared" si="7"/>
        <v>-182554</v>
      </c>
      <c r="N38" s="100">
        <f t="shared" si="7"/>
        <v>1625297</v>
      </c>
      <c r="O38" s="100">
        <f t="shared" si="7"/>
        <v>801897</v>
      </c>
      <c r="P38" s="100">
        <f t="shared" si="7"/>
        <v>599443</v>
      </c>
      <c r="Q38" s="100">
        <f t="shared" si="7"/>
        <v>2522741</v>
      </c>
      <c r="R38" s="100">
        <f t="shared" si="7"/>
        <v>3924081</v>
      </c>
      <c r="S38" s="100">
        <f t="shared" si="7"/>
        <v>2356137</v>
      </c>
      <c r="T38" s="100">
        <f t="shared" si="7"/>
        <v>3218817</v>
      </c>
      <c r="U38" s="100">
        <f t="shared" si="7"/>
        <v>3106678</v>
      </c>
      <c r="V38" s="100">
        <f t="shared" si="7"/>
        <v>8681632</v>
      </c>
      <c r="W38" s="100">
        <f t="shared" si="7"/>
        <v>20023830</v>
      </c>
      <c r="X38" s="100">
        <f t="shared" si="7"/>
        <v>29409700</v>
      </c>
      <c r="Y38" s="100">
        <f t="shared" si="7"/>
        <v>-9385870</v>
      </c>
      <c r="Z38" s="137">
        <f>+IF(X38&lt;&gt;0,+(Y38/X38)*100,0)</f>
        <v>-31.914198376726045</v>
      </c>
      <c r="AA38" s="153">
        <f>SUM(AA39:AA41)</f>
        <v>28494621</v>
      </c>
    </row>
    <row r="39" spans="1:27" ht="12.75">
      <c r="A39" s="138" t="s">
        <v>85</v>
      </c>
      <c r="B39" s="136"/>
      <c r="C39" s="155">
        <v>701144</v>
      </c>
      <c r="D39" s="155"/>
      <c r="E39" s="156">
        <v>5781536</v>
      </c>
      <c r="F39" s="60">
        <v>4666456</v>
      </c>
      <c r="G39" s="60">
        <v>166839</v>
      </c>
      <c r="H39" s="60">
        <v>148419</v>
      </c>
      <c r="I39" s="60">
        <v>1056714</v>
      </c>
      <c r="J39" s="60">
        <v>1371972</v>
      </c>
      <c r="K39" s="60">
        <v>22728</v>
      </c>
      <c r="L39" s="60">
        <v>1358298</v>
      </c>
      <c r="M39" s="60">
        <v>257361</v>
      </c>
      <c r="N39" s="60">
        <v>1638387</v>
      </c>
      <c r="O39" s="60">
        <v>345595</v>
      </c>
      <c r="P39" s="60">
        <v>174433</v>
      </c>
      <c r="Q39" s="60">
        <v>743586</v>
      </c>
      <c r="R39" s="60">
        <v>1263614</v>
      </c>
      <c r="S39" s="60">
        <v>917270</v>
      </c>
      <c r="T39" s="60">
        <v>1768911</v>
      </c>
      <c r="U39" s="60">
        <v>1348260</v>
      </c>
      <c r="V39" s="60">
        <v>4034441</v>
      </c>
      <c r="W39" s="60">
        <v>8308414</v>
      </c>
      <c r="X39" s="60">
        <v>5781531</v>
      </c>
      <c r="Y39" s="60">
        <v>2526883</v>
      </c>
      <c r="Z39" s="140">
        <v>43.71</v>
      </c>
      <c r="AA39" s="155">
        <v>4666456</v>
      </c>
    </row>
    <row r="40" spans="1:27" ht="12.75">
      <c r="A40" s="138" t="s">
        <v>86</v>
      </c>
      <c r="B40" s="136"/>
      <c r="C40" s="155">
        <v>18516294</v>
      </c>
      <c r="D40" s="155"/>
      <c r="E40" s="156">
        <v>23628165</v>
      </c>
      <c r="F40" s="60">
        <v>23828165</v>
      </c>
      <c r="G40" s="60">
        <v>1274139</v>
      </c>
      <c r="H40" s="60">
        <v>1322384</v>
      </c>
      <c r="I40" s="60">
        <v>1824325</v>
      </c>
      <c r="J40" s="60">
        <v>4420848</v>
      </c>
      <c r="K40" s="60">
        <v>171241</v>
      </c>
      <c r="L40" s="60">
        <v>255584</v>
      </c>
      <c r="M40" s="60">
        <v>-439915</v>
      </c>
      <c r="N40" s="60">
        <v>-13090</v>
      </c>
      <c r="O40" s="60">
        <v>456302</v>
      </c>
      <c r="P40" s="60">
        <v>425010</v>
      </c>
      <c r="Q40" s="60">
        <v>1779155</v>
      </c>
      <c r="R40" s="60">
        <v>2660467</v>
      </c>
      <c r="S40" s="60">
        <v>1438867</v>
      </c>
      <c r="T40" s="60">
        <v>1449906</v>
      </c>
      <c r="U40" s="60">
        <v>1758418</v>
      </c>
      <c r="V40" s="60">
        <v>4647191</v>
      </c>
      <c r="W40" s="60">
        <v>11715416</v>
      </c>
      <c r="X40" s="60">
        <v>23628169</v>
      </c>
      <c r="Y40" s="60">
        <v>-11912753</v>
      </c>
      <c r="Z40" s="140">
        <v>-50.42</v>
      </c>
      <c r="AA40" s="155">
        <v>23828165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109687666</v>
      </c>
      <c r="D42" s="153">
        <f>SUM(D43:D46)</f>
        <v>0</v>
      </c>
      <c r="E42" s="154">
        <f t="shared" si="8"/>
        <v>112847552</v>
      </c>
      <c r="F42" s="100">
        <f t="shared" si="8"/>
        <v>114354152</v>
      </c>
      <c r="G42" s="100">
        <f t="shared" si="8"/>
        <v>1602484</v>
      </c>
      <c r="H42" s="100">
        <f t="shared" si="8"/>
        <v>12864898</v>
      </c>
      <c r="I42" s="100">
        <f t="shared" si="8"/>
        <v>13067328</v>
      </c>
      <c r="J42" s="100">
        <f t="shared" si="8"/>
        <v>27534710</v>
      </c>
      <c r="K42" s="100">
        <f t="shared" si="8"/>
        <v>6798028</v>
      </c>
      <c r="L42" s="100">
        <f t="shared" si="8"/>
        <v>7127321</v>
      </c>
      <c r="M42" s="100">
        <f t="shared" si="8"/>
        <v>6639299</v>
      </c>
      <c r="N42" s="100">
        <f t="shared" si="8"/>
        <v>20564648</v>
      </c>
      <c r="O42" s="100">
        <f t="shared" si="8"/>
        <v>6207785</v>
      </c>
      <c r="P42" s="100">
        <f t="shared" si="8"/>
        <v>6551304</v>
      </c>
      <c r="Q42" s="100">
        <f t="shared" si="8"/>
        <v>8113539</v>
      </c>
      <c r="R42" s="100">
        <f t="shared" si="8"/>
        <v>20872628</v>
      </c>
      <c r="S42" s="100">
        <f t="shared" si="8"/>
        <v>7959197</v>
      </c>
      <c r="T42" s="100">
        <f t="shared" si="8"/>
        <v>7638541</v>
      </c>
      <c r="U42" s="100">
        <f t="shared" si="8"/>
        <v>9152731</v>
      </c>
      <c r="V42" s="100">
        <f t="shared" si="8"/>
        <v>24750469</v>
      </c>
      <c r="W42" s="100">
        <f t="shared" si="8"/>
        <v>93722455</v>
      </c>
      <c r="X42" s="100">
        <f t="shared" si="8"/>
        <v>112847556</v>
      </c>
      <c r="Y42" s="100">
        <f t="shared" si="8"/>
        <v>-19125101</v>
      </c>
      <c r="Z42" s="137">
        <f>+IF(X42&lt;&gt;0,+(Y42/X42)*100,0)</f>
        <v>-16.947731681490737</v>
      </c>
      <c r="AA42" s="153">
        <f>SUM(AA43:AA46)</f>
        <v>114354152</v>
      </c>
    </row>
    <row r="43" spans="1:27" ht="12.75">
      <c r="A43" s="138" t="s">
        <v>89</v>
      </c>
      <c r="B43" s="136"/>
      <c r="C43" s="155">
        <v>82832216</v>
      </c>
      <c r="D43" s="155"/>
      <c r="E43" s="156">
        <v>96332340</v>
      </c>
      <c r="F43" s="60">
        <v>97064840</v>
      </c>
      <c r="G43" s="60">
        <v>920874</v>
      </c>
      <c r="H43" s="60">
        <v>11899191</v>
      </c>
      <c r="I43" s="60">
        <v>11893122</v>
      </c>
      <c r="J43" s="60">
        <v>24713187</v>
      </c>
      <c r="K43" s="60">
        <v>6204006</v>
      </c>
      <c r="L43" s="60">
        <v>6684935</v>
      </c>
      <c r="M43" s="60">
        <v>6193230</v>
      </c>
      <c r="N43" s="60">
        <v>19082171</v>
      </c>
      <c r="O43" s="60">
        <v>5756298</v>
      </c>
      <c r="P43" s="60">
        <v>5957701</v>
      </c>
      <c r="Q43" s="60">
        <v>6675094</v>
      </c>
      <c r="R43" s="60">
        <v>18389093</v>
      </c>
      <c r="S43" s="60">
        <v>6566405</v>
      </c>
      <c r="T43" s="60">
        <v>6396431</v>
      </c>
      <c r="U43" s="60">
        <v>7973116</v>
      </c>
      <c r="V43" s="60">
        <v>20935952</v>
      </c>
      <c r="W43" s="60">
        <v>83120403</v>
      </c>
      <c r="X43" s="60">
        <v>96332345</v>
      </c>
      <c r="Y43" s="60">
        <v>-13211942</v>
      </c>
      <c r="Z43" s="140">
        <v>-13.71</v>
      </c>
      <c r="AA43" s="155">
        <v>97064840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1204029</v>
      </c>
      <c r="D45" s="157"/>
      <c r="E45" s="158">
        <v>1201955</v>
      </c>
      <c r="F45" s="159">
        <v>1231955</v>
      </c>
      <c r="G45" s="159">
        <v>85337</v>
      </c>
      <c r="H45" s="159">
        <v>88664</v>
      </c>
      <c r="I45" s="159">
        <v>68861</v>
      </c>
      <c r="J45" s="159">
        <v>242862</v>
      </c>
      <c r="K45" s="159">
        <v>53986</v>
      </c>
      <c r="L45" s="159">
        <v>4246</v>
      </c>
      <c r="M45" s="159">
        <v>-51493</v>
      </c>
      <c r="N45" s="159">
        <v>6739</v>
      </c>
      <c r="O45" s="159">
        <v>4460</v>
      </c>
      <c r="P45" s="159">
        <v>31768</v>
      </c>
      <c r="Q45" s="159">
        <v>116109</v>
      </c>
      <c r="R45" s="159">
        <v>152337</v>
      </c>
      <c r="S45" s="159">
        <v>164076</v>
      </c>
      <c r="T45" s="159">
        <v>93020</v>
      </c>
      <c r="U45" s="159">
        <v>84165</v>
      </c>
      <c r="V45" s="159">
        <v>341261</v>
      </c>
      <c r="W45" s="159">
        <v>743199</v>
      </c>
      <c r="X45" s="159">
        <v>1201957</v>
      </c>
      <c r="Y45" s="159">
        <v>-458758</v>
      </c>
      <c r="Z45" s="141">
        <v>-38.17</v>
      </c>
      <c r="AA45" s="157">
        <v>1231955</v>
      </c>
    </row>
    <row r="46" spans="1:27" ht="12.75">
      <c r="A46" s="138" t="s">
        <v>92</v>
      </c>
      <c r="B46" s="136"/>
      <c r="C46" s="155">
        <v>25651421</v>
      </c>
      <c r="D46" s="155"/>
      <c r="E46" s="156">
        <v>15313257</v>
      </c>
      <c r="F46" s="60">
        <v>16057357</v>
      </c>
      <c r="G46" s="60">
        <v>596273</v>
      </c>
      <c r="H46" s="60">
        <v>877043</v>
      </c>
      <c r="I46" s="60">
        <v>1105345</v>
      </c>
      <c r="J46" s="60">
        <v>2578661</v>
      </c>
      <c r="K46" s="60">
        <v>540036</v>
      </c>
      <c r="L46" s="60">
        <v>438140</v>
      </c>
      <c r="M46" s="60">
        <v>497562</v>
      </c>
      <c r="N46" s="60">
        <v>1475738</v>
      </c>
      <c r="O46" s="60">
        <v>447027</v>
      </c>
      <c r="P46" s="60">
        <v>561835</v>
      </c>
      <c r="Q46" s="60">
        <v>1322336</v>
      </c>
      <c r="R46" s="60">
        <v>2331198</v>
      </c>
      <c r="S46" s="60">
        <v>1228716</v>
      </c>
      <c r="T46" s="60">
        <v>1149090</v>
      </c>
      <c r="U46" s="60">
        <v>1095450</v>
      </c>
      <c r="V46" s="60">
        <v>3473256</v>
      </c>
      <c r="W46" s="60">
        <v>9858853</v>
      </c>
      <c r="X46" s="60">
        <v>15313254</v>
      </c>
      <c r="Y46" s="60">
        <v>-5454401</v>
      </c>
      <c r="Z46" s="140">
        <v>-35.62</v>
      </c>
      <c r="AA46" s="155">
        <v>16057357</v>
      </c>
    </row>
    <row r="47" spans="1:27" ht="12.75">
      <c r="A47" s="135" t="s">
        <v>93</v>
      </c>
      <c r="B47" s="142" t="s">
        <v>94</v>
      </c>
      <c r="C47" s="153">
        <v>315685</v>
      </c>
      <c r="D47" s="153"/>
      <c r="E47" s="154">
        <v>334917</v>
      </c>
      <c r="F47" s="100">
        <v>345210</v>
      </c>
      <c r="G47" s="100">
        <v>16069</v>
      </c>
      <c r="H47" s="100">
        <v>17517</v>
      </c>
      <c r="I47" s="100">
        <v>62184</v>
      </c>
      <c r="J47" s="100">
        <v>95770</v>
      </c>
      <c r="K47" s="100">
        <v>25867</v>
      </c>
      <c r="L47" s="100">
        <v>28221</v>
      </c>
      <c r="M47" s="100">
        <v>192</v>
      </c>
      <c r="N47" s="100">
        <v>54280</v>
      </c>
      <c r="O47" s="100">
        <v>19046</v>
      </c>
      <c r="P47" s="100">
        <v>24121</v>
      </c>
      <c r="Q47" s="100">
        <v>26498</v>
      </c>
      <c r="R47" s="100">
        <v>69665</v>
      </c>
      <c r="S47" s="100">
        <v>53050</v>
      </c>
      <c r="T47" s="100">
        <v>1012</v>
      </c>
      <c r="U47" s="100">
        <v>18194</v>
      </c>
      <c r="V47" s="100">
        <v>72256</v>
      </c>
      <c r="W47" s="100">
        <v>291971</v>
      </c>
      <c r="X47" s="100">
        <v>334920</v>
      </c>
      <c r="Y47" s="100">
        <v>-42949</v>
      </c>
      <c r="Z47" s="137">
        <v>-12.82</v>
      </c>
      <c r="AA47" s="153">
        <v>345210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254212316</v>
      </c>
      <c r="D48" s="168">
        <f>+D28+D32+D38+D42+D47</f>
        <v>0</v>
      </c>
      <c r="E48" s="169">
        <f t="shared" si="9"/>
        <v>255734660</v>
      </c>
      <c r="F48" s="73">
        <f t="shared" si="9"/>
        <v>263583995</v>
      </c>
      <c r="G48" s="73">
        <f t="shared" si="9"/>
        <v>10537645</v>
      </c>
      <c r="H48" s="73">
        <f t="shared" si="9"/>
        <v>21913230</v>
      </c>
      <c r="I48" s="73">
        <f t="shared" si="9"/>
        <v>27544927</v>
      </c>
      <c r="J48" s="73">
        <f t="shared" si="9"/>
        <v>59995802</v>
      </c>
      <c r="K48" s="73">
        <f t="shared" si="9"/>
        <v>18631029</v>
      </c>
      <c r="L48" s="73">
        <f t="shared" si="9"/>
        <v>20511398</v>
      </c>
      <c r="M48" s="73">
        <f t="shared" si="9"/>
        <v>23595889</v>
      </c>
      <c r="N48" s="73">
        <f t="shared" si="9"/>
        <v>62738316</v>
      </c>
      <c r="O48" s="73">
        <f t="shared" si="9"/>
        <v>16898503</v>
      </c>
      <c r="P48" s="73">
        <f t="shared" si="9"/>
        <v>25239736</v>
      </c>
      <c r="Q48" s="73">
        <f t="shared" si="9"/>
        <v>19368092</v>
      </c>
      <c r="R48" s="73">
        <f t="shared" si="9"/>
        <v>61506331</v>
      </c>
      <c r="S48" s="73">
        <f t="shared" si="9"/>
        <v>18810664</v>
      </c>
      <c r="T48" s="73">
        <f t="shared" si="9"/>
        <v>19395694</v>
      </c>
      <c r="U48" s="73">
        <f t="shared" si="9"/>
        <v>23326327</v>
      </c>
      <c r="V48" s="73">
        <f t="shared" si="9"/>
        <v>61532685</v>
      </c>
      <c r="W48" s="73">
        <f t="shared" si="9"/>
        <v>245773134</v>
      </c>
      <c r="X48" s="73">
        <f t="shared" si="9"/>
        <v>255734678</v>
      </c>
      <c r="Y48" s="73">
        <f t="shared" si="9"/>
        <v>-9961544</v>
      </c>
      <c r="Z48" s="170">
        <f>+IF(X48&lt;&gt;0,+(Y48/X48)*100,0)</f>
        <v>-3.895265232664301</v>
      </c>
      <c r="AA48" s="168">
        <f>+AA28+AA32+AA38+AA42+AA47</f>
        <v>263583995</v>
      </c>
    </row>
    <row r="49" spans="1:27" ht="12.75">
      <c r="A49" s="148" t="s">
        <v>49</v>
      </c>
      <c r="B49" s="149"/>
      <c r="C49" s="171">
        <f aca="true" t="shared" si="10" ref="C49:Y49">+C25-C48</f>
        <v>31426348</v>
      </c>
      <c r="D49" s="171">
        <f>+D25-D48</f>
        <v>0</v>
      </c>
      <c r="E49" s="172">
        <f t="shared" si="10"/>
        <v>22654157</v>
      </c>
      <c r="F49" s="173">
        <f t="shared" si="10"/>
        <v>23102426</v>
      </c>
      <c r="G49" s="173">
        <f t="shared" si="10"/>
        <v>-4427704</v>
      </c>
      <c r="H49" s="173">
        <f t="shared" si="10"/>
        <v>8790570</v>
      </c>
      <c r="I49" s="173">
        <f t="shared" si="10"/>
        <v>13577600</v>
      </c>
      <c r="J49" s="173">
        <f t="shared" si="10"/>
        <v>17940466</v>
      </c>
      <c r="K49" s="173">
        <f t="shared" si="10"/>
        <v>2273132</v>
      </c>
      <c r="L49" s="173">
        <f t="shared" si="10"/>
        <v>-1118026</v>
      </c>
      <c r="M49" s="173">
        <f t="shared" si="10"/>
        <v>-4803758</v>
      </c>
      <c r="N49" s="173">
        <f t="shared" si="10"/>
        <v>-3648652</v>
      </c>
      <c r="O49" s="173">
        <f t="shared" si="10"/>
        <v>16041121</v>
      </c>
      <c r="P49" s="173">
        <f t="shared" si="10"/>
        <v>20267629</v>
      </c>
      <c r="Q49" s="173">
        <f t="shared" si="10"/>
        <v>10734501</v>
      </c>
      <c r="R49" s="173">
        <f t="shared" si="10"/>
        <v>47043251</v>
      </c>
      <c r="S49" s="173">
        <f t="shared" si="10"/>
        <v>-179431</v>
      </c>
      <c r="T49" s="173">
        <f t="shared" si="10"/>
        <v>22770</v>
      </c>
      <c r="U49" s="173">
        <f t="shared" si="10"/>
        <v>-34922800</v>
      </c>
      <c r="V49" s="173">
        <f t="shared" si="10"/>
        <v>-35079461</v>
      </c>
      <c r="W49" s="173">
        <f t="shared" si="10"/>
        <v>26255604</v>
      </c>
      <c r="X49" s="173">
        <f>IF(F25=F48,0,X25-X48)</f>
        <v>22654126</v>
      </c>
      <c r="Y49" s="173">
        <f t="shared" si="10"/>
        <v>3601478</v>
      </c>
      <c r="Z49" s="174">
        <f>+IF(X49&lt;&gt;0,+(Y49/X49)*100,0)</f>
        <v>15.897669148657512</v>
      </c>
      <c r="AA49" s="171">
        <f>+AA25-AA48</f>
        <v>23102426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57681385</v>
      </c>
      <c r="D5" s="155">
        <v>0</v>
      </c>
      <c r="E5" s="156">
        <v>60073210</v>
      </c>
      <c r="F5" s="60">
        <v>64993815</v>
      </c>
      <c r="G5" s="60">
        <v>0</v>
      </c>
      <c r="H5" s="60">
        <v>3197395</v>
      </c>
      <c r="I5" s="60">
        <v>20606536</v>
      </c>
      <c r="J5" s="60">
        <v>23803931</v>
      </c>
      <c r="K5" s="60">
        <v>4272124</v>
      </c>
      <c r="L5" s="60">
        <v>4292439</v>
      </c>
      <c r="M5" s="60">
        <v>4256138</v>
      </c>
      <c r="N5" s="60">
        <v>12820701</v>
      </c>
      <c r="O5" s="60">
        <v>4256137</v>
      </c>
      <c r="P5" s="60">
        <v>4281248</v>
      </c>
      <c r="Q5" s="60">
        <v>4351260</v>
      </c>
      <c r="R5" s="60">
        <v>12888645</v>
      </c>
      <c r="S5" s="60">
        <v>3655949</v>
      </c>
      <c r="T5" s="60">
        <v>3657323</v>
      </c>
      <c r="U5" s="60">
        <v>3687892</v>
      </c>
      <c r="V5" s="60">
        <v>11001164</v>
      </c>
      <c r="W5" s="60">
        <v>60514441</v>
      </c>
      <c r="X5" s="60">
        <v>60073212</v>
      </c>
      <c r="Y5" s="60">
        <v>441229</v>
      </c>
      <c r="Z5" s="140">
        <v>0.73</v>
      </c>
      <c r="AA5" s="155">
        <v>64993815</v>
      </c>
    </row>
    <row r="6" spans="1:27" ht="12.75">
      <c r="A6" s="181" t="s">
        <v>102</v>
      </c>
      <c r="B6" s="182"/>
      <c r="C6" s="155">
        <v>6418838</v>
      </c>
      <c r="D6" s="155">
        <v>0</v>
      </c>
      <c r="E6" s="156">
        <v>6960000</v>
      </c>
      <c r="F6" s="60">
        <v>6960000</v>
      </c>
      <c r="G6" s="60">
        <v>179721</v>
      </c>
      <c r="H6" s="60">
        <v>672456</v>
      </c>
      <c r="I6" s="60">
        <v>716640</v>
      </c>
      <c r="J6" s="60">
        <v>1568817</v>
      </c>
      <c r="K6" s="60">
        <v>643935</v>
      </c>
      <c r="L6" s="60">
        <v>577674</v>
      </c>
      <c r="M6" s="60">
        <v>425475</v>
      </c>
      <c r="N6" s="60">
        <v>1647084</v>
      </c>
      <c r="O6" s="60">
        <v>409368</v>
      </c>
      <c r="P6" s="60">
        <v>530844</v>
      </c>
      <c r="Q6" s="60">
        <v>453301</v>
      </c>
      <c r="R6" s="60">
        <v>1393513</v>
      </c>
      <c r="S6" s="60">
        <v>417885</v>
      </c>
      <c r="T6" s="60">
        <v>289289</v>
      </c>
      <c r="U6" s="60">
        <v>509728</v>
      </c>
      <c r="V6" s="60">
        <v>1216902</v>
      </c>
      <c r="W6" s="60">
        <v>5826316</v>
      </c>
      <c r="X6" s="60">
        <v>6960000</v>
      </c>
      <c r="Y6" s="60">
        <v>-1133684</v>
      </c>
      <c r="Z6" s="140">
        <v>-16.29</v>
      </c>
      <c r="AA6" s="155">
        <v>6960000</v>
      </c>
    </row>
    <row r="7" spans="1:27" ht="12.75">
      <c r="A7" s="183" t="s">
        <v>103</v>
      </c>
      <c r="B7" s="182"/>
      <c r="C7" s="155">
        <v>103511064</v>
      </c>
      <c r="D7" s="155">
        <v>0</v>
      </c>
      <c r="E7" s="156">
        <v>113156523</v>
      </c>
      <c r="F7" s="60">
        <v>113156523</v>
      </c>
      <c r="G7" s="60">
        <v>3931762</v>
      </c>
      <c r="H7" s="60">
        <v>10317642</v>
      </c>
      <c r="I7" s="60">
        <v>13670388</v>
      </c>
      <c r="J7" s="60">
        <v>27919792</v>
      </c>
      <c r="K7" s="60">
        <v>9561152</v>
      </c>
      <c r="L7" s="60">
        <v>9318045</v>
      </c>
      <c r="M7" s="60">
        <v>7860056</v>
      </c>
      <c r="N7" s="60">
        <v>26739253</v>
      </c>
      <c r="O7" s="60">
        <v>9282597</v>
      </c>
      <c r="P7" s="60">
        <v>8296679</v>
      </c>
      <c r="Q7" s="60">
        <v>8686999</v>
      </c>
      <c r="R7" s="60">
        <v>26266275</v>
      </c>
      <c r="S7" s="60">
        <v>8430082</v>
      </c>
      <c r="T7" s="60">
        <v>9325537</v>
      </c>
      <c r="U7" s="60">
        <v>9148703</v>
      </c>
      <c r="V7" s="60">
        <v>26904322</v>
      </c>
      <c r="W7" s="60">
        <v>107829642</v>
      </c>
      <c r="X7" s="60">
        <v>113156520</v>
      </c>
      <c r="Y7" s="60">
        <v>-5326878</v>
      </c>
      <c r="Z7" s="140">
        <v>-4.71</v>
      </c>
      <c r="AA7" s="155">
        <v>113156523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17019800</v>
      </c>
      <c r="D10" s="155">
        <v>0</v>
      </c>
      <c r="E10" s="156">
        <v>18713120</v>
      </c>
      <c r="F10" s="54">
        <v>19363120</v>
      </c>
      <c r="G10" s="54">
        <v>0</v>
      </c>
      <c r="H10" s="54">
        <v>1628723</v>
      </c>
      <c r="I10" s="54">
        <v>3304990</v>
      </c>
      <c r="J10" s="54">
        <v>4933713</v>
      </c>
      <c r="K10" s="54">
        <v>1627891</v>
      </c>
      <c r="L10" s="54">
        <v>1624073</v>
      </c>
      <c r="M10" s="54">
        <v>1612695</v>
      </c>
      <c r="N10" s="54">
        <v>4864659</v>
      </c>
      <c r="O10" s="54">
        <v>1621757</v>
      </c>
      <c r="P10" s="54">
        <v>1624450</v>
      </c>
      <c r="Q10" s="54">
        <v>1618553</v>
      </c>
      <c r="R10" s="54">
        <v>4864760</v>
      </c>
      <c r="S10" s="54">
        <v>1634691</v>
      </c>
      <c r="T10" s="54">
        <v>1661468</v>
      </c>
      <c r="U10" s="54">
        <v>1662229</v>
      </c>
      <c r="V10" s="54">
        <v>4958388</v>
      </c>
      <c r="W10" s="54">
        <v>19621520</v>
      </c>
      <c r="X10" s="54">
        <v>18713120</v>
      </c>
      <c r="Y10" s="54">
        <v>908400</v>
      </c>
      <c r="Z10" s="184">
        <v>4.85</v>
      </c>
      <c r="AA10" s="130">
        <v>19363120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-2222</v>
      </c>
      <c r="J11" s="60">
        <v>-2222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-2222</v>
      </c>
      <c r="X11" s="60"/>
      <c r="Y11" s="60">
        <v>-2222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1578751</v>
      </c>
      <c r="D12" s="155">
        <v>0</v>
      </c>
      <c r="E12" s="156">
        <v>1014017</v>
      </c>
      <c r="F12" s="60">
        <v>1014017</v>
      </c>
      <c r="G12" s="60">
        <v>6742</v>
      </c>
      <c r="H12" s="60">
        <v>48994</v>
      </c>
      <c r="I12" s="60">
        <v>-62655</v>
      </c>
      <c r="J12" s="60">
        <v>-6919</v>
      </c>
      <c r="K12" s="60">
        <v>3999</v>
      </c>
      <c r="L12" s="60">
        <v>-8372</v>
      </c>
      <c r="M12" s="60">
        <v>142718</v>
      </c>
      <c r="N12" s="60">
        <v>138345</v>
      </c>
      <c r="O12" s="60">
        <v>16538</v>
      </c>
      <c r="P12" s="60">
        <v>589531</v>
      </c>
      <c r="Q12" s="60">
        <v>159239</v>
      </c>
      <c r="R12" s="60">
        <v>765308</v>
      </c>
      <c r="S12" s="60">
        <v>99300</v>
      </c>
      <c r="T12" s="60">
        <v>178018</v>
      </c>
      <c r="U12" s="60">
        <v>186435</v>
      </c>
      <c r="V12" s="60">
        <v>463753</v>
      </c>
      <c r="W12" s="60">
        <v>1360487</v>
      </c>
      <c r="X12" s="60">
        <v>1014012</v>
      </c>
      <c r="Y12" s="60">
        <v>346475</v>
      </c>
      <c r="Z12" s="140">
        <v>34.17</v>
      </c>
      <c r="AA12" s="155">
        <v>1014017</v>
      </c>
    </row>
    <row r="13" spans="1:27" ht="12.75">
      <c r="A13" s="181" t="s">
        <v>109</v>
      </c>
      <c r="B13" s="185"/>
      <c r="C13" s="155">
        <v>3984499</v>
      </c>
      <c r="D13" s="155">
        <v>0</v>
      </c>
      <c r="E13" s="156">
        <v>2928000</v>
      </c>
      <c r="F13" s="60">
        <v>3928000</v>
      </c>
      <c r="G13" s="60">
        <v>257439</v>
      </c>
      <c r="H13" s="60">
        <v>349531</v>
      </c>
      <c r="I13" s="60">
        <v>361993</v>
      </c>
      <c r="J13" s="60">
        <v>968963</v>
      </c>
      <c r="K13" s="60">
        <v>560224</v>
      </c>
      <c r="L13" s="60">
        <v>339694</v>
      </c>
      <c r="M13" s="60">
        <v>60795</v>
      </c>
      <c r="N13" s="60">
        <v>960713</v>
      </c>
      <c r="O13" s="60">
        <v>740867</v>
      </c>
      <c r="P13" s="60">
        <v>398302</v>
      </c>
      <c r="Q13" s="60">
        <v>284785</v>
      </c>
      <c r="R13" s="60">
        <v>1423954</v>
      </c>
      <c r="S13" s="60">
        <v>382932</v>
      </c>
      <c r="T13" s="60">
        <v>353435</v>
      </c>
      <c r="U13" s="60">
        <v>370975</v>
      </c>
      <c r="V13" s="60">
        <v>1107342</v>
      </c>
      <c r="W13" s="60">
        <v>4460972</v>
      </c>
      <c r="X13" s="60">
        <v>2928000</v>
      </c>
      <c r="Y13" s="60">
        <v>1532972</v>
      </c>
      <c r="Z13" s="140">
        <v>52.36</v>
      </c>
      <c r="AA13" s="155">
        <v>3928000</v>
      </c>
    </row>
    <row r="14" spans="1:27" ht="12.75">
      <c r="A14" s="181" t="s">
        <v>110</v>
      </c>
      <c r="B14" s="185"/>
      <c r="C14" s="155">
        <v>2505</v>
      </c>
      <c r="D14" s="155">
        <v>0</v>
      </c>
      <c r="E14" s="156">
        <v>4200</v>
      </c>
      <c r="F14" s="60">
        <v>4200</v>
      </c>
      <c r="G14" s="60">
        <v>3477</v>
      </c>
      <c r="H14" s="60">
        <v>745</v>
      </c>
      <c r="I14" s="60">
        <v>-4222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4200</v>
      </c>
      <c r="Y14" s="60">
        <v>-4200</v>
      </c>
      <c r="Z14" s="140">
        <v>-100</v>
      </c>
      <c r="AA14" s="155">
        <v>4200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2753701</v>
      </c>
      <c r="D16" s="155">
        <v>0</v>
      </c>
      <c r="E16" s="156">
        <v>1320880</v>
      </c>
      <c r="F16" s="60">
        <v>1320880</v>
      </c>
      <c r="G16" s="60">
        <v>35557</v>
      </c>
      <c r="H16" s="60">
        <v>43383</v>
      </c>
      <c r="I16" s="60">
        <v>499872</v>
      </c>
      <c r="J16" s="60">
        <v>578812</v>
      </c>
      <c r="K16" s="60">
        <v>189833</v>
      </c>
      <c r="L16" s="60">
        <v>188017</v>
      </c>
      <c r="M16" s="60">
        <v>178662</v>
      </c>
      <c r="N16" s="60">
        <v>556512</v>
      </c>
      <c r="O16" s="60">
        <v>192841</v>
      </c>
      <c r="P16" s="60">
        <v>13883</v>
      </c>
      <c r="Q16" s="60">
        <v>36474</v>
      </c>
      <c r="R16" s="60">
        <v>243198</v>
      </c>
      <c r="S16" s="60">
        <v>62116</v>
      </c>
      <c r="T16" s="60">
        <v>47257</v>
      </c>
      <c r="U16" s="60">
        <v>218311</v>
      </c>
      <c r="V16" s="60">
        <v>327684</v>
      </c>
      <c r="W16" s="60">
        <v>1706206</v>
      </c>
      <c r="X16" s="60">
        <v>1320876</v>
      </c>
      <c r="Y16" s="60">
        <v>385330</v>
      </c>
      <c r="Z16" s="140">
        <v>29.17</v>
      </c>
      <c r="AA16" s="155">
        <v>1320880</v>
      </c>
    </row>
    <row r="17" spans="1:27" ht="12.75">
      <c r="A17" s="181" t="s">
        <v>113</v>
      </c>
      <c r="B17" s="185"/>
      <c r="C17" s="155">
        <v>4284502</v>
      </c>
      <c r="D17" s="155">
        <v>0</v>
      </c>
      <c r="E17" s="156">
        <v>4546700</v>
      </c>
      <c r="F17" s="60">
        <v>4196700</v>
      </c>
      <c r="G17" s="60">
        <v>151124</v>
      </c>
      <c r="H17" s="60">
        <v>166586</v>
      </c>
      <c r="I17" s="60">
        <v>178582</v>
      </c>
      <c r="J17" s="60">
        <v>496292</v>
      </c>
      <c r="K17" s="60">
        <v>176405</v>
      </c>
      <c r="L17" s="60">
        <v>176052</v>
      </c>
      <c r="M17" s="60">
        <v>147888</v>
      </c>
      <c r="N17" s="60">
        <v>500345</v>
      </c>
      <c r="O17" s="60">
        <v>195887</v>
      </c>
      <c r="P17" s="60">
        <v>1246232</v>
      </c>
      <c r="Q17" s="60">
        <v>519620</v>
      </c>
      <c r="R17" s="60">
        <v>1961739</v>
      </c>
      <c r="S17" s="60">
        <v>303032</v>
      </c>
      <c r="T17" s="60">
        <v>396495</v>
      </c>
      <c r="U17" s="60">
        <v>354398</v>
      </c>
      <c r="V17" s="60">
        <v>1053925</v>
      </c>
      <c r="W17" s="60">
        <v>4012301</v>
      </c>
      <c r="X17" s="60">
        <v>4546704</v>
      </c>
      <c r="Y17" s="60">
        <v>-534403</v>
      </c>
      <c r="Z17" s="140">
        <v>-11.75</v>
      </c>
      <c r="AA17" s="155">
        <v>4196700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68520753</v>
      </c>
      <c r="D19" s="155">
        <v>0</v>
      </c>
      <c r="E19" s="156">
        <v>43214001</v>
      </c>
      <c r="F19" s="60">
        <v>45214000</v>
      </c>
      <c r="G19" s="60">
        <v>0</v>
      </c>
      <c r="H19" s="60">
        <v>13991765</v>
      </c>
      <c r="I19" s="60">
        <v>-8756710</v>
      </c>
      <c r="J19" s="60">
        <v>5235055</v>
      </c>
      <c r="K19" s="60">
        <v>11561945</v>
      </c>
      <c r="L19" s="60">
        <v>1390034</v>
      </c>
      <c r="M19" s="60">
        <v>249918</v>
      </c>
      <c r="N19" s="60">
        <v>13201897</v>
      </c>
      <c r="O19" s="60">
        <v>12138000</v>
      </c>
      <c r="P19" s="60">
        <v>20981015</v>
      </c>
      <c r="Q19" s="60">
        <v>10903749</v>
      </c>
      <c r="R19" s="60">
        <v>44022764</v>
      </c>
      <c r="S19" s="60">
        <v>3516632</v>
      </c>
      <c r="T19" s="60">
        <v>260659</v>
      </c>
      <c r="U19" s="60">
        <v>-29674780</v>
      </c>
      <c r="V19" s="60">
        <v>-25897489</v>
      </c>
      <c r="W19" s="60">
        <v>36562227</v>
      </c>
      <c r="X19" s="60">
        <v>43214001</v>
      </c>
      <c r="Y19" s="60">
        <v>-6651774</v>
      </c>
      <c r="Z19" s="140">
        <v>-15.39</v>
      </c>
      <c r="AA19" s="155">
        <v>45214000</v>
      </c>
    </row>
    <row r="20" spans="1:27" ht="12.75">
      <c r="A20" s="181" t="s">
        <v>35</v>
      </c>
      <c r="B20" s="185"/>
      <c r="C20" s="155">
        <v>4606124</v>
      </c>
      <c r="D20" s="155">
        <v>0</v>
      </c>
      <c r="E20" s="156">
        <v>1907166</v>
      </c>
      <c r="F20" s="54">
        <v>1984166</v>
      </c>
      <c r="G20" s="54">
        <v>33885</v>
      </c>
      <c r="H20" s="54">
        <v>88839</v>
      </c>
      <c r="I20" s="54">
        <v>678366</v>
      </c>
      <c r="J20" s="54">
        <v>801090</v>
      </c>
      <c r="K20" s="54">
        <v>343878</v>
      </c>
      <c r="L20" s="54">
        <v>487893</v>
      </c>
      <c r="M20" s="54">
        <v>52431</v>
      </c>
      <c r="N20" s="54">
        <v>884202</v>
      </c>
      <c r="O20" s="54">
        <v>184672</v>
      </c>
      <c r="P20" s="54">
        <v>5027011</v>
      </c>
      <c r="Q20" s="54">
        <v>-261026</v>
      </c>
      <c r="R20" s="54">
        <v>4950657</v>
      </c>
      <c r="S20" s="54">
        <v>128924</v>
      </c>
      <c r="T20" s="54">
        <v>85589</v>
      </c>
      <c r="U20" s="54">
        <v>53301</v>
      </c>
      <c r="V20" s="54">
        <v>267814</v>
      </c>
      <c r="W20" s="54">
        <v>6903763</v>
      </c>
      <c r="X20" s="54">
        <v>1907172</v>
      </c>
      <c r="Y20" s="54">
        <v>4996591</v>
      </c>
      <c r="Z20" s="184">
        <v>261.99</v>
      </c>
      <c r="AA20" s="130">
        <v>1984166</v>
      </c>
    </row>
    <row r="21" spans="1:27" ht="12.75">
      <c r="A21" s="181" t="s">
        <v>115</v>
      </c>
      <c r="B21" s="185"/>
      <c r="C21" s="155">
        <v>452973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-8524</v>
      </c>
      <c r="J21" s="60">
        <v>-8524</v>
      </c>
      <c r="K21" s="60">
        <v>0</v>
      </c>
      <c r="L21" s="60">
        <v>3794</v>
      </c>
      <c r="M21" s="60">
        <v>4730</v>
      </c>
      <c r="N21" s="60">
        <v>8524</v>
      </c>
      <c r="O21" s="60">
        <v>8895</v>
      </c>
      <c r="P21" s="82">
        <v>0</v>
      </c>
      <c r="Q21" s="60">
        <v>0</v>
      </c>
      <c r="R21" s="60">
        <v>8895</v>
      </c>
      <c r="S21" s="60">
        <v>-310</v>
      </c>
      <c r="T21" s="60">
        <v>7500</v>
      </c>
      <c r="U21" s="60">
        <v>0</v>
      </c>
      <c r="V21" s="60">
        <v>7190</v>
      </c>
      <c r="W21" s="82">
        <v>16085</v>
      </c>
      <c r="X21" s="60"/>
      <c r="Y21" s="60">
        <v>16085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270814895</v>
      </c>
      <c r="D22" s="188">
        <f>SUM(D5:D21)</f>
        <v>0</v>
      </c>
      <c r="E22" s="189">
        <f t="shared" si="0"/>
        <v>253837817</v>
      </c>
      <c r="F22" s="190">
        <f t="shared" si="0"/>
        <v>262135421</v>
      </c>
      <c r="G22" s="190">
        <f t="shared" si="0"/>
        <v>4599707</v>
      </c>
      <c r="H22" s="190">
        <f t="shared" si="0"/>
        <v>30506059</v>
      </c>
      <c r="I22" s="190">
        <f t="shared" si="0"/>
        <v>31183034</v>
      </c>
      <c r="J22" s="190">
        <f t="shared" si="0"/>
        <v>66288800</v>
      </c>
      <c r="K22" s="190">
        <f t="shared" si="0"/>
        <v>28941386</v>
      </c>
      <c r="L22" s="190">
        <f t="shared" si="0"/>
        <v>18389343</v>
      </c>
      <c r="M22" s="190">
        <f t="shared" si="0"/>
        <v>14991506</v>
      </c>
      <c r="N22" s="190">
        <f t="shared" si="0"/>
        <v>62322235</v>
      </c>
      <c r="O22" s="190">
        <f t="shared" si="0"/>
        <v>29047559</v>
      </c>
      <c r="P22" s="190">
        <f t="shared" si="0"/>
        <v>42989195</v>
      </c>
      <c r="Q22" s="190">
        <f t="shared" si="0"/>
        <v>26752954</v>
      </c>
      <c r="R22" s="190">
        <f t="shared" si="0"/>
        <v>98789708</v>
      </c>
      <c r="S22" s="190">
        <f t="shared" si="0"/>
        <v>18631233</v>
      </c>
      <c r="T22" s="190">
        <f t="shared" si="0"/>
        <v>16262570</v>
      </c>
      <c r="U22" s="190">
        <f t="shared" si="0"/>
        <v>-13482808</v>
      </c>
      <c r="V22" s="190">
        <f t="shared" si="0"/>
        <v>21410995</v>
      </c>
      <c r="W22" s="190">
        <f t="shared" si="0"/>
        <v>248811738</v>
      </c>
      <c r="X22" s="190">
        <f t="shared" si="0"/>
        <v>253837817</v>
      </c>
      <c r="Y22" s="190">
        <f t="shared" si="0"/>
        <v>-5026079</v>
      </c>
      <c r="Z22" s="191">
        <f>+IF(X22&lt;&gt;0,+(Y22/X22)*100,0)</f>
        <v>-1.9800355437188462</v>
      </c>
      <c r="AA22" s="188">
        <f>SUM(AA5:AA21)</f>
        <v>262135421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79692570</v>
      </c>
      <c r="D25" s="155">
        <v>0</v>
      </c>
      <c r="E25" s="156">
        <v>98562272</v>
      </c>
      <c r="F25" s="60">
        <v>99323460</v>
      </c>
      <c r="G25" s="60">
        <v>7395409</v>
      </c>
      <c r="H25" s="60">
        <v>6572346</v>
      </c>
      <c r="I25" s="60">
        <v>7649599</v>
      </c>
      <c r="J25" s="60">
        <v>21617354</v>
      </c>
      <c r="K25" s="60">
        <v>7492151</v>
      </c>
      <c r="L25" s="60">
        <v>7613105</v>
      </c>
      <c r="M25" s="60">
        <v>9515750</v>
      </c>
      <c r="N25" s="60">
        <v>24621006</v>
      </c>
      <c r="O25" s="60">
        <v>7087595</v>
      </c>
      <c r="P25" s="60">
        <v>8154344</v>
      </c>
      <c r="Q25" s="60">
        <v>8007518</v>
      </c>
      <c r="R25" s="60">
        <v>23249457</v>
      </c>
      <c r="S25" s="60">
        <v>7359898</v>
      </c>
      <c r="T25" s="60">
        <v>7935327</v>
      </c>
      <c r="U25" s="60">
        <v>7978244</v>
      </c>
      <c r="V25" s="60">
        <v>23273469</v>
      </c>
      <c r="W25" s="60">
        <v>92761286</v>
      </c>
      <c r="X25" s="60">
        <v>98562267</v>
      </c>
      <c r="Y25" s="60">
        <v>-5800981</v>
      </c>
      <c r="Z25" s="140">
        <v>-5.89</v>
      </c>
      <c r="AA25" s="155">
        <v>99323460</v>
      </c>
    </row>
    <row r="26" spans="1:27" ht="12.75">
      <c r="A26" s="183" t="s">
        <v>38</v>
      </c>
      <c r="B26" s="182"/>
      <c r="C26" s="155">
        <v>3559888</v>
      </c>
      <c r="D26" s="155">
        <v>0</v>
      </c>
      <c r="E26" s="156">
        <v>4023362</v>
      </c>
      <c r="F26" s="60">
        <v>4023362</v>
      </c>
      <c r="G26" s="60">
        <v>335280</v>
      </c>
      <c r="H26" s="60">
        <v>335280</v>
      </c>
      <c r="I26" s="60">
        <v>335280</v>
      </c>
      <c r="J26" s="60">
        <v>1005840</v>
      </c>
      <c r="K26" s="60">
        <v>305854</v>
      </c>
      <c r="L26" s="60">
        <v>373814</v>
      </c>
      <c r="M26" s="60">
        <v>284354</v>
      </c>
      <c r="N26" s="60">
        <v>964022</v>
      </c>
      <c r="O26" s="60">
        <v>321063</v>
      </c>
      <c r="P26" s="60">
        <v>328677</v>
      </c>
      <c r="Q26" s="60">
        <v>317358</v>
      </c>
      <c r="R26" s="60">
        <v>967098</v>
      </c>
      <c r="S26" s="60">
        <v>409302</v>
      </c>
      <c r="T26" s="60">
        <v>326555</v>
      </c>
      <c r="U26" s="60">
        <v>326519</v>
      </c>
      <c r="V26" s="60">
        <v>1062376</v>
      </c>
      <c r="W26" s="60">
        <v>3999336</v>
      </c>
      <c r="X26" s="60">
        <v>4023360</v>
      </c>
      <c r="Y26" s="60">
        <v>-24024</v>
      </c>
      <c r="Z26" s="140">
        <v>-0.6</v>
      </c>
      <c r="AA26" s="155">
        <v>4023362</v>
      </c>
    </row>
    <row r="27" spans="1:27" ht="12.75">
      <c r="A27" s="183" t="s">
        <v>118</v>
      </c>
      <c r="B27" s="182"/>
      <c r="C27" s="155">
        <v>9521014</v>
      </c>
      <c r="D27" s="155">
        <v>0</v>
      </c>
      <c r="E27" s="156">
        <v>6061932</v>
      </c>
      <c r="F27" s="60">
        <v>6061932</v>
      </c>
      <c r="G27" s="60">
        <v>31850</v>
      </c>
      <c r="H27" s="60">
        <v>0</v>
      </c>
      <c r="I27" s="60">
        <v>-31850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6061932</v>
      </c>
      <c r="Y27" s="60">
        <v>-6061932</v>
      </c>
      <c r="Z27" s="140">
        <v>-100</v>
      </c>
      <c r="AA27" s="155">
        <v>6061932</v>
      </c>
    </row>
    <row r="28" spans="1:27" ht="12.75">
      <c r="A28" s="183" t="s">
        <v>39</v>
      </c>
      <c r="B28" s="182"/>
      <c r="C28" s="155">
        <v>8354017</v>
      </c>
      <c r="D28" s="155">
        <v>0</v>
      </c>
      <c r="E28" s="156">
        <v>9253060</v>
      </c>
      <c r="F28" s="60">
        <v>9253060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9253056</v>
      </c>
      <c r="Y28" s="60">
        <v>-9253056</v>
      </c>
      <c r="Z28" s="140">
        <v>-100</v>
      </c>
      <c r="AA28" s="155">
        <v>9253060</v>
      </c>
    </row>
    <row r="29" spans="1:27" ht="12.75">
      <c r="A29" s="183" t="s">
        <v>40</v>
      </c>
      <c r="B29" s="182"/>
      <c r="C29" s="155">
        <v>790392</v>
      </c>
      <c r="D29" s="155">
        <v>0</v>
      </c>
      <c r="E29" s="156">
        <v>585043</v>
      </c>
      <c r="F29" s="60">
        <v>585043</v>
      </c>
      <c r="G29" s="60">
        <v>0</v>
      </c>
      <c r="H29" s="60">
        <v>0</v>
      </c>
      <c r="I29" s="60">
        <v>329492</v>
      </c>
      <c r="J29" s="60">
        <v>329492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255549</v>
      </c>
      <c r="R29" s="60">
        <v>255549</v>
      </c>
      <c r="S29" s="60">
        <v>0</v>
      </c>
      <c r="T29" s="60">
        <v>0</v>
      </c>
      <c r="U29" s="60">
        <v>0</v>
      </c>
      <c r="V29" s="60">
        <v>0</v>
      </c>
      <c r="W29" s="60">
        <v>585041</v>
      </c>
      <c r="X29" s="60">
        <v>585048</v>
      </c>
      <c r="Y29" s="60">
        <v>-7</v>
      </c>
      <c r="Z29" s="140">
        <v>0</v>
      </c>
      <c r="AA29" s="155">
        <v>585043</v>
      </c>
    </row>
    <row r="30" spans="1:27" ht="12.75">
      <c r="A30" s="183" t="s">
        <v>119</v>
      </c>
      <c r="B30" s="182"/>
      <c r="C30" s="155">
        <v>75592335</v>
      </c>
      <c r="D30" s="155">
        <v>0</v>
      </c>
      <c r="E30" s="156">
        <v>76485821</v>
      </c>
      <c r="F30" s="60">
        <v>77185821</v>
      </c>
      <c r="G30" s="60">
        <v>0</v>
      </c>
      <c r="H30" s="60">
        <v>10915351</v>
      </c>
      <c r="I30" s="60">
        <v>10350805</v>
      </c>
      <c r="J30" s="60">
        <v>21266156</v>
      </c>
      <c r="K30" s="60">
        <v>5796406</v>
      </c>
      <c r="L30" s="60">
        <v>5744330</v>
      </c>
      <c r="M30" s="60">
        <v>5506672</v>
      </c>
      <c r="N30" s="60">
        <v>17047408</v>
      </c>
      <c r="O30" s="60">
        <v>5273963</v>
      </c>
      <c r="P30" s="60">
        <v>5360056</v>
      </c>
      <c r="Q30" s="60">
        <v>5136743</v>
      </c>
      <c r="R30" s="60">
        <v>15770762</v>
      </c>
      <c r="S30" s="60">
        <v>5519781</v>
      </c>
      <c r="T30" s="60">
        <v>5197811</v>
      </c>
      <c r="U30" s="60">
        <v>6239948</v>
      </c>
      <c r="V30" s="60">
        <v>16957540</v>
      </c>
      <c r="W30" s="60">
        <v>71041866</v>
      </c>
      <c r="X30" s="60">
        <v>76485816</v>
      </c>
      <c r="Y30" s="60">
        <v>-5443950</v>
      </c>
      <c r="Z30" s="140">
        <v>-7.12</v>
      </c>
      <c r="AA30" s="155">
        <v>77185821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467679</v>
      </c>
      <c r="F31" s="60">
        <v>584679</v>
      </c>
      <c r="G31" s="60">
        <v>25965</v>
      </c>
      <c r="H31" s="60">
        <v>23548</v>
      </c>
      <c r="I31" s="60">
        <v>47268</v>
      </c>
      <c r="J31" s="60">
        <v>96781</v>
      </c>
      <c r="K31" s="60">
        <v>42477</v>
      </c>
      <c r="L31" s="60">
        <v>49720</v>
      </c>
      <c r="M31" s="60">
        <v>32191</v>
      </c>
      <c r="N31" s="60">
        <v>124388</v>
      </c>
      <c r="O31" s="60">
        <v>40144</v>
      </c>
      <c r="P31" s="60">
        <v>30417</v>
      </c>
      <c r="Q31" s="60">
        <v>47521</v>
      </c>
      <c r="R31" s="60">
        <v>118082</v>
      </c>
      <c r="S31" s="60">
        <v>507</v>
      </c>
      <c r="T31" s="60">
        <v>0</v>
      </c>
      <c r="U31" s="60">
        <v>0</v>
      </c>
      <c r="V31" s="60">
        <v>507</v>
      </c>
      <c r="W31" s="60">
        <v>339758</v>
      </c>
      <c r="X31" s="60">
        <v>467676</v>
      </c>
      <c r="Y31" s="60">
        <v>-127918</v>
      </c>
      <c r="Z31" s="140">
        <v>-27.35</v>
      </c>
      <c r="AA31" s="155">
        <v>584679</v>
      </c>
    </row>
    <row r="32" spans="1:27" ht="12.75">
      <c r="A32" s="183" t="s">
        <v>121</v>
      </c>
      <c r="B32" s="182"/>
      <c r="C32" s="155">
        <v>4899285</v>
      </c>
      <c r="D32" s="155">
        <v>0</v>
      </c>
      <c r="E32" s="156">
        <v>18294732</v>
      </c>
      <c r="F32" s="60">
        <v>20567625</v>
      </c>
      <c r="G32" s="60">
        <v>501147</v>
      </c>
      <c r="H32" s="60">
        <v>319609</v>
      </c>
      <c r="I32" s="60">
        <v>1499709</v>
      </c>
      <c r="J32" s="60">
        <v>2320465</v>
      </c>
      <c r="K32" s="60">
        <v>1550906</v>
      </c>
      <c r="L32" s="60">
        <v>927506</v>
      </c>
      <c r="M32" s="60">
        <v>4743549</v>
      </c>
      <c r="N32" s="60">
        <v>7221961</v>
      </c>
      <c r="O32" s="60">
        <v>638690</v>
      </c>
      <c r="P32" s="60">
        <v>485206</v>
      </c>
      <c r="Q32" s="60">
        <v>779137</v>
      </c>
      <c r="R32" s="60">
        <v>1903033</v>
      </c>
      <c r="S32" s="60">
        <v>267733</v>
      </c>
      <c r="T32" s="60">
        <v>277894</v>
      </c>
      <c r="U32" s="60">
        <v>304233</v>
      </c>
      <c r="V32" s="60">
        <v>849860</v>
      </c>
      <c r="W32" s="60">
        <v>12295319</v>
      </c>
      <c r="X32" s="60">
        <v>18294732</v>
      </c>
      <c r="Y32" s="60">
        <v>-5999413</v>
      </c>
      <c r="Z32" s="140">
        <v>-32.79</v>
      </c>
      <c r="AA32" s="155">
        <v>20567625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4024180</v>
      </c>
      <c r="F33" s="60">
        <v>4024180</v>
      </c>
      <c r="G33" s="60">
        <v>13162</v>
      </c>
      <c r="H33" s="60">
        <v>14684</v>
      </c>
      <c r="I33" s="60">
        <v>550417</v>
      </c>
      <c r="J33" s="60">
        <v>578263</v>
      </c>
      <c r="K33" s="60">
        <v>230599</v>
      </c>
      <c r="L33" s="60">
        <v>335305</v>
      </c>
      <c r="M33" s="60">
        <v>478909</v>
      </c>
      <c r="N33" s="60">
        <v>1044813</v>
      </c>
      <c r="O33" s="60">
        <v>411716</v>
      </c>
      <c r="P33" s="60">
        <v>327373</v>
      </c>
      <c r="Q33" s="60">
        <v>478789</v>
      </c>
      <c r="R33" s="60">
        <v>1217878</v>
      </c>
      <c r="S33" s="60">
        <v>0</v>
      </c>
      <c r="T33" s="60">
        <v>359635</v>
      </c>
      <c r="U33" s="60">
        <v>365425</v>
      </c>
      <c r="V33" s="60">
        <v>725060</v>
      </c>
      <c r="W33" s="60">
        <v>3566014</v>
      </c>
      <c r="X33" s="60">
        <v>4024176</v>
      </c>
      <c r="Y33" s="60">
        <v>-458162</v>
      </c>
      <c r="Z33" s="140">
        <v>-11.39</v>
      </c>
      <c r="AA33" s="155">
        <v>4024180</v>
      </c>
    </row>
    <row r="34" spans="1:27" ht="12.75">
      <c r="A34" s="183" t="s">
        <v>43</v>
      </c>
      <c r="B34" s="182"/>
      <c r="C34" s="155">
        <v>71802815</v>
      </c>
      <c r="D34" s="155">
        <v>0</v>
      </c>
      <c r="E34" s="156">
        <v>37976579</v>
      </c>
      <c r="F34" s="60">
        <v>41974833</v>
      </c>
      <c r="G34" s="60">
        <v>2234832</v>
      </c>
      <c r="H34" s="60">
        <v>3285545</v>
      </c>
      <c r="I34" s="60">
        <v>7261074</v>
      </c>
      <c r="J34" s="60">
        <v>12781451</v>
      </c>
      <c r="K34" s="60">
        <v>3212636</v>
      </c>
      <c r="L34" s="60">
        <v>5467618</v>
      </c>
      <c r="M34" s="60">
        <v>3029734</v>
      </c>
      <c r="N34" s="60">
        <v>11709988</v>
      </c>
      <c r="O34" s="60">
        <v>3125332</v>
      </c>
      <c r="P34" s="60">
        <v>10493762</v>
      </c>
      <c r="Q34" s="60">
        <v>4345477</v>
      </c>
      <c r="R34" s="60">
        <v>17964571</v>
      </c>
      <c r="S34" s="60">
        <v>5253443</v>
      </c>
      <c r="T34" s="60">
        <v>5298472</v>
      </c>
      <c r="U34" s="60">
        <v>8111958</v>
      </c>
      <c r="V34" s="60">
        <v>18663873</v>
      </c>
      <c r="W34" s="60">
        <v>61119883</v>
      </c>
      <c r="X34" s="60">
        <v>37976579</v>
      </c>
      <c r="Y34" s="60">
        <v>23143304</v>
      </c>
      <c r="Z34" s="140">
        <v>60.94</v>
      </c>
      <c r="AA34" s="155">
        <v>41974833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446867</v>
      </c>
      <c r="I35" s="60">
        <v>-446867</v>
      </c>
      <c r="J35" s="60">
        <v>0</v>
      </c>
      <c r="K35" s="60">
        <v>0</v>
      </c>
      <c r="L35" s="60">
        <v>0</v>
      </c>
      <c r="M35" s="60">
        <v>4730</v>
      </c>
      <c r="N35" s="60">
        <v>4730</v>
      </c>
      <c r="O35" s="60">
        <v>0</v>
      </c>
      <c r="P35" s="60">
        <v>59901</v>
      </c>
      <c r="Q35" s="60">
        <v>0</v>
      </c>
      <c r="R35" s="60">
        <v>59901</v>
      </c>
      <c r="S35" s="60">
        <v>0</v>
      </c>
      <c r="T35" s="60">
        <v>0</v>
      </c>
      <c r="U35" s="60">
        <v>0</v>
      </c>
      <c r="V35" s="60">
        <v>0</v>
      </c>
      <c r="W35" s="60">
        <v>64631</v>
      </c>
      <c r="X35" s="60"/>
      <c r="Y35" s="60">
        <v>64631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254212316</v>
      </c>
      <c r="D36" s="188">
        <f>SUM(D25:D35)</f>
        <v>0</v>
      </c>
      <c r="E36" s="189">
        <f t="shared" si="1"/>
        <v>255734660</v>
      </c>
      <c r="F36" s="190">
        <f t="shared" si="1"/>
        <v>263583995</v>
      </c>
      <c r="G36" s="190">
        <f t="shared" si="1"/>
        <v>10537645</v>
      </c>
      <c r="H36" s="190">
        <f t="shared" si="1"/>
        <v>21913230</v>
      </c>
      <c r="I36" s="190">
        <f t="shared" si="1"/>
        <v>27544927</v>
      </c>
      <c r="J36" s="190">
        <f t="shared" si="1"/>
        <v>59995802</v>
      </c>
      <c r="K36" s="190">
        <f t="shared" si="1"/>
        <v>18631029</v>
      </c>
      <c r="L36" s="190">
        <f t="shared" si="1"/>
        <v>20511398</v>
      </c>
      <c r="M36" s="190">
        <f t="shared" si="1"/>
        <v>23595889</v>
      </c>
      <c r="N36" s="190">
        <f t="shared" si="1"/>
        <v>62738316</v>
      </c>
      <c r="O36" s="190">
        <f t="shared" si="1"/>
        <v>16898503</v>
      </c>
      <c r="P36" s="190">
        <f t="shared" si="1"/>
        <v>25239736</v>
      </c>
      <c r="Q36" s="190">
        <f t="shared" si="1"/>
        <v>19368092</v>
      </c>
      <c r="R36" s="190">
        <f t="shared" si="1"/>
        <v>61506331</v>
      </c>
      <c r="S36" s="190">
        <f t="shared" si="1"/>
        <v>18810664</v>
      </c>
      <c r="T36" s="190">
        <f t="shared" si="1"/>
        <v>19395694</v>
      </c>
      <c r="U36" s="190">
        <f t="shared" si="1"/>
        <v>23326327</v>
      </c>
      <c r="V36" s="190">
        <f t="shared" si="1"/>
        <v>61532685</v>
      </c>
      <c r="W36" s="190">
        <f t="shared" si="1"/>
        <v>245773134</v>
      </c>
      <c r="X36" s="190">
        <f t="shared" si="1"/>
        <v>255734642</v>
      </c>
      <c r="Y36" s="190">
        <f t="shared" si="1"/>
        <v>-9961508</v>
      </c>
      <c r="Z36" s="191">
        <f>+IF(X36&lt;&gt;0,+(Y36/X36)*100,0)</f>
        <v>-3.8952517039126833</v>
      </c>
      <c r="AA36" s="188">
        <f>SUM(AA25:AA35)</f>
        <v>263583995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16602579</v>
      </c>
      <c r="D38" s="199">
        <f>+D22-D36</f>
        <v>0</v>
      </c>
      <c r="E38" s="200">
        <f t="shared" si="2"/>
        <v>-1896843</v>
      </c>
      <c r="F38" s="106">
        <f t="shared" si="2"/>
        <v>-1448574</v>
      </c>
      <c r="G38" s="106">
        <f t="shared" si="2"/>
        <v>-5937938</v>
      </c>
      <c r="H38" s="106">
        <f t="shared" si="2"/>
        <v>8592829</v>
      </c>
      <c r="I38" s="106">
        <f t="shared" si="2"/>
        <v>3638107</v>
      </c>
      <c r="J38" s="106">
        <f t="shared" si="2"/>
        <v>6292998</v>
      </c>
      <c r="K38" s="106">
        <f t="shared" si="2"/>
        <v>10310357</v>
      </c>
      <c r="L38" s="106">
        <f t="shared" si="2"/>
        <v>-2122055</v>
      </c>
      <c r="M38" s="106">
        <f t="shared" si="2"/>
        <v>-8604383</v>
      </c>
      <c r="N38" s="106">
        <f t="shared" si="2"/>
        <v>-416081</v>
      </c>
      <c r="O38" s="106">
        <f t="shared" si="2"/>
        <v>12149056</v>
      </c>
      <c r="P38" s="106">
        <f t="shared" si="2"/>
        <v>17749459</v>
      </c>
      <c r="Q38" s="106">
        <f t="shared" si="2"/>
        <v>7384862</v>
      </c>
      <c r="R38" s="106">
        <f t="shared" si="2"/>
        <v>37283377</v>
      </c>
      <c r="S38" s="106">
        <f t="shared" si="2"/>
        <v>-179431</v>
      </c>
      <c r="T38" s="106">
        <f t="shared" si="2"/>
        <v>-3133124</v>
      </c>
      <c r="U38" s="106">
        <f t="shared" si="2"/>
        <v>-36809135</v>
      </c>
      <c r="V38" s="106">
        <f t="shared" si="2"/>
        <v>-40121690</v>
      </c>
      <c r="W38" s="106">
        <f t="shared" si="2"/>
        <v>3038604</v>
      </c>
      <c r="X38" s="106">
        <f>IF(F22=F36,0,X22-X36)</f>
        <v>-1896825</v>
      </c>
      <c r="Y38" s="106">
        <f t="shared" si="2"/>
        <v>4935429</v>
      </c>
      <c r="Z38" s="201">
        <f>+IF(X38&lt;&gt;0,+(Y38/X38)*100,0)</f>
        <v>-260.1942192874936</v>
      </c>
      <c r="AA38" s="199">
        <f>+AA22-AA36</f>
        <v>-1448574</v>
      </c>
    </row>
    <row r="39" spans="1:27" ht="12.75">
      <c r="A39" s="181" t="s">
        <v>46</v>
      </c>
      <c r="B39" s="185"/>
      <c r="C39" s="155">
        <v>14823769</v>
      </c>
      <c r="D39" s="155">
        <v>0</v>
      </c>
      <c r="E39" s="156">
        <v>24551000</v>
      </c>
      <c r="F39" s="60">
        <v>24551000</v>
      </c>
      <c r="G39" s="60">
        <v>1510234</v>
      </c>
      <c r="H39" s="60">
        <v>197741</v>
      </c>
      <c r="I39" s="60">
        <v>9939493</v>
      </c>
      <c r="J39" s="60">
        <v>11647468</v>
      </c>
      <c r="K39" s="60">
        <v>-8037225</v>
      </c>
      <c r="L39" s="60">
        <v>1004029</v>
      </c>
      <c r="M39" s="60">
        <v>3800625</v>
      </c>
      <c r="N39" s="60">
        <v>-3232571</v>
      </c>
      <c r="O39" s="60">
        <v>3892065</v>
      </c>
      <c r="P39" s="60">
        <v>2518170</v>
      </c>
      <c r="Q39" s="60">
        <v>3349639</v>
      </c>
      <c r="R39" s="60">
        <v>9759874</v>
      </c>
      <c r="S39" s="60">
        <v>0</v>
      </c>
      <c r="T39" s="60">
        <v>3155894</v>
      </c>
      <c r="U39" s="60">
        <v>1886335</v>
      </c>
      <c r="V39" s="60">
        <v>5042229</v>
      </c>
      <c r="W39" s="60">
        <v>23217000</v>
      </c>
      <c r="X39" s="60">
        <v>24551000</v>
      </c>
      <c r="Y39" s="60">
        <v>-1334000</v>
      </c>
      <c r="Z39" s="140">
        <v>-5.43</v>
      </c>
      <c r="AA39" s="155">
        <v>24551000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31426348</v>
      </c>
      <c r="D42" s="206">
        <f>SUM(D38:D41)</f>
        <v>0</v>
      </c>
      <c r="E42" s="207">
        <f t="shared" si="3"/>
        <v>22654157</v>
      </c>
      <c r="F42" s="88">
        <f t="shared" si="3"/>
        <v>23102426</v>
      </c>
      <c r="G42" s="88">
        <f t="shared" si="3"/>
        <v>-4427704</v>
      </c>
      <c r="H42" s="88">
        <f t="shared" si="3"/>
        <v>8790570</v>
      </c>
      <c r="I42" s="88">
        <f t="shared" si="3"/>
        <v>13577600</v>
      </c>
      <c r="J42" s="88">
        <f t="shared" si="3"/>
        <v>17940466</v>
      </c>
      <c r="K42" s="88">
        <f t="shared" si="3"/>
        <v>2273132</v>
      </c>
      <c r="L42" s="88">
        <f t="shared" si="3"/>
        <v>-1118026</v>
      </c>
      <c r="M42" s="88">
        <f t="shared" si="3"/>
        <v>-4803758</v>
      </c>
      <c r="N42" s="88">
        <f t="shared" si="3"/>
        <v>-3648652</v>
      </c>
      <c r="O42" s="88">
        <f t="shared" si="3"/>
        <v>16041121</v>
      </c>
      <c r="P42" s="88">
        <f t="shared" si="3"/>
        <v>20267629</v>
      </c>
      <c r="Q42" s="88">
        <f t="shared" si="3"/>
        <v>10734501</v>
      </c>
      <c r="R42" s="88">
        <f t="shared" si="3"/>
        <v>47043251</v>
      </c>
      <c r="S42" s="88">
        <f t="shared" si="3"/>
        <v>-179431</v>
      </c>
      <c r="T42" s="88">
        <f t="shared" si="3"/>
        <v>22770</v>
      </c>
      <c r="U42" s="88">
        <f t="shared" si="3"/>
        <v>-34922800</v>
      </c>
      <c r="V42" s="88">
        <f t="shared" si="3"/>
        <v>-35079461</v>
      </c>
      <c r="W42" s="88">
        <f t="shared" si="3"/>
        <v>26255604</v>
      </c>
      <c r="X42" s="88">
        <f t="shared" si="3"/>
        <v>22654175</v>
      </c>
      <c r="Y42" s="88">
        <f t="shared" si="3"/>
        <v>3601429</v>
      </c>
      <c r="Z42" s="208">
        <f>+IF(X42&lt;&gt;0,+(Y42/X42)*100,0)</f>
        <v>15.897418467015461</v>
      </c>
      <c r="AA42" s="206">
        <f>SUM(AA38:AA41)</f>
        <v>23102426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31426348</v>
      </c>
      <c r="D44" s="210">
        <f>+D42-D43</f>
        <v>0</v>
      </c>
      <c r="E44" s="211">
        <f t="shared" si="4"/>
        <v>22654157</v>
      </c>
      <c r="F44" s="77">
        <f t="shared" si="4"/>
        <v>23102426</v>
      </c>
      <c r="G44" s="77">
        <f t="shared" si="4"/>
        <v>-4427704</v>
      </c>
      <c r="H44" s="77">
        <f t="shared" si="4"/>
        <v>8790570</v>
      </c>
      <c r="I44" s="77">
        <f t="shared" si="4"/>
        <v>13577600</v>
      </c>
      <c r="J44" s="77">
        <f t="shared" si="4"/>
        <v>17940466</v>
      </c>
      <c r="K44" s="77">
        <f t="shared" si="4"/>
        <v>2273132</v>
      </c>
      <c r="L44" s="77">
        <f t="shared" si="4"/>
        <v>-1118026</v>
      </c>
      <c r="M44" s="77">
        <f t="shared" si="4"/>
        <v>-4803758</v>
      </c>
      <c r="N44" s="77">
        <f t="shared" si="4"/>
        <v>-3648652</v>
      </c>
      <c r="O44" s="77">
        <f t="shared" si="4"/>
        <v>16041121</v>
      </c>
      <c r="P44" s="77">
        <f t="shared" si="4"/>
        <v>20267629</v>
      </c>
      <c r="Q44" s="77">
        <f t="shared" si="4"/>
        <v>10734501</v>
      </c>
      <c r="R44" s="77">
        <f t="shared" si="4"/>
        <v>47043251</v>
      </c>
      <c r="S44" s="77">
        <f t="shared" si="4"/>
        <v>-179431</v>
      </c>
      <c r="T44" s="77">
        <f t="shared" si="4"/>
        <v>22770</v>
      </c>
      <c r="U44" s="77">
        <f t="shared" si="4"/>
        <v>-34922800</v>
      </c>
      <c r="V44" s="77">
        <f t="shared" si="4"/>
        <v>-35079461</v>
      </c>
      <c r="W44" s="77">
        <f t="shared" si="4"/>
        <v>26255604</v>
      </c>
      <c r="X44" s="77">
        <f t="shared" si="4"/>
        <v>22654175</v>
      </c>
      <c r="Y44" s="77">
        <f t="shared" si="4"/>
        <v>3601429</v>
      </c>
      <c r="Z44" s="212">
        <f>+IF(X44&lt;&gt;0,+(Y44/X44)*100,0)</f>
        <v>15.897418467015461</v>
      </c>
      <c r="AA44" s="210">
        <f>+AA42-AA43</f>
        <v>23102426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31426348</v>
      </c>
      <c r="D46" s="206">
        <f>SUM(D44:D45)</f>
        <v>0</v>
      </c>
      <c r="E46" s="207">
        <f t="shared" si="5"/>
        <v>22654157</v>
      </c>
      <c r="F46" s="88">
        <f t="shared" si="5"/>
        <v>23102426</v>
      </c>
      <c r="G46" s="88">
        <f t="shared" si="5"/>
        <v>-4427704</v>
      </c>
      <c r="H46" s="88">
        <f t="shared" si="5"/>
        <v>8790570</v>
      </c>
      <c r="I46" s="88">
        <f t="shared" si="5"/>
        <v>13577600</v>
      </c>
      <c r="J46" s="88">
        <f t="shared" si="5"/>
        <v>17940466</v>
      </c>
      <c r="K46" s="88">
        <f t="shared" si="5"/>
        <v>2273132</v>
      </c>
      <c r="L46" s="88">
        <f t="shared" si="5"/>
        <v>-1118026</v>
      </c>
      <c r="M46" s="88">
        <f t="shared" si="5"/>
        <v>-4803758</v>
      </c>
      <c r="N46" s="88">
        <f t="shared" si="5"/>
        <v>-3648652</v>
      </c>
      <c r="O46" s="88">
        <f t="shared" si="5"/>
        <v>16041121</v>
      </c>
      <c r="P46" s="88">
        <f t="shared" si="5"/>
        <v>20267629</v>
      </c>
      <c r="Q46" s="88">
        <f t="shared" si="5"/>
        <v>10734501</v>
      </c>
      <c r="R46" s="88">
        <f t="shared" si="5"/>
        <v>47043251</v>
      </c>
      <c r="S46" s="88">
        <f t="shared" si="5"/>
        <v>-179431</v>
      </c>
      <c r="T46" s="88">
        <f t="shared" si="5"/>
        <v>22770</v>
      </c>
      <c r="U46" s="88">
        <f t="shared" si="5"/>
        <v>-34922800</v>
      </c>
      <c r="V46" s="88">
        <f t="shared" si="5"/>
        <v>-35079461</v>
      </c>
      <c r="W46" s="88">
        <f t="shared" si="5"/>
        <v>26255604</v>
      </c>
      <c r="X46" s="88">
        <f t="shared" si="5"/>
        <v>22654175</v>
      </c>
      <c r="Y46" s="88">
        <f t="shared" si="5"/>
        <v>3601429</v>
      </c>
      <c r="Z46" s="208">
        <f>+IF(X46&lt;&gt;0,+(Y46/X46)*100,0)</f>
        <v>15.897418467015461</v>
      </c>
      <c r="AA46" s="206">
        <f>SUM(AA44:AA45)</f>
        <v>23102426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31426348</v>
      </c>
      <c r="D48" s="217">
        <f>SUM(D46:D47)</f>
        <v>0</v>
      </c>
      <c r="E48" s="218">
        <f t="shared" si="6"/>
        <v>22654157</v>
      </c>
      <c r="F48" s="219">
        <f t="shared" si="6"/>
        <v>23102426</v>
      </c>
      <c r="G48" s="219">
        <f t="shared" si="6"/>
        <v>-4427704</v>
      </c>
      <c r="H48" s="220">
        <f t="shared" si="6"/>
        <v>8790570</v>
      </c>
      <c r="I48" s="220">
        <f t="shared" si="6"/>
        <v>13577600</v>
      </c>
      <c r="J48" s="220">
        <f t="shared" si="6"/>
        <v>17940466</v>
      </c>
      <c r="K48" s="220">
        <f t="shared" si="6"/>
        <v>2273132</v>
      </c>
      <c r="L48" s="220">
        <f t="shared" si="6"/>
        <v>-1118026</v>
      </c>
      <c r="M48" s="219">
        <f t="shared" si="6"/>
        <v>-4803758</v>
      </c>
      <c r="N48" s="219">
        <f t="shared" si="6"/>
        <v>-3648652</v>
      </c>
      <c r="O48" s="220">
        <f t="shared" si="6"/>
        <v>16041121</v>
      </c>
      <c r="P48" s="220">
        <f t="shared" si="6"/>
        <v>20267629</v>
      </c>
      <c r="Q48" s="220">
        <f t="shared" si="6"/>
        <v>10734501</v>
      </c>
      <c r="R48" s="220">
        <f t="shared" si="6"/>
        <v>47043251</v>
      </c>
      <c r="S48" s="220">
        <f t="shared" si="6"/>
        <v>-179431</v>
      </c>
      <c r="T48" s="219">
        <f t="shared" si="6"/>
        <v>22770</v>
      </c>
      <c r="U48" s="219">
        <f t="shared" si="6"/>
        <v>-34922800</v>
      </c>
      <c r="V48" s="220">
        <f t="shared" si="6"/>
        <v>-35079461</v>
      </c>
      <c r="W48" s="220">
        <f t="shared" si="6"/>
        <v>26255604</v>
      </c>
      <c r="X48" s="220">
        <f t="shared" si="6"/>
        <v>22654175</v>
      </c>
      <c r="Y48" s="220">
        <f t="shared" si="6"/>
        <v>3601429</v>
      </c>
      <c r="Z48" s="221">
        <f>+IF(X48&lt;&gt;0,+(Y48/X48)*100,0)</f>
        <v>15.897418467015461</v>
      </c>
      <c r="AA48" s="222">
        <f>SUM(AA46:AA47)</f>
        <v>23102426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4584034</v>
      </c>
      <c r="D5" s="153">
        <f>SUM(D6:D8)</f>
        <v>0</v>
      </c>
      <c r="E5" s="154">
        <f t="shared" si="0"/>
        <v>517452</v>
      </c>
      <c r="F5" s="100">
        <f t="shared" si="0"/>
        <v>1735452</v>
      </c>
      <c r="G5" s="100">
        <f t="shared" si="0"/>
        <v>0</v>
      </c>
      <c r="H5" s="100">
        <f t="shared" si="0"/>
        <v>5227</v>
      </c>
      <c r="I5" s="100">
        <f t="shared" si="0"/>
        <v>98818</v>
      </c>
      <c r="J5" s="100">
        <f t="shared" si="0"/>
        <v>104045</v>
      </c>
      <c r="K5" s="100">
        <f t="shared" si="0"/>
        <v>53900</v>
      </c>
      <c r="L5" s="100">
        <f t="shared" si="0"/>
        <v>156688</v>
      </c>
      <c r="M5" s="100">
        <f t="shared" si="0"/>
        <v>30671</v>
      </c>
      <c r="N5" s="100">
        <f t="shared" si="0"/>
        <v>241259</v>
      </c>
      <c r="O5" s="100">
        <f t="shared" si="0"/>
        <v>174144</v>
      </c>
      <c r="P5" s="100">
        <f t="shared" si="0"/>
        <v>703695</v>
      </c>
      <c r="Q5" s="100">
        <f t="shared" si="0"/>
        <v>8406</v>
      </c>
      <c r="R5" s="100">
        <f t="shared" si="0"/>
        <v>886245</v>
      </c>
      <c r="S5" s="100">
        <f t="shared" si="0"/>
        <v>21383</v>
      </c>
      <c r="T5" s="100">
        <f t="shared" si="0"/>
        <v>46467</v>
      </c>
      <c r="U5" s="100">
        <f t="shared" si="0"/>
        <v>237317</v>
      </c>
      <c r="V5" s="100">
        <f t="shared" si="0"/>
        <v>305167</v>
      </c>
      <c r="W5" s="100">
        <f t="shared" si="0"/>
        <v>1536716</v>
      </c>
      <c r="X5" s="100">
        <f t="shared" si="0"/>
        <v>1810454</v>
      </c>
      <c r="Y5" s="100">
        <f t="shared" si="0"/>
        <v>-273738</v>
      </c>
      <c r="Z5" s="137">
        <f>+IF(X5&lt;&gt;0,+(Y5/X5)*100,0)</f>
        <v>-15.11985391509533</v>
      </c>
      <c r="AA5" s="153">
        <f>SUM(AA6:AA8)</f>
        <v>1735452</v>
      </c>
    </row>
    <row r="6" spans="1:27" ht="12.75">
      <c r="A6" s="138" t="s">
        <v>75</v>
      </c>
      <c r="B6" s="136"/>
      <c r="C6" s="155"/>
      <c r="D6" s="155"/>
      <c r="E6" s="156">
        <v>3000</v>
      </c>
      <c r="F6" s="60">
        <v>750500</v>
      </c>
      <c r="G6" s="60"/>
      <c r="H6" s="60">
        <v>2266</v>
      </c>
      <c r="I6" s="60"/>
      <c r="J6" s="60">
        <v>2266</v>
      </c>
      <c r="K6" s="60"/>
      <c r="L6" s="60"/>
      <c r="M6" s="60"/>
      <c r="N6" s="60"/>
      <c r="O6" s="60"/>
      <c r="P6" s="60">
        <v>696417</v>
      </c>
      <c r="Q6" s="60">
        <v>20752</v>
      </c>
      <c r="R6" s="60">
        <v>717169</v>
      </c>
      <c r="S6" s="60">
        <v>18398</v>
      </c>
      <c r="T6" s="60"/>
      <c r="U6" s="60">
        <v>37049</v>
      </c>
      <c r="V6" s="60">
        <v>55447</v>
      </c>
      <c r="W6" s="60">
        <v>774882</v>
      </c>
      <c r="X6" s="60">
        <v>845500</v>
      </c>
      <c r="Y6" s="60">
        <v>-70618</v>
      </c>
      <c r="Z6" s="140">
        <v>-8.35</v>
      </c>
      <c r="AA6" s="62">
        <v>750500</v>
      </c>
    </row>
    <row r="7" spans="1:27" ht="12.75">
      <c r="A7" s="138" t="s">
        <v>76</v>
      </c>
      <c r="B7" s="136"/>
      <c r="C7" s="157">
        <v>4584034</v>
      </c>
      <c r="D7" s="157"/>
      <c r="E7" s="158">
        <v>214452</v>
      </c>
      <c r="F7" s="159">
        <v>409752</v>
      </c>
      <c r="G7" s="159"/>
      <c r="H7" s="159">
        <v>2961</v>
      </c>
      <c r="I7" s="159">
        <v>95724</v>
      </c>
      <c r="J7" s="159">
        <v>98685</v>
      </c>
      <c r="K7" s="159">
        <v>22126</v>
      </c>
      <c r="L7" s="159">
        <v>83661</v>
      </c>
      <c r="M7" s="159">
        <v>9671</v>
      </c>
      <c r="N7" s="159">
        <v>115458</v>
      </c>
      <c r="O7" s="159">
        <v>9376</v>
      </c>
      <c r="P7" s="159">
        <v>7278</v>
      </c>
      <c r="Q7" s="159">
        <v>-21243</v>
      </c>
      <c r="R7" s="159">
        <v>-4589</v>
      </c>
      <c r="S7" s="159"/>
      <c r="T7" s="159">
        <v>38135</v>
      </c>
      <c r="U7" s="159">
        <v>101007</v>
      </c>
      <c r="V7" s="159">
        <v>139142</v>
      </c>
      <c r="W7" s="159">
        <v>348696</v>
      </c>
      <c r="X7" s="159">
        <v>409754</v>
      </c>
      <c r="Y7" s="159">
        <v>-61058</v>
      </c>
      <c r="Z7" s="141">
        <v>-14.9</v>
      </c>
      <c r="AA7" s="225">
        <v>409752</v>
      </c>
    </row>
    <row r="8" spans="1:27" ht="12.75">
      <c r="A8" s="138" t="s">
        <v>77</v>
      </c>
      <c r="B8" s="136"/>
      <c r="C8" s="155"/>
      <c r="D8" s="155"/>
      <c r="E8" s="156">
        <v>300000</v>
      </c>
      <c r="F8" s="60">
        <v>575200</v>
      </c>
      <c r="G8" s="60"/>
      <c r="H8" s="60"/>
      <c r="I8" s="60">
        <v>3094</v>
      </c>
      <c r="J8" s="60">
        <v>3094</v>
      </c>
      <c r="K8" s="60">
        <v>31774</v>
      </c>
      <c r="L8" s="60">
        <v>73027</v>
      </c>
      <c r="M8" s="60">
        <v>21000</v>
      </c>
      <c r="N8" s="60">
        <v>125801</v>
      </c>
      <c r="O8" s="60">
        <v>164768</v>
      </c>
      <c r="P8" s="60"/>
      <c r="Q8" s="60">
        <v>8897</v>
      </c>
      <c r="R8" s="60">
        <v>173665</v>
      </c>
      <c r="S8" s="60">
        <v>2985</v>
      </c>
      <c r="T8" s="60">
        <v>8332</v>
      </c>
      <c r="U8" s="60">
        <v>99261</v>
      </c>
      <c r="V8" s="60">
        <v>110578</v>
      </c>
      <c r="W8" s="60">
        <v>413138</v>
      </c>
      <c r="X8" s="60">
        <v>555200</v>
      </c>
      <c r="Y8" s="60">
        <v>-142062</v>
      </c>
      <c r="Z8" s="140">
        <v>-25.59</v>
      </c>
      <c r="AA8" s="62">
        <v>575200</v>
      </c>
    </row>
    <row r="9" spans="1:27" ht="12.75">
      <c r="A9" s="135" t="s">
        <v>78</v>
      </c>
      <c r="B9" s="136"/>
      <c r="C9" s="153">
        <f aca="true" t="shared" si="1" ref="C9:Y9">SUM(C10:C14)</f>
        <v>80217</v>
      </c>
      <c r="D9" s="153">
        <f>SUM(D10:D14)</f>
        <v>0</v>
      </c>
      <c r="E9" s="154">
        <f t="shared" si="1"/>
        <v>6801420</v>
      </c>
      <c r="F9" s="100">
        <f t="shared" si="1"/>
        <v>9014003</v>
      </c>
      <c r="G9" s="100">
        <f t="shared" si="1"/>
        <v>0</v>
      </c>
      <c r="H9" s="100">
        <f t="shared" si="1"/>
        <v>363</v>
      </c>
      <c r="I9" s="100">
        <f t="shared" si="1"/>
        <v>9543</v>
      </c>
      <c r="J9" s="100">
        <f t="shared" si="1"/>
        <v>9906</v>
      </c>
      <c r="K9" s="100">
        <f t="shared" si="1"/>
        <v>68300</v>
      </c>
      <c r="L9" s="100">
        <f t="shared" si="1"/>
        <v>15232</v>
      </c>
      <c r="M9" s="100">
        <f t="shared" si="1"/>
        <v>20333</v>
      </c>
      <c r="N9" s="100">
        <f t="shared" si="1"/>
        <v>103865</v>
      </c>
      <c r="O9" s="100">
        <f t="shared" si="1"/>
        <v>304905</v>
      </c>
      <c r="P9" s="100">
        <f t="shared" si="1"/>
        <v>0</v>
      </c>
      <c r="Q9" s="100">
        <f t="shared" si="1"/>
        <v>37688</v>
      </c>
      <c r="R9" s="100">
        <f t="shared" si="1"/>
        <v>342593</v>
      </c>
      <c r="S9" s="100">
        <f t="shared" si="1"/>
        <v>122930</v>
      </c>
      <c r="T9" s="100">
        <f t="shared" si="1"/>
        <v>0</v>
      </c>
      <c r="U9" s="100">
        <f t="shared" si="1"/>
        <v>1087000</v>
      </c>
      <c r="V9" s="100">
        <f t="shared" si="1"/>
        <v>1209930</v>
      </c>
      <c r="W9" s="100">
        <f t="shared" si="1"/>
        <v>1666294</v>
      </c>
      <c r="X9" s="100">
        <f t="shared" si="1"/>
        <v>16041570</v>
      </c>
      <c r="Y9" s="100">
        <f t="shared" si="1"/>
        <v>-14375276</v>
      </c>
      <c r="Z9" s="137">
        <f>+IF(X9&lt;&gt;0,+(Y9/X9)*100,0)</f>
        <v>-89.61265013337223</v>
      </c>
      <c r="AA9" s="102">
        <f>SUM(AA10:AA14)</f>
        <v>9014003</v>
      </c>
    </row>
    <row r="10" spans="1:27" ht="12.75">
      <c r="A10" s="138" t="s">
        <v>79</v>
      </c>
      <c r="B10" s="136"/>
      <c r="C10" s="155">
        <v>80217</v>
      </c>
      <c r="D10" s="155"/>
      <c r="E10" s="156">
        <v>4480250</v>
      </c>
      <c r="F10" s="60">
        <v>7052153</v>
      </c>
      <c r="G10" s="60"/>
      <c r="H10" s="60">
        <v>363</v>
      </c>
      <c r="I10" s="60">
        <v>9543</v>
      </c>
      <c r="J10" s="60">
        <v>9906</v>
      </c>
      <c r="K10" s="60">
        <v>68300</v>
      </c>
      <c r="L10" s="60">
        <v>15232</v>
      </c>
      <c r="M10" s="60">
        <v>20333</v>
      </c>
      <c r="N10" s="60">
        <v>103865</v>
      </c>
      <c r="O10" s="60">
        <v>278027</v>
      </c>
      <c r="P10" s="60"/>
      <c r="Q10" s="60">
        <v>28741</v>
      </c>
      <c r="R10" s="60">
        <v>306768</v>
      </c>
      <c r="S10" s="60">
        <v>122930</v>
      </c>
      <c r="T10" s="60"/>
      <c r="U10" s="60">
        <v>1087000</v>
      </c>
      <c r="V10" s="60">
        <v>1209930</v>
      </c>
      <c r="W10" s="60">
        <v>1630469</v>
      </c>
      <c r="X10" s="60">
        <v>13586400</v>
      </c>
      <c r="Y10" s="60">
        <v>-11955931</v>
      </c>
      <c r="Z10" s="140">
        <v>-88</v>
      </c>
      <c r="AA10" s="62">
        <v>7052153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36000</v>
      </c>
      <c r="Y11" s="60">
        <v>-36000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>
        <v>2321170</v>
      </c>
      <c r="F12" s="60">
        <v>1961850</v>
      </c>
      <c r="G12" s="60"/>
      <c r="H12" s="60"/>
      <c r="I12" s="60"/>
      <c r="J12" s="60"/>
      <c r="K12" s="60"/>
      <c r="L12" s="60"/>
      <c r="M12" s="60"/>
      <c r="N12" s="60"/>
      <c r="O12" s="60">
        <v>26878</v>
      </c>
      <c r="P12" s="60"/>
      <c r="Q12" s="60">
        <v>8947</v>
      </c>
      <c r="R12" s="60">
        <v>35825</v>
      </c>
      <c r="S12" s="60"/>
      <c r="T12" s="60"/>
      <c r="U12" s="60"/>
      <c r="V12" s="60"/>
      <c r="W12" s="60">
        <v>35825</v>
      </c>
      <c r="X12" s="60">
        <v>2419170</v>
      </c>
      <c r="Y12" s="60">
        <v>-2383345</v>
      </c>
      <c r="Z12" s="140">
        <v>-98.52</v>
      </c>
      <c r="AA12" s="62">
        <v>1961850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31804528</v>
      </c>
      <c r="D15" s="153">
        <f>SUM(D16:D18)</f>
        <v>0</v>
      </c>
      <c r="E15" s="154">
        <f t="shared" si="2"/>
        <v>7542500</v>
      </c>
      <c r="F15" s="100">
        <f t="shared" si="2"/>
        <v>12583951</v>
      </c>
      <c r="G15" s="100">
        <f t="shared" si="2"/>
        <v>0</v>
      </c>
      <c r="H15" s="100">
        <f t="shared" si="2"/>
        <v>0</v>
      </c>
      <c r="I15" s="100">
        <f t="shared" si="2"/>
        <v>1517140</v>
      </c>
      <c r="J15" s="100">
        <f t="shared" si="2"/>
        <v>1517140</v>
      </c>
      <c r="K15" s="100">
        <f t="shared" si="2"/>
        <v>739804</v>
      </c>
      <c r="L15" s="100">
        <f t="shared" si="2"/>
        <v>1276245</v>
      </c>
      <c r="M15" s="100">
        <f t="shared" si="2"/>
        <v>1087675</v>
      </c>
      <c r="N15" s="100">
        <f t="shared" si="2"/>
        <v>3103724</v>
      </c>
      <c r="O15" s="100">
        <f t="shared" si="2"/>
        <v>2523374</v>
      </c>
      <c r="P15" s="100">
        <f t="shared" si="2"/>
        <v>710083</v>
      </c>
      <c r="Q15" s="100">
        <f t="shared" si="2"/>
        <v>2970927</v>
      </c>
      <c r="R15" s="100">
        <f t="shared" si="2"/>
        <v>6204384</v>
      </c>
      <c r="S15" s="100">
        <f t="shared" si="2"/>
        <v>461154</v>
      </c>
      <c r="T15" s="100">
        <f t="shared" si="2"/>
        <v>2670460</v>
      </c>
      <c r="U15" s="100">
        <f t="shared" si="2"/>
        <v>1098424</v>
      </c>
      <c r="V15" s="100">
        <f t="shared" si="2"/>
        <v>4230038</v>
      </c>
      <c r="W15" s="100">
        <f t="shared" si="2"/>
        <v>15055286</v>
      </c>
      <c r="X15" s="100">
        <f t="shared" si="2"/>
        <v>5226080</v>
      </c>
      <c r="Y15" s="100">
        <f t="shared" si="2"/>
        <v>9829206</v>
      </c>
      <c r="Z15" s="137">
        <f>+IF(X15&lt;&gt;0,+(Y15/X15)*100,0)</f>
        <v>188.07989927440835</v>
      </c>
      <c r="AA15" s="102">
        <f>SUM(AA16:AA18)</f>
        <v>12583951</v>
      </c>
    </row>
    <row r="16" spans="1:27" ht="12.75">
      <c r="A16" s="138" t="s">
        <v>85</v>
      </c>
      <c r="B16" s="136"/>
      <c r="C16" s="155"/>
      <c r="D16" s="155"/>
      <c r="E16" s="156"/>
      <c r="F16" s="60">
        <v>1010000</v>
      </c>
      <c r="G16" s="60"/>
      <c r="H16" s="60"/>
      <c r="I16" s="60"/>
      <c r="J16" s="60"/>
      <c r="K16" s="60">
        <v>5099</v>
      </c>
      <c r="L16" s="60">
        <v>54372</v>
      </c>
      <c r="M16" s="60"/>
      <c r="N16" s="60">
        <v>59471</v>
      </c>
      <c r="O16" s="60"/>
      <c r="P16" s="60"/>
      <c r="Q16" s="60"/>
      <c r="R16" s="60"/>
      <c r="S16" s="60">
        <v>37207</v>
      </c>
      <c r="T16" s="60"/>
      <c r="U16" s="60">
        <v>27787</v>
      </c>
      <c r="V16" s="60">
        <v>64994</v>
      </c>
      <c r="W16" s="60">
        <v>124465</v>
      </c>
      <c r="X16" s="60">
        <v>60000</v>
      </c>
      <c r="Y16" s="60">
        <v>64465</v>
      </c>
      <c r="Z16" s="140">
        <v>107.44</v>
      </c>
      <c r="AA16" s="62">
        <v>1010000</v>
      </c>
    </row>
    <row r="17" spans="1:27" ht="12.75">
      <c r="A17" s="138" t="s">
        <v>86</v>
      </c>
      <c r="B17" s="136"/>
      <c r="C17" s="155">
        <v>31804528</v>
      </c>
      <c r="D17" s="155"/>
      <c r="E17" s="156">
        <v>7542500</v>
      </c>
      <c r="F17" s="60">
        <v>11573951</v>
      </c>
      <c r="G17" s="60"/>
      <c r="H17" s="60"/>
      <c r="I17" s="60">
        <v>1517140</v>
      </c>
      <c r="J17" s="60">
        <v>1517140</v>
      </c>
      <c r="K17" s="60">
        <v>734705</v>
      </c>
      <c r="L17" s="60">
        <v>1221873</v>
      </c>
      <c r="M17" s="60">
        <v>1087675</v>
      </c>
      <c r="N17" s="60">
        <v>3044253</v>
      </c>
      <c r="O17" s="60">
        <v>2523374</v>
      </c>
      <c r="P17" s="60">
        <v>710083</v>
      </c>
      <c r="Q17" s="60">
        <v>2970927</v>
      </c>
      <c r="R17" s="60">
        <v>6204384</v>
      </c>
      <c r="S17" s="60">
        <v>423947</v>
      </c>
      <c r="T17" s="60">
        <v>2670460</v>
      </c>
      <c r="U17" s="60">
        <v>1070637</v>
      </c>
      <c r="V17" s="60">
        <v>4165044</v>
      </c>
      <c r="W17" s="60">
        <v>14930821</v>
      </c>
      <c r="X17" s="60">
        <v>5166080</v>
      </c>
      <c r="Y17" s="60">
        <v>9764741</v>
      </c>
      <c r="Z17" s="140">
        <v>189.02</v>
      </c>
      <c r="AA17" s="62">
        <v>11573951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265670</v>
      </c>
      <c r="D19" s="153">
        <f>SUM(D20:D23)</f>
        <v>0</v>
      </c>
      <c r="E19" s="154">
        <f t="shared" si="3"/>
        <v>9579750</v>
      </c>
      <c r="F19" s="100">
        <f t="shared" si="3"/>
        <v>13829470</v>
      </c>
      <c r="G19" s="100">
        <f t="shared" si="3"/>
        <v>1510234</v>
      </c>
      <c r="H19" s="100">
        <f t="shared" si="3"/>
        <v>197741</v>
      </c>
      <c r="I19" s="100">
        <f t="shared" si="3"/>
        <v>1525214</v>
      </c>
      <c r="J19" s="100">
        <f t="shared" si="3"/>
        <v>3233189</v>
      </c>
      <c r="K19" s="100">
        <f t="shared" si="3"/>
        <v>139086</v>
      </c>
      <c r="L19" s="100">
        <f t="shared" si="3"/>
        <v>476421</v>
      </c>
      <c r="M19" s="100">
        <f t="shared" si="3"/>
        <v>1289990</v>
      </c>
      <c r="N19" s="100">
        <f t="shared" si="3"/>
        <v>1905497</v>
      </c>
      <c r="O19" s="100">
        <f t="shared" si="3"/>
        <v>2121927</v>
      </c>
      <c r="P19" s="100">
        <f t="shared" si="3"/>
        <v>2470427</v>
      </c>
      <c r="Q19" s="100">
        <f t="shared" si="3"/>
        <v>504636</v>
      </c>
      <c r="R19" s="100">
        <f t="shared" si="3"/>
        <v>5096990</v>
      </c>
      <c r="S19" s="100">
        <f t="shared" si="3"/>
        <v>0</v>
      </c>
      <c r="T19" s="100">
        <f t="shared" si="3"/>
        <v>594495</v>
      </c>
      <c r="U19" s="100">
        <f t="shared" si="3"/>
        <v>2200968</v>
      </c>
      <c r="V19" s="100">
        <f t="shared" si="3"/>
        <v>2795463</v>
      </c>
      <c r="W19" s="100">
        <f t="shared" si="3"/>
        <v>13031139</v>
      </c>
      <c r="X19" s="100">
        <f t="shared" si="3"/>
        <v>13636000</v>
      </c>
      <c r="Y19" s="100">
        <f t="shared" si="3"/>
        <v>-604861</v>
      </c>
      <c r="Z19" s="137">
        <f>+IF(X19&lt;&gt;0,+(Y19/X19)*100,0)</f>
        <v>-4.435765620416545</v>
      </c>
      <c r="AA19" s="102">
        <f>SUM(AA20:AA23)</f>
        <v>13829470</v>
      </c>
    </row>
    <row r="20" spans="1:27" ht="12.75">
      <c r="A20" s="138" t="s">
        <v>89</v>
      </c>
      <c r="B20" s="136"/>
      <c r="C20" s="155">
        <v>256770</v>
      </c>
      <c r="D20" s="155"/>
      <c r="E20" s="156">
        <v>8339750</v>
      </c>
      <c r="F20" s="60">
        <v>12353470</v>
      </c>
      <c r="G20" s="60">
        <v>1510234</v>
      </c>
      <c r="H20" s="60">
        <v>197741</v>
      </c>
      <c r="I20" s="60">
        <v>1525214</v>
      </c>
      <c r="J20" s="60">
        <v>3233189</v>
      </c>
      <c r="K20" s="60">
        <v>139086</v>
      </c>
      <c r="L20" s="60">
        <v>476421</v>
      </c>
      <c r="M20" s="60">
        <v>1289990</v>
      </c>
      <c r="N20" s="60">
        <v>1905497</v>
      </c>
      <c r="O20" s="60">
        <v>2066927</v>
      </c>
      <c r="P20" s="60">
        <v>2470427</v>
      </c>
      <c r="Q20" s="60">
        <v>504636</v>
      </c>
      <c r="R20" s="60">
        <v>5041990</v>
      </c>
      <c r="S20" s="60"/>
      <c r="T20" s="60">
        <v>554539</v>
      </c>
      <c r="U20" s="60">
        <v>1061764</v>
      </c>
      <c r="V20" s="60">
        <v>1616303</v>
      </c>
      <c r="W20" s="60">
        <v>11796979</v>
      </c>
      <c r="X20" s="60">
        <v>12516000</v>
      </c>
      <c r="Y20" s="60">
        <v>-719021</v>
      </c>
      <c r="Z20" s="140">
        <v>-5.74</v>
      </c>
      <c r="AA20" s="62">
        <v>12353470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>
        <v>120000</v>
      </c>
      <c r="F22" s="159">
        <v>1476000</v>
      </c>
      <c r="G22" s="159"/>
      <c r="H22" s="159"/>
      <c r="I22" s="159"/>
      <c r="J22" s="159"/>
      <c r="K22" s="159"/>
      <c r="L22" s="159"/>
      <c r="M22" s="159"/>
      <c r="N22" s="159"/>
      <c r="O22" s="159">
        <v>55000</v>
      </c>
      <c r="P22" s="159"/>
      <c r="Q22" s="159"/>
      <c r="R22" s="159">
        <v>55000</v>
      </c>
      <c r="S22" s="159"/>
      <c r="T22" s="159">
        <v>39956</v>
      </c>
      <c r="U22" s="159"/>
      <c r="V22" s="159">
        <v>39956</v>
      </c>
      <c r="W22" s="159">
        <v>94956</v>
      </c>
      <c r="X22" s="159"/>
      <c r="Y22" s="159">
        <v>94956</v>
      </c>
      <c r="Z22" s="141"/>
      <c r="AA22" s="225">
        <v>1476000</v>
      </c>
    </row>
    <row r="23" spans="1:27" ht="12.75">
      <c r="A23" s="138" t="s">
        <v>92</v>
      </c>
      <c r="B23" s="136"/>
      <c r="C23" s="155">
        <v>8900</v>
      </c>
      <c r="D23" s="155"/>
      <c r="E23" s="156">
        <v>1120000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1139204</v>
      </c>
      <c r="V23" s="60">
        <v>1139204</v>
      </c>
      <c r="W23" s="60">
        <v>1139204</v>
      </c>
      <c r="X23" s="60">
        <v>1120000</v>
      </c>
      <c r="Y23" s="60">
        <v>19204</v>
      </c>
      <c r="Z23" s="140">
        <v>1.71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36734449</v>
      </c>
      <c r="D25" s="217">
        <f>+D5+D9+D15+D19+D24</f>
        <v>0</v>
      </c>
      <c r="E25" s="230">
        <f t="shared" si="4"/>
        <v>24441122</v>
      </c>
      <c r="F25" s="219">
        <f t="shared" si="4"/>
        <v>37162876</v>
      </c>
      <c r="G25" s="219">
        <f t="shared" si="4"/>
        <v>1510234</v>
      </c>
      <c r="H25" s="219">
        <f t="shared" si="4"/>
        <v>203331</v>
      </c>
      <c r="I25" s="219">
        <f t="shared" si="4"/>
        <v>3150715</v>
      </c>
      <c r="J25" s="219">
        <f t="shared" si="4"/>
        <v>4864280</v>
      </c>
      <c r="K25" s="219">
        <f t="shared" si="4"/>
        <v>1001090</v>
      </c>
      <c r="L25" s="219">
        <f t="shared" si="4"/>
        <v>1924586</v>
      </c>
      <c r="M25" s="219">
        <f t="shared" si="4"/>
        <v>2428669</v>
      </c>
      <c r="N25" s="219">
        <f t="shared" si="4"/>
        <v>5354345</v>
      </c>
      <c r="O25" s="219">
        <f t="shared" si="4"/>
        <v>5124350</v>
      </c>
      <c r="P25" s="219">
        <f t="shared" si="4"/>
        <v>3884205</v>
      </c>
      <c r="Q25" s="219">
        <f t="shared" si="4"/>
        <v>3521657</v>
      </c>
      <c r="R25" s="219">
        <f t="shared" si="4"/>
        <v>12530212</v>
      </c>
      <c r="S25" s="219">
        <f t="shared" si="4"/>
        <v>605467</v>
      </c>
      <c r="T25" s="219">
        <f t="shared" si="4"/>
        <v>3311422</v>
      </c>
      <c r="U25" s="219">
        <f t="shared" si="4"/>
        <v>4623709</v>
      </c>
      <c r="V25" s="219">
        <f t="shared" si="4"/>
        <v>8540598</v>
      </c>
      <c r="W25" s="219">
        <f t="shared" si="4"/>
        <v>31289435</v>
      </c>
      <c r="X25" s="219">
        <f t="shared" si="4"/>
        <v>36714104</v>
      </c>
      <c r="Y25" s="219">
        <f t="shared" si="4"/>
        <v>-5424669</v>
      </c>
      <c r="Z25" s="231">
        <f>+IF(X25&lt;&gt;0,+(Y25/X25)*100,0)</f>
        <v>-14.775436164804676</v>
      </c>
      <c r="AA25" s="232">
        <f>+AA5+AA9+AA15+AA19+AA24</f>
        <v>37162876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19571625</v>
      </c>
      <c r="D28" s="155"/>
      <c r="E28" s="156">
        <v>16038200</v>
      </c>
      <c r="F28" s="60">
        <v>24551000</v>
      </c>
      <c r="G28" s="60">
        <v>1510234</v>
      </c>
      <c r="H28" s="60">
        <v>197741</v>
      </c>
      <c r="I28" s="60">
        <v>2872968</v>
      </c>
      <c r="J28" s="60">
        <v>4580943</v>
      </c>
      <c r="K28" s="60">
        <v>734705</v>
      </c>
      <c r="L28" s="60">
        <v>1004029</v>
      </c>
      <c r="M28" s="60">
        <v>2095220</v>
      </c>
      <c r="N28" s="60">
        <v>3833954</v>
      </c>
      <c r="O28" s="60">
        <v>3892065</v>
      </c>
      <c r="P28" s="60">
        <v>2518170</v>
      </c>
      <c r="Q28" s="60">
        <v>3349639</v>
      </c>
      <c r="R28" s="60">
        <v>9759874</v>
      </c>
      <c r="S28" s="60"/>
      <c r="T28" s="60">
        <v>3155894</v>
      </c>
      <c r="U28" s="60">
        <v>1678148</v>
      </c>
      <c r="V28" s="60">
        <v>4834042</v>
      </c>
      <c r="W28" s="60">
        <v>23008813</v>
      </c>
      <c r="X28" s="60">
        <v>24551000</v>
      </c>
      <c r="Y28" s="60">
        <v>-1542187</v>
      </c>
      <c r="Z28" s="140">
        <v>-6.28</v>
      </c>
      <c r="AA28" s="155">
        <v>24551000</v>
      </c>
    </row>
    <row r="29" spans="1:27" ht="12.75">
      <c r="A29" s="234" t="s">
        <v>134</v>
      </c>
      <c r="B29" s="136"/>
      <c r="C29" s="155">
        <v>6818763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5414140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31804528</v>
      </c>
      <c r="D32" s="210">
        <f>SUM(D28:D31)</f>
        <v>0</v>
      </c>
      <c r="E32" s="211">
        <f t="shared" si="5"/>
        <v>16038200</v>
      </c>
      <c r="F32" s="77">
        <f t="shared" si="5"/>
        <v>24551000</v>
      </c>
      <c r="G32" s="77">
        <f t="shared" si="5"/>
        <v>1510234</v>
      </c>
      <c r="H32" s="77">
        <f t="shared" si="5"/>
        <v>197741</v>
      </c>
      <c r="I32" s="77">
        <f t="shared" si="5"/>
        <v>2872968</v>
      </c>
      <c r="J32" s="77">
        <f t="shared" si="5"/>
        <v>4580943</v>
      </c>
      <c r="K32" s="77">
        <f t="shared" si="5"/>
        <v>734705</v>
      </c>
      <c r="L32" s="77">
        <f t="shared" si="5"/>
        <v>1004029</v>
      </c>
      <c r="M32" s="77">
        <f t="shared" si="5"/>
        <v>2095220</v>
      </c>
      <c r="N32" s="77">
        <f t="shared" si="5"/>
        <v>3833954</v>
      </c>
      <c r="O32" s="77">
        <f t="shared" si="5"/>
        <v>3892065</v>
      </c>
      <c r="P32" s="77">
        <f t="shared" si="5"/>
        <v>2518170</v>
      </c>
      <c r="Q32" s="77">
        <f t="shared" si="5"/>
        <v>3349639</v>
      </c>
      <c r="R32" s="77">
        <f t="shared" si="5"/>
        <v>9759874</v>
      </c>
      <c r="S32" s="77">
        <f t="shared" si="5"/>
        <v>0</v>
      </c>
      <c r="T32" s="77">
        <f t="shared" si="5"/>
        <v>3155894</v>
      </c>
      <c r="U32" s="77">
        <f t="shared" si="5"/>
        <v>1678148</v>
      </c>
      <c r="V32" s="77">
        <f t="shared" si="5"/>
        <v>4834042</v>
      </c>
      <c r="W32" s="77">
        <f t="shared" si="5"/>
        <v>23008813</v>
      </c>
      <c r="X32" s="77">
        <f t="shared" si="5"/>
        <v>24551000</v>
      </c>
      <c r="Y32" s="77">
        <f t="shared" si="5"/>
        <v>-1542187</v>
      </c>
      <c r="Z32" s="212">
        <f>+IF(X32&lt;&gt;0,+(Y32/X32)*100,0)</f>
        <v>-6.281564905706488</v>
      </c>
      <c r="AA32" s="79">
        <f>SUM(AA28:AA31)</f>
        <v>24551000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4929921</v>
      </c>
      <c r="D35" s="155"/>
      <c r="E35" s="156">
        <v>8402922</v>
      </c>
      <c r="F35" s="60">
        <v>12611876</v>
      </c>
      <c r="G35" s="60"/>
      <c r="H35" s="60">
        <v>5590</v>
      </c>
      <c r="I35" s="60">
        <v>277747</v>
      </c>
      <c r="J35" s="60">
        <v>283337</v>
      </c>
      <c r="K35" s="60">
        <v>266385</v>
      </c>
      <c r="L35" s="60">
        <v>920557</v>
      </c>
      <c r="M35" s="60">
        <v>333449</v>
      </c>
      <c r="N35" s="60">
        <v>1520391</v>
      </c>
      <c r="O35" s="60">
        <v>1232285</v>
      </c>
      <c r="P35" s="60">
        <v>1366035</v>
      </c>
      <c r="Q35" s="60">
        <v>172018</v>
      </c>
      <c r="R35" s="60">
        <v>2770338</v>
      </c>
      <c r="S35" s="60">
        <v>605467</v>
      </c>
      <c r="T35" s="60">
        <v>155528</v>
      </c>
      <c r="U35" s="60">
        <v>2945561</v>
      </c>
      <c r="V35" s="60">
        <v>3706556</v>
      </c>
      <c r="W35" s="60">
        <v>8280622</v>
      </c>
      <c r="X35" s="60">
        <v>12163105</v>
      </c>
      <c r="Y35" s="60">
        <v>-3882483</v>
      </c>
      <c r="Z35" s="140">
        <v>-31.92</v>
      </c>
      <c r="AA35" s="62">
        <v>12611876</v>
      </c>
    </row>
    <row r="36" spans="1:27" ht="12.75">
      <c r="A36" s="238" t="s">
        <v>139</v>
      </c>
      <c r="B36" s="149"/>
      <c r="C36" s="222">
        <f aca="true" t="shared" si="6" ref="C36:Y36">SUM(C32:C35)</f>
        <v>36734449</v>
      </c>
      <c r="D36" s="222">
        <f>SUM(D32:D35)</f>
        <v>0</v>
      </c>
      <c r="E36" s="218">
        <f t="shared" si="6"/>
        <v>24441122</v>
      </c>
      <c r="F36" s="220">
        <f t="shared" si="6"/>
        <v>37162876</v>
      </c>
      <c r="G36" s="220">
        <f t="shared" si="6"/>
        <v>1510234</v>
      </c>
      <c r="H36" s="220">
        <f t="shared" si="6"/>
        <v>203331</v>
      </c>
      <c r="I36" s="220">
        <f t="shared" si="6"/>
        <v>3150715</v>
      </c>
      <c r="J36" s="220">
        <f t="shared" si="6"/>
        <v>4864280</v>
      </c>
      <c r="K36" s="220">
        <f t="shared" si="6"/>
        <v>1001090</v>
      </c>
      <c r="L36" s="220">
        <f t="shared" si="6"/>
        <v>1924586</v>
      </c>
      <c r="M36" s="220">
        <f t="shared" si="6"/>
        <v>2428669</v>
      </c>
      <c r="N36" s="220">
        <f t="shared" si="6"/>
        <v>5354345</v>
      </c>
      <c r="O36" s="220">
        <f t="shared" si="6"/>
        <v>5124350</v>
      </c>
      <c r="P36" s="220">
        <f t="shared" si="6"/>
        <v>3884205</v>
      </c>
      <c r="Q36" s="220">
        <f t="shared" si="6"/>
        <v>3521657</v>
      </c>
      <c r="R36" s="220">
        <f t="shared" si="6"/>
        <v>12530212</v>
      </c>
      <c r="S36" s="220">
        <f t="shared" si="6"/>
        <v>605467</v>
      </c>
      <c r="T36" s="220">
        <f t="shared" si="6"/>
        <v>3311422</v>
      </c>
      <c r="U36" s="220">
        <f t="shared" si="6"/>
        <v>4623709</v>
      </c>
      <c r="V36" s="220">
        <f t="shared" si="6"/>
        <v>8540598</v>
      </c>
      <c r="W36" s="220">
        <f t="shared" si="6"/>
        <v>31289435</v>
      </c>
      <c r="X36" s="220">
        <f t="shared" si="6"/>
        <v>36714105</v>
      </c>
      <c r="Y36" s="220">
        <f t="shared" si="6"/>
        <v>-5424670</v>
      </c>
      <c r="Z36" s="221">
        <f>+IF(X36&lt;&gt;0,+(Y36/X36)*100,0)</f>
        <v>-14.775438486107722</v>
      </c>
      <c r="AA36" s="239">
        <f>SUM(AA32:AA35)</f>
        <v>37162876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1303476</v>
      </c>
      <c r="D6" s="155"/>
      <c r="E6" s="59">
        <v>1758168</v>
      </c>
      <c r="F6" s="60">
        <v>1758168</v>
      </c>
      <c r="G6" s="60">
        <v>22013141</v>
      </c>
      <c r="H6" s="60">
        <v>11388901</v>
      </c>
      <c r="I6" s="60">
        <v>1362058</v>
      </c>
      <c r="J6" s="60">
        <v>1362058</v>
      </c>
      <c r="K6" s="60">
        <v>2722715</v>
      </c>
      <c r="L6" s="60">
        <v>3985970</v>
      </c>
      <c r="M6" s="60">
        <v>3169244</v>
      </c>
      <c r="N6" s="60">
        <v>3169244</v>
      </c>
      <c r="O6" s="60">
        <v>2626021</v>
      </c>
      <c r="P6" s="60">
        <v>1508163</v>
      </c>
      <c r="Q6" s="60">
        <v>1909549</v>
      </c>
      <c r="R6" s="60">
        <v>1909549</v>
      </c>
      <c r="S6" s="60"/>
      <c r="T6" s="60">
        <v>2202660</v>
      </c>
      <c r="U6" s="60">
        <v>3758147</v>
      </c>
      <c r="V6" s="60">
        <v>3758147</v>
      </c>
      <c r="W6" s="60">
        <v>3758147</v>
      </c>
      <c r="X6" s="60">
        <v>1758168</v>
      </c>
      <c r="Y6" s="60">
        <v>1999979</v>
      </c>
      <c r="Z6" s="140">
        <v>113.75</v>
      </c>
      <c r="AA6" s="62">
        <v>1758168</v>
      </c>
    </row>
    <row r="7" spans="1:27" ht="12.75">
      <c r="A7" s="249" t="s">
        <v>144</v>
      </c>
      <c r="B7" s="182"/>
      <c r="C7" s="155">
        <v>67041335</v>
      </c>
      <c r="D7" s="155"/>
      <c r="E7" s="59">
        <v>40877479</v>
      </c>
      <c r="F7" s="60">
        <v>40877479</v>
      </c>
      <c r="G7" s="60">
        <v>67147572</v>
      </c>
      <c r="H7" s="60">
        <v>89098306</v>
      </c>
      <c r="I7" s="60">
        <v>84241109</v>
      </c>
      <c r="J7" s="60">
        <v>84241109</v>
      </c>
      <c r="K7" s="60">
        <v>78966069</v>
      </c>
      <c r="L7" s="60">
        <v>79127417</v>
      </c>
      <c r="M7" s="60">
        <v>79306628</v>
      </c>
      <c r="N7" s="60">
        <v>79306628</v>
      </c>
      <c r="O7" s="60">
        <v>72588944</v>
      </c>
      <c r="P7" s="60">
        <v>68989029</v>
      </c>
      <c r="Q7" s="60">
        <v>75578425</v>
      </c>
      <c r="R7" s="60">
        <v>75578425</v>
      </c>
      <c r="S7" s="60">
        <v>69490670</v>
      </c>
      <c r="T7" s="60">
        <v>63151805</v>
      </c>
      <c r="U7" s="60">
        <v>49600646</v>
      </c>
      <c r="V7" s="60">
        <v>49600646</v>
      </c>
      <c r="W7" s="60">
        <v>49600646</v>
      </c>
      <c r="X7" s="60">
        <v>40877479</v>
      </c>
      <c r="Y7" s="60">
        <v>8723167</v>
      </c>
      <c r="Z7" s="140">
        <v>21.34</v>
      </c>
      <c r="AA7" s="62">
        <v>40877479</v>
      </c>
    </row>
    <row r="8" spans="1:27" ht="12.75">
      <c r="A8" s="249" t="s">
        <v>145</v>
      </c>
      <c r="B8" s="182"/>
      <c r="C8" s="155">
        <v>4940546</v>
      </c>
      <c r="D8" s="155"/>
      <c r="E8" s="59">
        <v>5131104</v>
      </c>
      <c r="F8" s="60">
        <v>5131104</v>
      </c>
      <c r="G8" s="60">
        <v>6008596</v>
      </c>
      <c r="H8" s="60">
        <v>6008596</v>
      </c>
      <c r="I8" s="60">
        <v>6008596</v>
      </c>
      <c r="J8" s="60">
        <v>6008596</v>
      </c>
      <c r="K8" s="60">
        <v>6008596</v>
      </c>
      <c r="L8" s="60">
        <v>22580070</v>
      </c>
      <c r="M8" s="60">
        <v>27254158</v>
      </c>
      <c r="N8" s="60">
        <v>27254158</v>
      </c>
      <c r="O8" s="60">
        <v>23314260</v>
      </c>
      <c r="P8" s="60">
        <v>58501330</v>
      </c>
      <c r="Q8" s="60">
        <v>12302135</v>
      </c>
      <c r="R8" s="60">
        <v>12302135</v>
      </c>
      <c r="S8" s="60">
        <v>12302135</v>
      </c>
      <c r="T8" s="60">
        <v>12671199</v>
      </c>
      <c r="U8" s="60">
        <v>9230737</v>
      </c>
      <c r="V8" s="60">
        <v>9230737</v>
      </c>
      <c r="W8" s="60">
        <v>9230737</v>
      </c>
      <c r="X8" s="60">
        <v>5131104</v>
      </c>
      <c r="Y8" s="60">
        <v>4099633</v>
      </c>
      <c r="Z8" s="140">
        <v>79.9</v>
      </c>
      <c r="AA8" s="62">
        <v>5131104</v>
      </c>
    </row>
    <row r="9" spans="1:27" ht="12.75">
      <c r="A9" s="249" t="s">
        <v>146</v>
      </c>
      <c r="B9" s="182"/>
      <c r="C9" s="155">
        <v>13218355</v>
      </c>
      <c r="D9" s="155"/>
      <c r="E9" s="59">
        <v>9807865</v>
      </c>
      <c r="F9" s="60">
        <v>9807865</v>
      </c>
      <c r="G9" s="60">
        <v>9012895</v>
      </c>
      <c r="H9" s="60">
        <v>9012895</v>
      </c>
      <c r="I9" s="60">
        <v>9012895</v>
      </c>
      <c r="J9" s="60">
        <v>9012895</v>
      </c>
      <c r="K9" s="60">
        <v>9012895</v>
      </c>
      <c r="L9" s="60">
        <v>33870105</v>
      </c>
      <c r="M9" s="60">
        <v>40881238</v>
      </c>
      <c r="N9" s="60">
        <v>40881238</v>
      </c>
      <c r="O9" s="60">
        <v>34971389</v>
      </c>
      <c r="P9" s="60">
        <v>45036847</v>
      </c>
      <c r="Q9" s="60">
        <v>18453203</v>
      </c>
      <c r="R9" s="60">
        <v>18453203</v>
      </c>
      <c r="S9" s="60">
        <v>18453203</v>
      </c>
      <c r="T9" s="60">
        <v>19006799</v>
      </c>
      <c r="U9" s="60">
        <v>13846106</v>
      </c>
      <c r="V9" s="60">
        <v>13846106</v>
      </c>
      <c r="W9" s="60">
        <v>13846106</v>
      </c>
      <c r="X9" s="60">
        <v>9807865</v>
      </c>
      <c r="Y9" s="60">
        <v>4038241</v>
      </c>
      <c r="Z9" s="140">
        <v>41.17</v>
      </c>
      <c r="AA9" s="62">
        <v>9807865</v>
      </c>
    </row>
    <row r="10" spans="1:27" ht="12.75">
      <c r="A10" s="249" t="s">
        <v>147</v>
      </c>
      <c r="B10" s="182"/>
      <c r="C10" s="155">
        <v>5786</v>
      </c>
      <c r="D10" s="155"/>
      <c r="E10" s="59">
        <v>80750</v>
      </c>
      <c r="F10" s="60">
        <v>80750</v>
      </c>
      <c r="G10" s="159">
        <v>51097</v>
      </c>
      <c r="H10" s="159">
        <v>51097</v>
      </c>
      <c r="I10" s="159">
        <v>51097</v>
      </c>
      <c r="J10" s="60">
        <v>51097</v>
      </c>
      <c r="K10" s="159">
        <v>51097</v>
      </c>
      <c r="L10" s="159">
        <v>51097</v>
      </c>
      <c r="M10" s="60">
        <v>51097</v>
      </c>
      <c r="N10" s="159">
        <v>51097</v>
      </c>
      <c r="O10" s="159">
        <v>51097</v>
      </c>
      <c r="P10" s="159">
        <v>51097</v>
      </c>
      <c r="Q10" s="60">
        <v>51097</v>
      </c>
      <c r="R10" s="159">
        <v>51097</v>
      </c>
      <c r="S10" s="159">
        <v>51097</v>
      </c>
      <c r="T10" s="60">
        <v>51097</v>
      </c>
      <c r="U10" s="159">
        <v>51097</v>
      </c>
      <c r="V10" s="159">
        <v>51097</v>
      </c>
      <c r="W10" s="159">
        <v>51097</v>
      </c>
      <c r="X10" s="60">
        <v>80750</v>
      </c>
      <c r="Y10" s="159">
        <v>-29653</v>
      </c>
      <c r="Z10" s="141">
        <v>-36.72</v>
      </c>
      <c r="AA10" s="225">
        <v>80750</v>
      </c>
    </row>
    <row r="11" spans="1:27" ht="12.75">
      <c r="A11" s="249" t="s">
        <v>148</v>
      </c>
      <c r="B11" s="182"/>
      <c r="C11" s="155">
        <v>3507395</v>
      </c>
      <c r="D11" s="155"/>
      <c r="E11" s="59">
        <v>4329499</v>
      </c>
      <c r="F11" s="60">
        <v>4329499</v>
      </c>
      <c r="G11" s="60">
        <v>3507394</v>
      </c>
      <c r="H11" s="60">
        <v>3507394</v>
      </c>
      <c r="I11" s="60">
        <v>3507394</v>
      </c>
      <c r="J11" s="60">
        <v>3507394</v>
      </c>
      <c r="K11" s="60">
        <v>3507394</v>
      </c>
      <c r="L11" s="60">
        <v>3507394</v>
      </c>
      <c r="M11" s="60">
        <v>3507394</v>
      </c>
      <c r="N11" s="60">
        <v>3507394</v>
      </c>
      <c r="O11" s="60">
        <v>3507394</v>
      </c>
      <c r="P11" s="60">
        <v>3507394</v>
      </c>
      <c r="Q11" s="60">
        <v>3587187</v>
      </c>
      <c r="R11" s="60">
        <v>3587187</v>
      </c>
      <c r="S11" s="60">
        <v>5204671</v>
      </c>
      <c r="T11" s="60">
        <v>5204671</v>
      </c>
      <c r="U11" s="60">
        <v>5204671</v>
      </c>
      <c r="V11" s="60">
        <v>5204671</v>
      </c>
      <c r="W11" s="60">
        <v>5204671</v>
      </c>
      <c r="X11" s="60">
        <v>4329499</v>
      </c>
      <c r="Y11" s="60">
        <v>875172</v>
      </c>
      <c r="Z11" s="140">
        <v>20.21</v>
      </c>
      <c r="AA11" s="62">
        <v>4329499</v>
      </c>
    </row>
    <row r="12" spans="1:27" ht="12.75">
      <c r="A12" s="250" t="s">
        <v>56</v>
      </c>
      <c r="B12" s="251"/>
      <c r="C12" s="168">
        <f aca="true" t="shared" si="0" ref="C12:Y12">SUM(C6:C11)</f>
        <v>90016893</v>
      </c>
      <c r="D12" s="168">
        <f>SUM(D6:D11)</f>
        <v>0</v>
      </c>
      <c r="E12" s="72">
        <f t="shared" si="0"/>
        <v>61984865</v>
      </c>
      <c r="F12" s="73">
        <f t="shared" si="0"/>
        <v>61984865</v>
      </c>
      <c r="G12" s="73">
        <f t="shared" si="0"/>
        <v>107740695</v>
      </c>
      <c r="H12" s="73">
        <f t="shared" si="0"/>
        <v>119067189</v>
      </c>
      <c r="I12" s="73">
        <f t="shared" si="0"/>
        <v>104183149</v>
      </c>
      <c r="J12" s="73">
        <f t="shared" si="0"/>
        <v>104183149</v>
      </c>
      <c r="K12" s="73">
        <f t="shared" si="0"/>
        <v>100268766</v>
      </c>
      <c r="L12" s="73">
        <f t="shared" si="0"/>
        <v>143122053</v>
      </c>
      <c r="M12" s="73">
        <f t="shared" si="0"/>
        <v>154169759</v>
      </c>
      <c r="N12" s="73">
        <f t="shared" si="0"/>
        <v>154169759</v>
      </c>
      <c r="O12" s="73">
        <f t="shared" si="0"/>
        <v>137059105</v>
      </c>
      <c r="P12" s="73">
        <f t="shared" si="0"/>
        <v>177593860</v>
      </c>
      <c r="Q12" s="73">
        <f t="shared" si="0"/>
        <v>111881596</v>
      </c>
      <c r="R12" s="73">
        <f t="shared" si="0"/>
        <v>111881596</v>
      </c>
      <c r="S12" s="73">
        <f t="shared" si="0"/>
        <v>105501776</v>
      </c>
      <c r="T12" s="73">
        <f t="shared" si="0"/>
        <v>102288231</v>
      </c>
      <c r="U12" s="73">
        <f t="shared" si="0"/>
        <v>81691404</v>
      </c>
      <c r="V12" s="73">
        <f t="shared" si="0"/>
        <v>81691404</v>
      </c>
      <c r="W12" s="73">
        <f t="shared" si="0"/>
        <v>81691404</v>
      </c>
      <c r="X12" s="73">
        <f t="shared" si="0"/>
        <v>61984865</v>
      </c>
      <c r="Y12" s="73">
        <f t="shared" si="0"/>
        <v>19706539</v>
      </c>
      <c r="Z12" s="170">
        <f>+IF(X12&lt;&gt;0,+(Y12/X12)*100,0)</f>
        <v>31.792501282369496</v>
      </c>
      <c r="AA12" s="74">
        <f>SUM(AA6:AA11)</f>
        <v>61984865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424800</v>
      </c>
      <c r="F15" s="60">
        <v>424800</v>
      </c>
      <c r="G15" s="60">
        <v>514681</v>
      </c>
      <c r="H15" s="60">
        <v>514681</v>
      </c>
      <c r="I15" s="60">
        <v>514681</v>
      </c>
      <c r="J15" s="60">
        <v>514681</v>
      </c>
      <c r="K15" s="60">
        <v>514681</v>
      </c>
      <c r="L15" s="60">
        <v>514681</v>
      </c>
      <c r="M15" s="60">
        <v>514681</v>
      </c>
      <c r="N15" s="60">
        <v>514681</v>
      </c>
      <c r="O15" s="60">
        <v>514681</v>
      </c>
      <c r="P15" s="60">
        <v>514681</v>
      </c>
      <c r="Q15" s="60">
        <v>514681</v>
      </c>
      <c r="R15" s="60">
        <v>514681</v>
      </c>
      <c r="S15" s="60">
        <v>514681</v>
      </c>
      <c r="T15" s="60">
        <v>514681</v>
      </c>
      <c r="U15" s="60">
        <v>514681</v>
      </c>
      <c r="V15" s="60">
        <v>514681</v>
      </c>
      <c r="W15" s="60">
        <v>514681</v>
      </c>
      <c r="X15" s="60">
        <v>424800</v>
      </c>
      <c r="Y15" s="60">
        <v>89881</v>
      </c>
      <c r="Z15" s="140">
        <v>21.16</v>
      </c>
      <c r="AA15" s="62">
        <v>424800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25478000</v>
      </c>
      <c r="D17" s="155"/>
      <c r="E17" s="59">
        <v>21064034</v>
      </c>
      <c r="F17" s="60">
        <v>21064034</v>
      </c>
      <c r="G17" s="60">
        <v>25478000</v>
      </c>
      <c r="H17" s="60">
        <v>25478000</v>
      </c>
      <c r="I17" s="60">
        <v>25478000</v>
      </c>
      <c r="J17" s="60">
        <v>25478000</v>
      </c>
      <c r="K17" s="60">
        <v>25478000</v>
      </c>
      <c r="L17" s="60">
        <v>25478000</v>
      </c>
      <c r="M17" s="60">
        <v>25478000</v>
      </c>
      <c r="N17" s="60">
        <v>25478000</v>
      </c>
      <c r="O17" s="60">
        <v>25478000</v>
      </c>
      <c r="P17" s="60">
        <v>25478000</v>
      </c>
      <c r="Q17" s="60">
        <v>25478000</v>
      </c>
      <c r="R17" s="60">
        <v>25478000</v>
      </c>
      <c r="S17" s="60">
        <v>25478000</v>
      </c>
      <c r="T17" s="60">
        <v>25478000</v>
      </c>
      <c r="U17" s="60">
        <v>25478000</v>
      </c>
      <c r="V17" s="60">
        <v>25478000</v>
      </c>
      <c r="W17" s="60">
        <v>25478000</v>
      </c>
      <c r="X17" s="60">
        <v>21064034</v>
      </c>
      <c r="Y17" s="60">
        <v>4413966</v>
      </c>
      <c r="Z17" s="140">
        <v>20.95</v>
      </c>
      <c r="AA17" s="62">
        <v>21064034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269836049</v>
      </c>
      <c r="D19" s="155"/>
      <c r="E19" s="59">
        <v>268000000</v>
      </c>
      <c r="F19" s="60">
        <v>268448770</v>
      </c>
      <c r="G19" s="60">
        <v>269836049</v>
      </c>
      <c r="H19" s="60">
        <v>271356887</v>
      </c>
      <c r="I19" s="60">
        <v>274185182</v>
      </c>
      <c r="J19" s="60">
        <v>274185182</v>
      </c>
      <c r="K19" s="60">
        <v>275638277</v>
      </c>
      <c r="L19" s="60">
        <v>298217587</v>
      </c>
      <c r="M19" s="60">
        <v>322353570</v>
      </c>
      <c r="N19" s="60">
        <v>322353570</v>
      </c>
      <c r="O19" s="60">
        <v>334696554</v>
      </c>
      <c r="P19" s="60">
        <v>338580759</v>
      </c>
      <c r="Q19" s="60">
        <v>342764951</v>
      </c>
      <c r="R19" s="60">
        <v>342764951</v>
      </c>
      <c r="S19" s="60">
        <v>342764951</v>
      </c>
      <c r="T19" s="60">
        <v>365999276</v>
      </c>
      <c r="U19" s="60">
        <v>395715004</v>
      </c>
      <c r="V19" s="60">
        <v>395715004</v>
      </c>
      <c r="W19" s="60">
        <v>395715004</v>
      </c>
      <c r="X19" s="60">
        <v>268448770</v>
      </c>
      <c r="Y19" s="60">
        <v>127266234</v>
      </c>
      <c r="Z19" s="140">
        <v>47.41</v>
      </c>
      <c r="AA19" s="62">
        <v>268448770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31477</v>
      </c>
      <c r="D22" s="155"/>
      <c r="E22" s="59">
        <v>108000</v>
      </c>
      <c r="F22" s="60">
        <v>108000</v>
      </c>
      <c r="G22" s="60">
        <v>32081</v>
      </c>
      <c r="H22" s="60">
        <v>32081</v>
      </c>
      <c r="I22" s="60">
        <v>32081</v>
      </c>
      <c r="J22" s="60">
        <v>32081</v>
      </c>
      <c r="K22" s="60">
        <v>32081</v>
      </c>
      <c r="L22" s="60">
        <v>32081</v>
      </c>
      <c r="M22" s="60">
        <v>32081</v>
      </c>
      <c r="N22" s="60">
        <v>32081</v>
      </c>
      <c r="O22" s="60">
        <v>32081</v>
      </c>
      <c r="P22" s="60">
        <v>32081</v>
      </c>
      <c r="Q22" s="60">
        <v>32081</v>
      </c>
      <c r="R22" s="60">
        <v>32081</v>
      </c>
      <c r="S22" s="60">
        <v>32081</v>
      </c>
      <c r="T22" s="60">
        <v>32081</v>
      </c>
      <c r="U22" s="60">
        <v>32081</v>
      </c>
      <c r="V22" s="60">
        <v>32081</v>
      </c>
      <c r="W22" s="60">
        <v>32081</v>
      </c>
      <c r="X22" s="60">
        <v>108000</v>
      </c>
      <c r="Y22" s="60">
        <v>-75919</v>
      </c>
      <c r="Z22" s="140">
        <v>-70.3</v>
      </c>
      <c r="AA22" s="62">
        <v>108000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295345526</v>
      </c>
      <c r="D24" s="168">
        <f>SUM(D15:D23)</f>
        <v>0</v>
      </c>
      <c r="E24" s="76">
        <f t="shared" si="1"/>
        <v>289596834</v>
      </c>
      <c r="F24" s="77">
        <f t="shared" si="1"/>
        <v>290045604</v>
      </c>
      <c r="G24" s="77">
        <f t="shared" si="1"/>
        <v>295860811</v>
      </c>
      <c r="H24" s="77">
        <f t="shared" si="1"/>
        <v>297381649</v>
      </c>
      <c r="I24" s="77">
        <f t="shared" si="1"/>
        <v>300209944</v>
      </c>
      <c r="J24" s="77">
        <f t="shared" si="1"/>
        <v>300209944</v>
      </c>
      <c r="K24" s="77">
        <f t="shared" si="1"/>
        <v>301663039</v>
      </c>
      <c r="L24" s="77">
        <f t="shared" si="1"/>
        <v>324242349</v>
      </c>
      <c r="M24" s="77">
        <f t="shared" si="1"/>
        <v>348378332</v>
      </c>
      <c r="N24" s="77">
        <f t="shared" si="1"/>
        <v>348378332</v>
      </c>
      <c r="O24" s="77">
        <f t="shared" si="1"/>
        <v>360721316</v>
      </c>
      <c r="P24" s="77">
        <f t="shared" si="1"/>
        <v>364605521</v>
      </c>
      <c r="Q24" s="77">
        <f t="shared" si="1"/>
        <v>368789713</v>
      </c>
      <c r="R24" s="77">
        <f t="shared" si="1"/>
        <v>368789713</v>
      </c>
      <c r="S24" s="77">
        <f t="shared" si="1"/>
        <v>368789713</v>
      </c>
      <c r="T24" s="77">
        <f t="shared" si="1"/>
        <v>392024038</v>
      </c>
      <c r="U24" s="77">
        <f t="shared" si="1"/>
        <v>421739766</v>
      </c>
      <c r="V24" s="77">
        <f t="shared" si="1"/>
        <v>421739766</v>
      </c>
      <c r="W24" s="77">
        <f t="shared" si="1"/>
        <v>421739766</v>
      </c>
      <c r="X24" s="77">
        <f t="shared" si="1"/>
        <v>290045604</v>
      </c>
      <c r="Y24" s="77">
        <f t="shared" si="1"/>
        <v>131694162</v>
      </c>
      <c r="Z24" s="212">
        <f>+IF(X24&lt;&gt;0,+(Y24/X24)*100,0)</f>
        <v>45.404639885526414</v>
      </c>
      <c r="AA24" s="79">
        <f>SUM(AA15:AA23)</f>
        <v>290045604</v>
      </c>
    </row>
    <row r="25" spans="1:27" ht="12.75">
      <c r="A25" s="250" t="s">
        <v>159</v>
      </c>
      <c r="B25" s="251"/>
      <c r="C25" s="168">
        <f aca="true" t="shared" si="2" ref="C25:Y25">+C12+C24</f>
        <v>385362419</v>
      </c>
      <c r="D25" s="168">
        <f>+D12+D24</f>
        <v>0</v>
      </c>
      <c r="E25" s="72">
        <f t="shared" si="2"/>
        <v>351581699</v>
      </c>
      <c r="F25" s="73">
        <f t="shared" si="2"/>
        <v>352030469</v>
      </c>
      <c r="G25" s="73">
        <f t="shared" si="2"/>
        <v>403601506</v>
      </c>
      <c r="H25" s="73">
        <f t="shared" si="2"/>
        <v>416448838</v>
      </c>
      <c r="I25" s="73">
        <f t="shared" si="2"/>
        <v>404393093</v>
      </c>
      <c r="J25" s="73">
        <f t="shared" si="2"/>
        <v>404393093</v>
      </c>
      <c r="K25" s="73">
        <f t="shared" si="2"/>
        <v>401931805</v>
      </c>
      <c r="L25" s="73">
        <f t="shared" si="2"/>
        <v>467364402</v>
      </c>
      <c r="M25" s="73">
        <f t="shared" si="2"/>
        <v>502548091</v>
      </c>
      <c r="N25" s="73">
        <f t="shared" si="2"/>
        <v>502548091</v>
      </c>
      <c r="O25" s="73">
        <f t="shared" si="2"/>
        <v>497780421</v>
      </c>
      <c r="P25" s="73">
        <f t="shared" si="2"/>
        <v>542199381</v>
      </c>
      <c r="Q25" s="73">
        <f t="shared" si="2"/>
        <v>480671309</v>
      </c>
      <c r="R25" s="73">
        <f t="shared" si="2"/>
        <v>480671309</v>
      </c>
      <c r="S25" s="73">
        <f t="shared" si="2"/>
        <v>474291489</v>
      </c>
      <c r="T25" s="73">
        <f t="shared" si="2"/>
        <v>494312269</v>
      </c>
      <c r="U25" s="73">
        <f t="shared" si="2"/>
        <v>503431170</v>
      </c>
      <c r="V25" s="73">
        <f t="shared" si="2"/>
        <v>503431170</v>
      </c>
      <c r="W25" s="73">
        <f t="shared" si="2"/>
        <v>503431170</v>
      </c>
      <c r="X25" s="73">
        <f t="shared" si="2"/>
        <v>352030469</v>
      </c>
      <c r="Y25" s="73">
        <f t="shared" si="2"/>
        <v>151400701</v>
      </c>
      <c r="Z25" s="170">
        <f>+IF(X25&lt;&gt;0,+(Y25/X25)*100,0)</f>
        <v>43.0078400401188</v>
      </c>
      <c r="AA25" s="74">
        <f>+AA12+AA24</f>
        <v>352030469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2561088</v>
      </c>
      <c r="D30" s="155"/>
      <c r="E30" s="59">
        <v>2875809</v>
      </c>
      <c r="F30" s="60">
        <v>2875809</v>
      </c>
      <c r="G30" s="60">
        <v>2289981</v>
      </c>
      <c r="H30" s="60">
        <v>2289981</v>
      </c>
      <c r="I30" s="60">
        <v>2289981</v>
      </c>
      <c r="J30" s="60">
        <v>2289981</v>
      </c>
      <c r="K30" s="60">
        <v>2289981</v>
      </c>
      <c r="L30" s="60">
        <v>2289981</v>
      </c>
      <c r="M30" s="60">
        <v>2289981</v>
      </c>
      <c r="N30" s="60">
        <v>2289981</v>
      </c>
      <c r="O30" s="60">
        <v>2289981</v>
      </c>
      <c r="P30" s="60">
        <v>2289981</v>
      </c>
      <c r="Q30" s="60">
        <v>2289981</v>
      </c>
      <c r="R30" s="60">
        <v>2289981</v>
      </c>
      <c r="S30" s="60">
        <v>2797427</v>
      </c>
      <c r="T30" s="60">
        <v>2797427</v>
      </c>
      <c r="U30" s="60">
        <v>2797427</v>
      </c>
      <c r="V30" s="60">
        <v>2797427</v>
      </c>
      <c r="W30" s="60">
        <v>2797427</v>
      </c>
      <c r="X30" s="60">
        <v>2875809</v>
      </c>
      <c r="Y30" s="60">
        <v>-78382</v>
      </c>
      <c r="Z30" s="140">
        <v>-2.73</v>
      </c>
      <c r="AA30" s="62">
        <v>2875809</v>
      </c>
    </row>
    <row r="31" spans="1:27" ht="12.75">
      <c r="A31" s="249" t="s">
        <v>163</v>
      </c>
      <c r="B31" s="182"/>
      <c r="C31" s="155">
        <v>4186021</v>
      </c>
      <c r="D31" s="155"/>
      <c r="E31" s="59">
        <v>4588000</v>
      </c>
      <c r="F31" s="60">
        <v>4588000</v>
      </c>
      <c r="G31" s="60">
        <v>4186021</v>
      </c>
      <c r="H31" s="60">
        <v>4186021</v>
      </c>
      <c r="I31" s="60">
        <v>4186021</v>
      </c>
      <c r="J31" s="60">
        <v>4186021</v>
      </c>
      <c r="K31" s="60">
        <v>4186021</v>
      </c>
      <c r="L31" s="60">
        <v>4186021</v>
      </c>
      <c r="M31" s="60">
        <v>4186021</v>
      </c>
      <c r="N31" s="60">
        <v>4186021</v>
      </c>
      <c r="O31" s="60">
        <v>4186021</v>
      </c>
      <c r="P31" s="60">
        <v>4186021</v>
      </c>
      <c r="Q31" s="60">
        <v>4222189</v>
      </c>
      <c r="R31" s="60">
        <v>4222189</v>
      </c>
      <c r="S31" s="60">
        <v>4518892</v>
      </c>
      <c r="T31" s="60">
        <v>4518892</v>
      </c>
      <c r="U31" s="60">
        <v>4518892</v>
      </c>
      <c r="V31" s="60">
        <v>4518892</v>
      </c>
      <c r="W31" s="60">
        <v>4518892</v>
      </c>
      <c r="X31" s="60">
        <v>4588000</v>
      </c>
      <c r="Y31" s="60">
        <v>-69108</v>
      </c>
      <c r="Z31" s="140">
        <v>-1.51</v>
      </c>
      <c r="AA31" s="62">
        <v>4588000</v>
      </c>
    </row>
    <row r="32" spans="1:27" ht="12.75">
      <c r="A32" s="249" t="s">
        <v>164</v>
      </c>
      <c r="B32" s="182"/>
      <c r="C32" s="155">
        <v>42196092</v>
      </c>
      <c r="D32" s="155"/>
      <c r="E32" s="59">
        <v>42101061</v>
      </c>
      <c r="F32" s="60">
        <v>42101061</v>
      </c>
      <c r="G32" s="60">
        <v>51976199</v>
      </c>
      <c r="H32" s="60">
        <v>55938459</v>
      </c>
      <c r="I32" s="60">
        <v>58292527</v>
      </c>
      <c r="J32" s="60">
        <v>58292527</v>
      </c>
      <c r="K32" s="60">
        <v>44044888</v>
      </c>
      <c r="L32" s="60">
        <v>44096425</v>
      </c>
      <c r="M32" s="60">
        <v>40901453</v>
      </c>
      <c r="N32" s="60">
        <v>40901453</v>
      </c>
      <c r="O32" s="60">
        <v>33861391</v>
      </c>
      <c r="P32" s="60">
        <v>31634916</v>
      </c>
      <c r="Q32" s="60">
        <v>36959665</v>
      </c>
      <c r="R32" s="60">
        <v>36959665</v>
      </c>
      <c r="S32" s="60">
        <v>33863093</v>
      </c>
      <c r="T32" s="60">
        <v>31689523</v>
      </c>
      <c r="U32" s="60">
        <v>35536185</v>
      </c>
      <c r="V32" s="60">
        <v>35536185</v>
      </c>
      <c r="W32" s="60">
        <v>35536185</v>
      </c>
      <c r="X32" s="60">
        <v>42101061</v>
      </c>
      <c r="Y32" s="60">
        <v>-6564876</v>
      </c>
      <c r="Z32" s="140">
        <v>-15.59</v>
      </c>
      <c r="AA32" s="62">
        <v>42101061</v>
      </c>
    </row>
    <row r="33" spans="1:27" ht="12.75">
      <c r="A33" s="249" t="s">
        <v>165</v>
      </c>
      <c r="B33" s="182"/>
      <c r="C33" s="155">
        <v>2476056</v>
      </c>
      <c r="D33" s="155"/>
      <c r="E33" s="59">
        <v>4970435</v>
      </c>
      <c r="F33" s="60">
        <v>4970435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4970435</v>
      </c>
      <c r="Y33" s="60">
        <v>-4970435</v>
      </c>
      <c r="Z33" s="140">
        <v>-100</v>
      </c>
      <c r="AA33" s="62">
        <v>4970435</v>
      </c>
    </row>
    <row r="34" spans="1:27" ht="12.75">
      <c r="A34" s="250" t="s">
        <v>58</v>
      </c>
      <c r="B34" s="251"/>
      <c r="C34" s="168">
        <f aca="true" t="shared" si="3" ref="C34:Y34">SUM(C29:C33)</f>
        <v>51419257</v>
      </c>
      <c r="D34" s="168">
        <f>SUM(D29:D33)</f>
        <v>0</v>
      </c>
      <c r="E34" s="72">
        <f t="shared" si="3"/>
        <v>54535305</v>
      </c>
      <c r="F34" s="73">
        <f t="shared" si="3"/>
        <v>54535305</v>
      </c>
      <c r="G34" s="73">
        <f t="shared" si="3"/>
        <v>58452201</v>
      </c>
      <c r="H34" s="73">
        <f t="shared" si="3"/>
        <v>62414461</v>
      </c>
      <c r="I34" s="73">
        <f t="shared" si="3"/>
        <v>64768529</v>
      </c>
      <c r="J34" s="73">
        <f t="shared" si="3"/>
        <v>64768529</v>
      </c>
      <c r="K34" s="73">
        <f t="shared" si="3"/>
        <v>50520890</v>
      </c>
      <c r="L34" s="73">
        <f t="shared" si="3"/>
        <v>50572427</v>
      </c>
      <c r="M34" s="73">
        <f t="shared" si="3"/>
        <v>47377455</v>
      </c>
      <c r="N34" s="73">
        <f t="shared" si="3"/>
        <v>47377455</v>
      </c>
      <c r="O34" s="73">
        <f t="shared" si="3"/>
        <v>40337393</v>
      </c>
      <c r="P34" s="73">
        <f t="shared" si="3"/>
        <v>38110918</v>
      </c>
      <c r="Q34" s="73">
        <f t="shared" si="3"/>
        <v>43471835</v>
      </c>
      <c r="R34" s="73">
        <f t="shared" si="3"/>
        <v>43471835</v>
      </c>
      <c r="S34" s="73">
        <f t="shared" si="3"/>
        <v>41179412</v>
      </c>
      <c r="T34" s="73">
        <f t="shared" si="3"/>
        <v>39005842</v>
      </c>
      <c r="U34" s="73">
        <f t="shared" si="3"/>
        <v>42852504</v>
      </c>
      <c r="V34" s="73">
        <f t="shared" si="3"/>
        <v>42852504</v>
      </c>
      <c r="W34" s="73">
        <f t="shared" si="3"/>
        <v>42852504</v>
      </c>
      <c r="X34" s="73">
        <f t="shared" si="3"/>
        <v>54535305</v>
      </c>
      <c r="Y34" s="73">
        <f t="shared" si="3"/>
        <v>-11682801</v>
      </c>
      <c r="Z34" s="170">
        <f>+IF(X34&lt;&gt;0,+(Y34/X34)*100,0)</f>
        <v>-21.42245468325519</v>
      </c>
      <c r="AA34" s="74">
        <f>SUM(AA29:AA33)</f>
        <v>54535305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2758878</v>
      </c>
      <c r="D37" s="155"/>
      <c r="E37" s="59"/>
      <c r="F37" s="60"/>
      <c r="G37" s="60">
        <v>3103673</v>
      </c>
      <c r="H37" s="60">
        <v>3177362</v>
      </c>
      <c r="I37" s="60">
        <v>1690095</v>
      </c>
      <c r="J37" s="60">
        <v>1690095</v>
      </c>
      <c r="K37" s="60">
        <v>1747561</v>
      </c>
      <c r="L37" s="60">
        <v>1803173</v>
      </c>
      <c r="M37" s="60">
        <v>1860639</v>
      </c>
      <c r="N37" s="60">
        <v>1860639</v>
      </c>
      <c r="O37" s="60">
        <v>1918105</v>
      </c>
      <c r="P37" s="60">
        <v>1970009</v>
      </c>
      <c r="Q37" s="60">
        <v>468897</v>
      </c>
      <c r="R37" s="60">
        <v>468897</v>
      </c>
      <c r="S37" s="60"/>
      <c r="T37" s="60">
        <v>39833</v>
      </c>
      <c r="U37" s="60">
        <v>78382</v>
      </c>
      <c r="V37" s="60">
        <v>78382</v>
      </c>
      <c r="W37" s="60">
        <v>78382</v>
      </c>
      <c r="X37" s="60"/>
      <c r="Y37" s="60">
        <v>78382</v>
      </c>
      <c r="Z37" s="140"/>
      <c r="AA37" s="62"/>
    </row>
    <row r="38" spans="1:27" ht="12.75">
      <c r="A38" s="249" t="s">
        <v>165</v>
      </c>
      <c r="B38" s="182"/>
      <c r="C38" s="155">
        <v>62962133</v>
      </c>
      <c r="D38" s="155"/>
      <c r="E38" s="59">
        <v>60961241</v>
      </c>
      <c r="F38" s="60">
        <v>60961241</v>
      </c>
      <c r="G38" s="60">
        <v>51626069</v>
      </c>
      <c r="H38" s="60">
        <v>51626069</v>
      </c>
      <c r="I38" s="60">
        <v>51626069</v>
      </c>
      <c r="J38" s="60">
        <v>51626069</v>
      </c>
      <c r="K38" s="60">
        <v>51626069</v>
      </c>
      <c r="L38" s="60">
        <v>51626069</v>
      </c>
      <c r="M38" s="60">
        <v>51626069</v>
      </c>
      <c r="N38" s="60">
        <v>51626069</v>
      </c>
      <c r="O38" s="60">
        <v>51626069</v>
      </c>
      <c r="P38" s="60">
        <v>51626069</v>
      </c>
      <c r="Q38" s="60">
        <v>51626069</v>
      </c>
      <c r="R38" s="60">
        <v>51626069</v>
      </c>
      <c r="S38" s="60">
        <v>51626069</v>
      </c>
      <c r="T38" s="60">
        <v>51626069</v>
      </c>
      <c r="U38" s="60">
        <v>51626069</v>
      </c>
      <c r="V38" s="60">
        <v>51626069</v>
      </c>
      <c r="W38" s="60">
        <v>51626069</v>
      </c>
      <c r="X38" s="60">
        <v>60961241</v>
      </c>
      <c r="Y38" s="60">
        <v>-9335172</v>
      </c>
      <c r="Z38" s="140">
        <v>-15.31</v>
      </c>
      <c r="AA38" s="62">
        <v>60961241</v>
      </c>
    </row>
    <row r="39" spans="1:27" ht="12.75">
      <c r="A39" s="250" t="s">
        <v>59</v>
      </c>
      <c r="B39" s="253"/>
      <c r="C39" s="168">
        <f aca="true" t="shared" si="4" ref="C39:Y39">SUM(C37:C38)</f>
        <v>65721011</v>
      </c>
      <c r="D39" s="168">
        <f>SUM(D37:D38)</f>
        <v>0</v>
      </c>
      <c r="E39" s="76">
        <f t="shared" si="4"/>
        <v>60961241</v>
      </c>
      <c r="F39" s="77">
        <f t="shared" si="4"/>
        <v>60961241</v>
      </c>
      <c r="G39" s="77">
        <f t="shared" si="4"/>
        <v>54729742</v>
      </c>
      <c r="H39" s="77">
        <f t="shared" si="4"/>
        <v>54803431</v>
      </c>
      <c r="I39" s="77">
        <f t="shared" si="4"/>
        <v>53316164</v>
      </c>
      <c r="J39" s="77">
        <f t="shared" si="4"/>
        <v>53316164</v>
      </c>
      <c r="K39" s="77">
        <f t="shared" si="4"/>
        <v>53373630</v>
      </c>
      <c r="L39" s="77">
        <f t="shared" si="4"/>
        <v>53429242</v>
      </c>
      <c r="M39" s="77">
        <f t="shared" si="4"/>
        <v>53486708</v>
      </c>
      <c r="N39" s="77">
        <f t="shared" si="4"/>
        <v>53486708</v>
      </c>
      <c r="O39" s="77">
        <f t="shared" si="4"/>
        <v>53544174</v>
      </c>
      <c r="P39" s="77">
        <f t="shared" si="4"/>
        <v>53596078</v>
      </c>
      <c r="Q39" s="77">
        <f t="shared" si="4"/>
        <v>52094966</v>
      </c>
      <c r="R39" s="77">
        <f t="shared" si="4"/>
        <v>52094966</v>
      </c>
      <c r="S39" s="77">
        <f t="shared" si="4"/>
        <v>51626069</v>
      </c>
      <c r="T39" s="77">
        <f t="shared" si="4"/>
        <v>51665902</v>
      </c>
      <c r="U39" s="77">
        <f t="shared" si="4"/>
        <v>51704451</v>
      </c>
      <c r="V39" s="77">
        <f t="shared" si="4"/>
        <v>51704451</v>
      </c>
      <c r="W39" s="77">
        <f t="shared" si="4"/>
        <v>51704451</v>
      </c>
      <c r="X39" s="77">
        <f t="shared" si="4"/>
        <v>60961241</v>
      </c>
      <c r="Y39" s="77">
        <f t="shared" si="4"/>
        <v>-9256790</v>
      </c>
      <c r="Z39" s="212">
        <f>+IF(X39&lt;&gt;0,+(Y39/X39)*100,0)</f>
        <v>-15.184713841373407</v>
      </c>
      <c r="AA39" s="79">
        <f>SUM(AA37:AA38)</f>
        <v>60961241</v>
      </c>
    </row>
    <row r="40" spans="1:27" ht="12.75">
      <c r="A40" s="250" t="s">
        <v>167</v>
      </c>
      <c r="B40" s="251"/>
      <c r="C40" s="168">
        <f aca="true" t="shared" si="5" ref="C40:Y40">+C34+C39</f>
        <v>117140268</v>
      </c>
      <c r="D40" s="168">
        <f>+D34+D39</f>
        <v>0</v>
      </c>
      <c r="E40" s="72">
        <f t="shared" si="5"/>
        <v>115496546</v>
      </c>
      <c r="F40" s="73">
        <f t="shared" si="5"/>
        <v>115496546</v>
      </c>
      <c r="G40" s="73">
        <f t="shared" si="5"/>
        <v>113181943</v>
      </c>
      <c r="H40" s="73">
        <f t="shared" si="5"/>
        <v>117217892</v>
      </c>
      <c r="I40" s="73">
        <f t="shared" si="5"/>
        <v>118084693</v>
      </c>
      <c r="J40" s="73">
        <f t="shared" si="5"/>
        <v>118084693</v>
      </c>
      <c r="K40" s="73">
        <f t="shared" si="5"/>
        <v>103894520</v>
      </c>
      <c r="L40" s="73">
        <f t="shared" si="5"/>
        <v>104001669</v>
      </c>
      <c r="M40" s="73">
        <f t="shared" si="5"/>
        <v>100864163</v>
      </c>
      <c r="N40" s="73">
        <f t="shared" si="5"/>
        <v>100864163</v>
      </c>
      <c r="O40" s="73">
        <f t="shared" si="5"/>
        <v>93881567</v>
      </c>
      <c r="P40" s="73">
        <f t="shared" si="5"/>
        <v>91706996</v>
      </c>
      <c r="Q40" s="73">
        <f t="shared" si="5"/>
        <v>95566801</v>
      </c>
      <c r="R40" s="73">
        <f t="shared" si="5"/>
        <v>95566801</v>
      </c>
      <c r="S40" s="73">
        <f t="shared" si="5"/>
        <v>92805481</v>
      </c>
      <c r="T40" s="73">
        <f t="shared" si="5"/>
        <v>90671744</v>
      </c>
      <c r="U40" s="73">
        <f t="shared" si="5"/>
        <v>94556955</v>
      </c>
      <c r="V40" s="73">
        <f t="shared" si="5"/>
        <v>94556955</v>
      </c>
      <c r="W40" s="73">
        <f t="shared" si="5"/>
        <v>94556955</v>
      </c>
      <c r="X40" s="73">
        <f t="shared" si="5"/>
        <v>115496546</v>
      </c>
      <c r="Y40" s="73">
        <f t="shared" si="5"/>
        <v>-20939591</v>
      </c>
      <c r="Z40" s="170">
        <f>+IF(X40&lt;&gt;0,+(Y40/X40)*100,0)</f>
        <v>-18.13005819238958</v>
      </c>
      <c r="AA40" s="74">
        <f>+AA34+AA39</f>
        <v>115496546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268222151</v>
      </c>
      <c r="D42" s="257">
        <f>+D25-D40</f>
        <v>0</v>
      </c>
      <c r="E42" s="258">
        <f t="shared" si="6"/>
        <v>236085153</v>
      </c>
      <c r="F42" s="259">
        <f t="shared" si="6"/>
        <v>236533923</v>
      </c>
      <c r="G42" s="259">
        <f t="shared" si="6"/>
        <v>290419563</v>
      </c>
      <c r="H42" s="259">
        <f t="shared" si="6"/>
        <v>299230946</v>
      </c>
      <c r="I42" s="259">
        <f t="shared" si="6"/>
        <v>286308400</v>
      </c>
      <c r="J42" s="259">
        <f t="shared" si="6"/>
        <v>286308400</v>
      </c>
      <c r="K42" s="259">
        <f t="shared" si="6"/>
        <v>298037285</v>
      </c>
      <c r="L42" s="259">
        <f t="shared" si="6"/>
        <v>363362733</v>
      </c>
      <c r="M42" s="259">
        <f t="shared" si="6"/>
        <v>401683928</v>
      </c>
      <c r="N42" s="259">
        <f t="shared" si="6"/>
        <v>401683928</v>
      </c>
      <c r="O42" s="259">
        <f t="shared" si="6"/>
        <v>403898854</v>
      </c>
      <c r="P42" s="259">
        <f t="shared" si="6"/>
        <v>450492385</v>
      </c>
      <c r="Q42" s="259">
        <f t="shared" si="6"/>
        <v>385104508</v>
      </c>
      <c r="R42" s="259">
        <f t="shared" si="6"/>
        <v>385104508</v>
      </c>
      <c r="S42" s="259">
        <f t="shared" si="6"/>
        <v>381486008</v>
      </c>
      <c r="T42" s="259">
        <f t="shared" si="6"/>
        <v>403640525</v>
      </c>
      <c r="U42" s="259">
        <f t="shared" si="6"/>
        <v>408874215</v>
      </c>
      <c r="V42" s="259">
        <f t="shared" si="6"/>
        <v>408874215</v>
      </c>
      <c r="W42" s="259">
        <f t="shared" si="6"/>
        <v>408874215</v>
      </c>
      <c r="X42" s="259">
        <f t="shared" si="6"/>
        <v>236533923</v>
      </c>
      <c r="Y42" s="259">
        <f t="shared" si="6"/>
        <v>172340292</v>
      </c>
      <c r="Z42" s="260">
        <f>+IF(X42&lt;&gt;0,+(Y42/X42)*100,0)</f>
        <v>72.86070844053941</v>
      </c>
      <c r="AA42" s="261">
        <f>+AA25-AA40</f>
        <v>236533923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263030710</v>
      </c>
      <c r="D45" s="155"/>
      <c r="E45" s="59">
        <v>230150153</v>
      </c>
      <c r="F45" s="60">
        <v>230598923</v>
      </c>
      <c r="G45" s="60">
        <v>285692768</v>
      </c>
      <c r="H45" s="60">
        <v>294504151</v>
      </c>
      <c r="I45" s="60">
        <v>281581605</v>
      </c>
      <c r="J45" s="60">
        <v>281581605</v>
      </c>
      <c r="K45" s="60">
        <v>293310490</v>
      </c>
      <c r="L45" s="60">
        <v>358635938</v>
      </c>
      <c r="M45" s="60">
        <v>396957133</v>
      </c>
      <c r="N45" s="60">
        <v>396957133</v>
      </c>
      <c r="O45" s="60">
        <v>399172059</v>
      </c>
      <c r="P45" s="60">
        <v>445765590</v>
      </c>
      <c r="Q45" s="60">
        <v>380377713</v>
      </c>
      <c r="R45" s="60">
        <v>380377713</v>
      </c>
      <c r="S45" s="60">
        <v>376273173</v>
      </c>
      <c r="T45" s="60">
        <v>398427690</v>
      </c>
      <c r="U45" s="60">
        <v>403661380</v>
      </c>
      <c r="V45" s="60">
        <v>403661380</v>
      </c>
      <c r="W45" s="60">
        <v>403661380</v>
      </c>
      <c r="X45" s="60">
        <v>230598923</v>
      </c>
      <c r="Y45" s="60">
        <v>173062457</v>
      </c>
      <c r="Z45" s="139">
        <v>75.05</v>
      </c>
      <c r="AA45" s="62">
        <v>230598923</v>
      </c>
    </row>
    <row r="46" spans="1:27" ht="12.75">
      <c r="A46" s="249" t="s">
        <v>171</v>
      </c>
      <c r="B46" s="182"/>
      <c r="C46" s="155">
        <v>5191441</v>
      </c>
      <c r="D46" s="155"/>
      <c r="E46" s="59">
        <v>5935000</v>
      </c>
      <c r="F46" s="60">
        <v>5935000</v>
      </c>
      <c r="G46" s="60">
        <v>4726795</v>
      </c>
      <c r="H46" s="60">
        <v>4726795</v>
      </c>
      <c r="I46" s="60">
        <v>4726795</v>
      </c>
      <c r="J46" s="60">
        <v>4726795</v>
      </c>
      <c r="K46" s="60">
        <v>4726795</v>
      </c>
      <c r="L46" s="60">
        <v>4726795</v>
      </c>
      <c r="M46" s="60">
        <v>4726795</v>
      </c>
      <c r="N46" s="60">
        <v>4726795</v>
      </c>
      <c r="O46" s="60">
        <v>4726795</v>
      </c>
      <c r="P46" s="60">
        <v>4726795</v>
      </c>
      <c r="Q46" s="60">
        <v>4726795</v>
      </c>
      <c r="R46" s="60">
        <v>4726795</v>
      </c>
      <c r="S46" s="60">
        <v>5212835</v>
      </c>
      <c r="T46" s="60">
        <v>5212835</v>
      </c>
      <c r="U46" s="60">
        <v>5212835</v>
      </c>
      <c r="V46" s="60">
        <v>5212835</v>
      </c>
      <c r="W46" s="60">
        <v>5212835</v>
      </c>
      <c r="X46" s="60">
        <v>5935000</v>
      </c>
      <c r="Y46" s="60">
        <v>-722165</v>
      </c>
      <c r="Z46" s="139">
        <v>-12.17</v>
      </c>
      <c r="AA46" s="62">
        <v>5935000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268222151</v>
      </c>
      <c r="D48" s="217">
        <f>SUM(D45:D47)</f>
        <v>0</v>
      </c>
      <c r="E48" s="264">
        <f t="shared" si="7"/>
        <v>236085153</v>
      </c>
      <c r="F48" s="219">
        <f t="shared" si="7"/>
        <v>236533923</v>
      </c>
      <c r="G48" s="219">
        <f t="shared" si="7"/>
        <v>290419563</v>
      </c>
      <c r="H48" s="219">
        <f t="shared" si="7"/>
        <v>299230946</v>
      </c>
      <c r="I48" s="219">
        <f t="shared" si="7"/>
        <v>286308400</v>
      </c>
      <c r="J48" s="219">
        <f t="shared" si="7"/>
        <v>286308400</v>
      </c>
      <c r="K48" s="219">
        <f t="shared" si="7"/>
        <v>298037285</v>
      </c>
      <c r="L48" s="219">
        <f t="shared" si="7"/>
        <v>363362733</v>
      </c>
      <c r="M48" s="219">
        <f t="shared" si="7"/>
        <v>401683928</v>
      </c>
      <c r="N48" s="219">
        <f t="shared" si="7"/>
        <v>401683928</v>
      </c>
      <c r="O48" s="219">
        <f t="shared" si="7"/>
        <v>403898854</v>
      </c>
      <c r="P48" s="219">
        <f t="shared" si="7"/>
        <v>450492385</v>
      </c>
      <c r="Q48" s="219">
        <f t="shared" si="7"/>
        <v>385104508</v>
      </c>
      <c r="R48" s="219">
        <f t="shared" si="7"/>
        <v>385104508</v>
      </c>
      <c r="S48" s="219">
        <f t="shared" si="7"/>
        <v>381486008</v>
      </c>
      <c r="T48" s="219">
        <f t="shared" si="7"/>
        <v>403640525</v>
      </c>
      <c r="U48" s="219">
        <f t="shared" si="7"/>
        <v>408874215</v>
      </c>
      <c r="V48" s="219">
        <f t="shared" si="7"/>
        <v>408874215</v>
      </c>
      <c r="W48" s="219">
        <f t="shared" si="7"/>
        <v>408874215</v>
      </c>
      <c r="X48" s="219">
        <f t="shared" si="7"/>
        <v>236533923</v>
      </c>
      <c r="Y48" s="219">
        <f t="shared" si="7"/>
        <v>172340292</v>
      </c>
      <c r="Z48" s="265">
        <f>+IF(X48&lt;&gt;0,+(Y48/X48)*100,0)</f>
        <v>72.86070844053941</v>
      </c>
      <c r="AA48" s="232">
        <f>SUM(AA45:AA47)</f>
        <v>236533923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62418791</v>
      </c>
      <c r="D6" s="155"/>
      <c r="E6" s="59">
        <v>61670557</v>
      </c>
      <c r="F6" s="60">
        <v>66591163</v>
      </c>
      <c r="G6" s="60"/>
      <c r="H6" s="60">
        <v>3444168</v>
      </c>
      <c r="I6" s="60">
        <v>4356989</v>
      </c>
      <c r="J6" s="60">
        <v>7801157</v>
      </c>
      <c r="K6" s="60">
        <v>4375292</v>
      </c>
      <c r="L6" s="60">
        <v>4334400</v>
      </c>
      <c r="M6" s="60">
        <v>4166635</v>
      </c>
      <c r="N6" s="60">
        <v>12876327</v>
      </c>
      <c r="O6" s="60">
        <v>4152300</v>
      </c>
      <c r="P6" s="60">
        <v>4282762</v>
      </c>
      <c r="Q6" s="60">
        <v>4276059</v>
      </c>
      <c r="R6" s="60">
        <v>12711121</v>
      </c>
      <c r="S6" s="60">
        <v>3625713</v>
      </c>
      <c r="T6" s="60">
        <v>3512484</v>
      </c>
      <c r="U6" s="60">
        <v>3735882</v>
      </c>
      <c r="V6" s="60">
        <v>10874079</v>
      </c>
      <c r="W6" s="60">
        <v>44262684</v>
      </c>
      <c r="X6" s="60">
        <v>66591163</v>
      </c>
      <c r="Y6" s="60">
        <v>-22328479</v>
      </c>
      <c r="Z6" s="140">
        <v>-33.53</v>
      </c>
      <c r="AA6" s="62">
        <v>66591163</v>
      </c>
    </row>
    <row r="7" spans="1:27" ht="12.75">
      <c r="A7" s="249" t="s">
        <v>32</v>
      </c>
      <c r="B7" s="182"/>
      <c r="C7" s="155">
        <v>114450302</v>
      </c>
      <c r="D7" s="155"/>
      <c r="E7" s="59">
        <v>129230460</v>
      </c>
      <c r="F7" s="60">
        <v>129880437</v>
      </c>
      <c r="G7" s="60">
        <v>3577904</v>
      </c>
      <c r="H7" s="60">
        <v>10838617</v>
      </c>
      <c r="I7" s="60">
        <v>2563796</v>
      </c>
      <c r="J7" s="60">
        <v>16980317</v>
      </c>
      <c r="K7" s="60">
        <v>2318871</v>
      </c>
      <c r="L7" s="60">
        <v>9924845</v>
      </c>
      <c r="M7" s="60">
        <v>8587950</v>
      </c>
      <c r="N7" s="60">
        <v>20831666</v>
      </c>
      <c r="O7" s="60">
        <v>9890527</v>
      </c>
      <c r="P7" s="60">
        <v>8995739</v>
      </c>
      <c r="Q7" s="60">
        <v>9345681</v>
      </c>
      <c r="R7" s="60">
        <v>28231947</v>
      </c>
      <c r="S7" s="60">
        <v>9126249</v>
      </c>
      <c r="T7" s="60">
        <v>9964946</v>
      </c>
      <c r="U7" s="60">
        <v>9804704</v>
      </c>
      <c r="V7" s="60">
        <v>28895899</v>
      </c>
      <c r="W7" s="60">
        <v>94939829</v>
      </c>
      <c r="X7" s="60">
        <v>129880437</v>
      </c>
      <c r="Y7" s="60">
        <v>-34940608</v>
      </c>
      <c r="Z7" s="140">
        <v>-26.9</v>
      </c>
      <c r="AA7" s="62">
        <v>129880437</v>
      </c>
    </row>
    <row r="8" spans="1:27" ht="12.75">
      <c r="A8" s="249" t="s">
        <v>178</v>
      </c>
      <c r="B8" s="182"/>
      <c r="C8" s="155">
        <v>8641705</v>
      </c>
      <c r="D8" s="155"/>
      <c r="E8" s="59">
        <v>8788764</v>
      </c>
      <c r="F8" s="60">
        <v>8516264</v>
      </c>
      <c r="G8" s="60">
        <v>227308</v>
      </c>
      <c r="H8" s="60">
        <v>347802</v>
      </c>
      <c r="I8" s="60">
        <v>478840</v>
      </c>
      <c r="J8" s="60">
        <v>1053950</v>
      </c>
      <c r="K8" s="60">
        <v>714115</v>
      </c>
      <c r="L8" s="60">
        <v>843590</v>
      </c>
      <c r="M8" s="60">
        <v>958062</v>
      </c>
      <c r="N8" s="60">
        <v>2515767</v>
      </c>
      <c r="O8" s="60">
        <v>589937</v>
      </c>
      <c r="P8" s="60">
        <v>6876657</v>
      </c>
      <c r="Q8" s="60">
        <v>454307</v>
      </c>
      <c r="R8" s="60">
        <v>7920901</v>
      </c>
      <c r="S8" s="60">
        <v>593372</v>
      </c>
      <c r="T8" s="60">
        <v>707359</v>
      </c>
      <c r="U8" s="60">
        <v>812445</v>
      </c>
      <c r="V8" s="60">
        <v>2113176</v>
      </c>
      <c r="W8" s="60">
        <v>13603794</v>
      </c>
      <c r="X8" s="60">
        <v>8516264</v>
      </c>
      <c r="Y8" s="60">
        <v>5087530</v>
      </c>
      <c r="Z8" s="140">
        <v>59.74</v>
      </c>
      <c r="AA8" s="62">
        <v>8516264</v>
      </c>
    </row>
    <row r="9" spans="1:27" ht="12.75">
      <c r="A9" s="249" t="s">
        <v>179</v>
      </c>
      <c r="B9" s="182"/>
      <c r="C9" s="155">
        <v>64716537</v>
      </c>
      <c r="D9" s="155"/>
      <c r="E9" s="59">
        <v>43214001</v>
      </c>
      <c r="F9" s="60">
        <v>45214001</v>
      </c>
      <c r="G9" s="60"/>
      <c r="H9" s="60">
        <v>13991764</v>
      </c>
      <c r="I9" s="60"/>
      <c r="J9" s="60">
        <v>13991764</v>
      </c>
      <c r="K9" s="60">
        <v>11561945</v>
      </c>
      <c r="L9" s="60">
        <v>1390034</v>
      </c>
      <c r="M9" s="60">
        <v>250318</v>
      </c>
      <c r="N9" s="60">
        <v>13202297</v>
      </c>
      <c r="O9" s="60">
        <v>12138000</v>
      </c>
      <c r="P9" s="60">
        <v>20981015</v>
      </c>
      <c r="Q9" s="60">
        <v>10903749</v>
      </c>
      <c r="R9" s="60">
        <v>44022764</v>
      </c>
      <c r="S9" s="60">
        <v>3516632</v>
      </c>
      <c r="T9" s="60">
        <v>260659</v>
      </c>
      <c r="U9" s="60">
        <v>6873338</v>
      </c>
      <c r="V9" s="60">
        <v>10650629</v>
      </c>
      <c r="W9" s="60">
        <v>81867454</v>
      </c>
      <c r="X9" s="60">
        <v>45214001</v>
      </c>
      <c r="Y9" s="60">
        <v>36653453</v>
      </c>
      <c r="Z9" s="140">
        <v>81.07</v>
      </c>
      <c r="AA9" s="62">
        <v>45214001</v>
      </c>
    </row>
    <row r="10" spans="1:27" ht="12.75">
      <c r="A10" s="249" t="s">
        <v>180</v>
      </c>
      <c r="B10" s="182"/>
      <c r="C10" s="155">
        <v>21874989</v>
      </c>
      <c r="D10" s="155"/>
      <c r="E10" s="59">
        <v>24551000</v>
      </c>
      <c r="F10" s="60">
        <v>24551000</v>
      </c>
      <c r="G10" s="60">
        <v>10832000</v>
      </c>
      <c r="H10" s="60">
        <v>3070000</v>
      </c>
      <c r="I10" s="60"/>
      <c r="J10" s="60">
        <v>13902000</v>
      </c>
      <c r="K10" s="60"/>
      <c r="L10" s="60"/>
      <c r="M10" s="60">
        <v>2756000</v>
      </c>
      <c r="N10" s="60">
        <v>2756000</v>
      </c>
      <c r="O10" s="60"/>
      <c r="P10" s="60"/>
      <c r="Q10" s="60">
        <v>6559000</v>
      </c>
      <c r="R10" s="60">
        <v>6559000</v>
      </c>
      <c r="S10" s="60"/>
      <c r="T10" s="60"/>
      <c r="U10" s="60">
        <v>1886335</v>
      </c>
      <c r="V10" s="60">
        <v>1886335</v>
      </c>
      <c r="W10" s="60">
        <v>25103335</v>
      </c>
      <c r="X10" s="60">
        <v>24551000</v>
      </c>
      <c r="Y10" s="60">
        <v>552335</v>
      </c>
      <c r="Z10" s="140">
        <v>2.25</v>
      </c>
      <c r="AA10" s="62">
        <v>24551000</v>
      </c>
    </row>
    <row r="11" spans="1:27" ht="12.75">
      <c r="A11" s="249" t="s">
        <v>181</v>
      </c>
      <c r="B11" s="182"/>
      <c r="C11" s="155">
        <v>3987004</v>
      </c>
      <c r="D11" s="155"/>
      <c r="E11" s="59">
        <v>2932200</v>
      </c>
      <c r="F11" s="60">
        <v>3932200</v>
      </c>
      <c r="G11" s="60">
        <v>260916</v>
      </c>
      <c r="H11" s="60">
        <v>350276</v>
      </c>
      <c r="I11" s="60">
        <v>361994</v>
      </c>
      <c r="J11" s="60">
        <v>973186</v>
      </c>
      <c r="K11" s="60">
        <v>560224</v>
      </c>
      <c r="L11" s="60">
        <v>339694</v>
      </c>
      <c r="M11" s="60">
        <v>60795</v>
      </c>
      <c r="N11" s="60">
        <v>960713</v>
      </c>
      <c r="O11" s="60">
        <v>740867</v>
      </c>
      <c r="P11" s="60">
        <v>398302</v>
      </c>
      <c r="Q11" s="60">
        <v>284785</v>
      </c>
      <c r="R11" s="60">
        <v>1423954</v>
      </c>
      <c r="S11" s="60">
        <v>382932</v>
      </c>
      <c r="T11" s="60">
        <v>353435</v>
      </c>
      <c r="U11" s="60">
        <v>370975</v>
      </c>
      <c r="V11" s="60">
        <v>1107342</v>
      </c>
      <c r="W11" s="60">
        <v>4465195</v>
      </c>
      <c r="X11" s="60">
        <v>3932200</v>
      </c>
      <c r="Y11" s="60">
        <v>532995</v>
      </c>
      <c r="Z11" s="140">
        <v>13.55</v>
      </c>
      <c r="AA11" s="62">
        <v>3932200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-227367006</v>
      </c>
      <c r="D14" s="155"/>
      <c r="E14" s="59">
        <v>-235810430</v>
      </c>
      <c r="F14" s="60">
        <v>-243659781</v>
      </c>
      <c r="G14" s="60">
        <v>7456019</v>
      </c>
      <c r="H14" s="60">
        <v>-40659402</v>
      </c>
      <c r="I14" s="60">
        <v>-18985830</v>
      </c>
      <c r="J14" s="60">
        <v>-52189213</v>
      </c>
      <c r="K14" s="60">
        <v>-17818688</v>
      </c>
      <c r="L14" s="60">
        <v>-27070044</v>
      </c>
      <c r="M14" s="60">
        <v>-11581480</v>
      </c>
      <c r="N14" s="60">
        <v>-56470212</v>
      </c>
      <c r="O14" s="60">
        <v>-15182609</v>
      </c>
      <c r="P14" s="60">
        <v>-41453424</v>
      </c>
      <c r="Q14" s="60">
        <v>-26701464</v>
      </c>
      <c r="R14" s="60">
        <v>-83337497</v>
      </c>
      <c r="S14" s="60">
        <v>-15056810</v>
      </c>
      <c r="T14" s="60">
        <v>-9867997</v>
      </c>
      <c r="U14" s="60">
        <v>-22960902</v>
      </c>
      <c r="V14" s="60">
        <v>-47885709</v>
      </c>
      <c r="W14" s="60">
        <v>-239882631</v>
      </c>
      <c r="X14" s="60">
        <v>-243659781</v>
      </c>
      <c r="Y14" s="60">
        <v>3777150</v>
      </c>
      <c r="Z14" s="140">
        <v>-1.55</v>
      </c>
      <c r="AA14" s="62">
        <v>-243659781</v>
      </c>
    </row>
    <row r="15" spans="1:27" ht="12.75">
      <c r="A15" s="249" t="s">
        <v>40</v>
      </c>
      <c r="B15" s="182"/>
      <c r="C15" s="155">
        <v>-626546</v>
      </c>
      <c r="D15" s="155"/>
      <c r="E15" s="59">
        <v>-585043</v>
      </c>
      <c r="F15" s="60">
        <v>-585048</v>
      </c>
      <c r="G15" s="60"/>
      <c r="H15" s="60"/>
      <c r="I15" s="60">
        <v>-329492</v>
      </c>
      <c r="J15" s="60">
        <v>-329492</v>
      </c>
      <c r="K15" s="60"/>
      <c r="L15" s="60"/>
      <c r="M15" s="60">
        <v>-5506672</v>
      </c>
      <c r="N15" s="60">
        <v>-5506672</v>
      </c>
      <c r="O15" s="60"/>
      <c r="P15" s="60"/>
      <c r="Q15" s="60">
        <v>-255549</v>
      </c>
      <c r="R15" s="60">
        <v>-255549</v>
      </c>
      <c r="S15" s="60"/>
      <c r="T15" s="60"/>
      <c r="U15" s="60"/>
      <c r="V15" s="60"/>
      <c r="W15" s="60">
        <v>-6091713</v>
      </c>
      <c r="X15" s="60">
        <v>-585048</v>
      </c>
      <c r="Y15" s="60">
        <v>-5506665</v>
      </c>
      <c r="Z15" s="140">
        <v>941.23</v>
      </c>
      <c r="AA15" s="62">
        <v>-585048</v>
      </c>
    </row>
    <row r="16" spans="1:27" ht="12.75">
      <c r="A16" s="249" t="s">
        <v>42</v>
      </c>
      <c r="B16" s="182"/>
      <c r="C16" s="155"/>
      <c r="D16" s="155"/>
      <c r="E16" s="59">
        <v>-300000</v>
      </c>
      <c r="F16" s="60">
        <v>-300000</v>
      </c>
      <c r="G16" s="60">
        <v>-13162</v>
      </c>
      <c r="H16" s="60">
        <v>-14684</v>
      </c>
      <c r="I16" s="60"/>
      <c r="J16" s="60">
        <v>-27846</v>
      </c>
      <c r="K16" s="60">
        <v>-230599</v>
      </c>
      <c r="L16" s="60">
        <v>-335305</v>
      </c>
      <c r="M16" s="60">
        <v>-478909</v>
      </c>
      <c r="N16" s="60">
        <v>-1044813</v>
      </c>
      <c r="O16" s="60">
        <v>-411716</v>
      </c>
      <c r="P16" s="60">
        <v>-327373</v>
      </c>
      <c r="Q16" s="60">
        <v>-478789</v>
      </c>
      <c r="R16" s="60">
        <v>-1217878</v>
      </c>
      <c r="S16" s="60"/>
      <c r="T16" s="60">
        <v>-359635</v>
      </c>
      <c r="U16" s="60">
        <v>-365425</v>
      </c>
      <c r="V16" s="60">
        <v>-725060</v>
      </c>
      <c r="W16" s="60">
        <v>-3015597</v>
      </c>
      <c r="X16" s="60">
        <v>-300000</v>
      </c>
      <c r="Y16" s="60">
        <v>-2715597</v>
      </c>
      <c r="Z16" s="140">
        <v>905.2</v>
      </c>
      <c r="AA16" s="62">
        <v>-300000</v>
      </c>
    </row>
    <row r="17" spans="1:27" ht="12.75">
      <c r="A17" s="250" t="s">
        <v>185</v>
      </c>
      <c r="B17" s="251"/>
      <c r="C17" s="168">
        <f aca="true" t="shared" si="0" ref="C17:Y17">SUM(C6:C16)</f>
        <v>48095776</v>
      </c>
      <c r="D17" s="168">
        <f t="shared" si="0"/>
        <v>0</v>
      </c>
      <c r="E17" s="72">
        <f t="shared" si="0"/>
        <v>33691509</v>
      </c>
      <c r="F17" s="73">
        <f t="shared" si="0"/>
        <v>34140236</v>
      </c>
      <c r="G17" s="73">
        <f t="shared" si="0"/>
        <v>22340985</v>
      </c>
      <c r="H17" s="73">
        <f t="shared" si="0"/>
        <v>-8631459</v>
      </c>
      <c r="I17" s="73">
        <f t="shared" si="0"/>
        <v>-11553703</v>
      </c>
      <c r="J17" s="73">
        <f t="shared" si="0"/>
        <v>2155823</v>
      </c>
      <c r="K17" s="73">
        <f t="shared" si="0"/>
        <v>1481160</v>
      </c>
      <c r="L17" s="73">
        <f t="shared" si="0"/>
        <v>-10572786</v>
      </c>
      <c r="M17" s="73">
        <f t="shared" si="0"/>
        <v>-787301</v>
      </c>
      <c r="N17" s="73">
        <f t="shared" si="0"/>
        <v>-9878927</v>
      </c>
      <c r="O17" s="73">
        <f t="shared" si="0"/>
        <v>11917306</v>
      </c>
      <c r="P17" s="73">
        <f t="shared" si="0"/>
        <v>-246322</v>
      </c>
      <c r="Q17" s="73">
        <f t="shared" si="0"/>
        <v>4387779</v>
      </c>
      <c r="R17" s="73">
        <f t="shared" si="0"/>
        <v>16058763</v>
      </c>
      <c r="S17" s="73">
        <f t="shared" si="0"/>
        <v>2188088</v>
      </c>
      <c r="T17" s="73">
        <f t="shared" si="0"/>
        <v>4571251</v>
      </c>
      <c r="U17" s="73">
        <f t="shared" si="0"/>
        <v>157352</v>
      </c>
      <c r="V17" s="73">
        <f t="shared" si="0"/>
        <v>6916691</v>
      </c>
      <c r="W17" s="73">
        <f t="shared" si="0"/>
        <v>15252350</v>
      </c>
      <c r="X17" s="73">
        <f t="shared" si="0"/>
        <v>34140236</v>
      </c>
      <c r="Y17" s="73">
        <f t="shared" si="0"/>
        <v>-18887886</v>
      </c>
      <c r="Z17" s="170">
        <f>+IF(X17&lt;&gt;0,+(Y17/X17)*100,0)</f>
        <v>-55.324415449266375</v>
      </c>
      <c r="AA17" s="74">
        <f>SUM(AA6:AA16)</f>
        <v>34140236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891036</v>
      </c>
      <c r="D21" s="155"/>
      <c r="E21" s="59"/>
      <c r="F21" s="60"/>
      <c r="G21" s="159"/>
      <c r="H21" s="159"/>
      <c r="I21" s="159"/>
      <c r="J21" s="60"/>
      <c r="K21" s="159"/>
      <c r="L21" s="159">
        <v>3794</v>
      </c>
      <c r="M21" s="60"/>
      <c r="N21" s="159">
        <v>3794</v>
      </c>
      <c r="O21" s="159">
        <v>8895</v>
      </c>
      <c r="P21" s="159"/>
      <c r="Q21" s="60"/>
      <c r="R21" s="159">
        <v>8895</v>
      </c>
      <c r="S21" s="159">
        <v>-310</v>
      </c>
      <c r="T21" s="60">
        <v>7500</v>
      </c>
      <c r="U21" s="159"/>
      <c r="V21" s="159">
        <v>7190</v>
      </c>
      <c r="W21" s="159">
        <v>19879</v>
      </c>
      <c r="X21" s="60"/>
      <c r="Y21" s="159">
        <v>19879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-4250</v>
      </c>
      <c r="F22" s="159">
        <v>-4250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-4250</v>
      </c>
      <c r="Y22" s="60">
        <v>4250</v>
      </c>
      <c r="Z22" s="140">
        <v>-100</v>
      </c>
      <c r="AA22" s="62">
        <v>-4250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>
        <v>-5395543</v>
      </c>
      <c r="L23" s="159"/>
      <c r="M23" s="60"/>
      <c r="N23" s="159">
        <v>-5395543</v>
      </c>
      <c r="O23" s="159"/>
      <c r="P23" s="159"/>
      <c r="Q23" s="60"/>
      <c r="R23" s="159"/>
      <c r="S23" s="159"/>
      <c r="T23" s="60"/>
      <c r="U23" s="159"/>
      <c r="V23" s="159"/>
      <c r="W23" s="159">
        <v>-5395543</v>
      </c>
      <c r="X23" s="60"/>
      <c r="Y23" s="159">
        <v>-5395543</v>
      </c>
      <c r="Z23" s="141"/>
      <c r="AA23" s="225"/>
    </row>
    <row r="24" spans="1:27" ht="12.75">
      <c r="A24" s="249" t="s">
        <v>190</v>
      </c>
      <c r="B24" s="182"/>
      <c r="C24" s="155">
        <v>-14645</v>
      </c>
      <c r="D24" s="155"/>
      <c r="E24" s="59">
        <v>5859235</v>
      </c>
      <c r="F24" s="60">
        <v>5859235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5859235</v>
      </c>
      <c r="Y24" s="60">
        <v>-5859235</v>
      </c>
      <c r="Z24" s="140">
        <v>-100</v>
      </c>
      <c r="AA24" s="62">
        <v>5859235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-36548834</v>
      </c>
      <c r="D26" s="155"/>
      <c r="E26" s="59">
        <v>-36714104</v>
      </c>
      <c r="F26" s="60">
        <v>-37162872</v>
      </c>
      <c r="G26" s="60">
        <v>-1510234</v>
      </c>
      <c r="H26" s="60">
        <v>-213899</v>
      </c>
      <c r="I26" s="60"/>
      <c r="J26" s="60">
        <v>-1724133</v>
      </c>
      <c r="K26" s="60"/>
      <c r="L26" s="60">
        <v>-1924587</v>
      </c>
      <c r="M26" s="60">
        <v>-2922099</v>
      </c>
      <c r="N26" s="60">
        <v>-4846686</v>
      </c>
      <c r="O26" s="60">
        <v>-5124351</v>
      </c>
      <c r="P26" s="60">
        <v>-3884205</v>
      </c>
      <c r="Q26" s="60">
        <v>-3521657</v>
      </c>
      <c r="R26" s="60">
        <v>-12530213</v>
      </c>
      <c r="S26" s="60">
        <v>-605467</v>
      </c>
      <c r="T26" s="60">
        <v>-3311422</v>
      </c>
      <c r="U26" s="60">
        <v>-4623709</v>
      </c>
      <c r="V26" s="60">
        <v>-8540598</v>
      </c>
      <c r="W26" s="60">
        <v>-27641630</v>
      </c>
      <c r="X26" s="60">
        <v>-37162872</v>
      </c>
      <c r="Y26" s="60">
        <v>9521242</v>
      </c>
      <c r="Z26" s="140">
        <v>-25.62</v>
      </c>
      <c r="AA26" s="62">
        <v>-37162872</v>
      </c>
    </row>
    <row r="27" spans="1:27" ht="12.75">
      <c r="A27" s="250" t="s">
        <v>192</v>
      </c>
      <c r="B27" s="251"/>
      <c r="C27" s="168">
        <f aca="true" t="shared" si="1" ref="C27:Y27">SUM(C21:C26)</f>
        <v>-35672443</v>
      </c>
      <c r="D27" s="168">
        <f>SUM(D21:D26)</f>
        <v>0</v>
      </c>
      <c r="E27" s="72">
        <f t="shared" si="1"/>
        <v>-30859119</v>
      </c>
      <c r="F27" s="73">
        <f t="shared" si="1"/>
        <v>-31307887</v>
      </c>
      <c r="G27" s="73">
        <f t="shared" si="1"/>
        <v>-1510234</v>
      </c>
      <c r="H27" s="73">
        <f t="shared" si="1"/>
        <v>-213899</v>
      </c>
      <c r="I27" s="73">
        <f t="shared" si="1"/>
        <v>0</v>
      </c>
      <c r="J27" s="73">
        <f t="shared" si="1"/>
        <v>-1724133</v>
      </c>
      <c r="K27" s="73">
        <f t="shared" si="1"/>
        <v>-5395543</v>
      </c>
      <c r="L27" s="73">
        <f t="shared" si="1"/>
        <v>-1920793</v>
      </c>
      <c r="M27" s="73">
        <f t="shared" si="1"/>
        <v>-2922099</v>
      </c>
      <c r="N27" s="73">
        <f t="shared" si="1"/>
        <v>-10238435</v>
      </c>
      <c r="O27" s="73">
        <f t="shared" si="1"/>
        <v>-5115456</v>
      </c>
      <c r="P27" s="73">
        <f t="shared" si="1"/>
        <v>-3884205</v>
      </c>
      <c r="Q27" s="73">
        <f t="shared" si="1"/>
        <v>-3521657</v>
      </c>
      <c r="R27" s="73">
        <f t="shared" si="1"/>
        <v>-12521318</v>
      </c>
      <c r="S27" s="73">
        <f t="shared" si="1"/>
        <v>-605777</v>
      </c>
      <c r="T27" s="73">
        <f t="shared" si="1"/>
        <v>-3303922</v>
      </c>
      <c r="U27" s="73">
        <f t="shared" si="1"/>
        <v>-4623709</v>
      </c>
      <c r="V27" s="73">
        <f t="shared" si="1"/>
        <v>-8533408</v>
      </c>
      <c r="W27" s="73">
        <f t="shared" si="1"/>
        <v>-33017294</v>
      </c>
      <c r="X27" s="73">
        <f t="shared" si="1"/>
        <v>-31307887</v>
      </c>
      <c r="Y27" s="73">
        <f t="shared" si="1"/>
        <v>-1709407</v>
      </c>
      <c r="Z27" s="170">
        <f>+IF(X27&lt;&gt;0,+(Y27/X27)*100,0)</f>
        <v>5.4599884048386915</v>
      </c>
      <c r="AA27" s="74">
        <f>SUM(AA21:AA26)</f>
        <v>-31307887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245484</v>
      </c>
      <c r="D33" s="155"/>
      <c r="E33" s="59">
        <v>300000</v>
      </c>
      <c r="F33" s="60">
        <v>300000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300000</v>
      </c>
      <c r="Y33" s="60">
        <v>-300000</v>
      </c>
      <c r="Z33" s="140">
        <v>-100</v>
      </c>
      <c r="AA33" s="62">
        <v>300000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-2237515</v>
      </c>
      <c r="D35" s="155"/>
      <c r="E35" s="59">
        <v>-2875809</v>
      </c>
      <c r="F35" s="60">
        <v>-2875809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-2875809</v>
      </c>
      <c r="Y35" s="60">
        <v>2875809</v>
      </c>
      <c r="Z35" s="140">
        <v>-100</v>
      </c>
      <c r="AA35" s="62">
        <v>-2875809</v>
      </c>
    </row>
    <row r="36" spans="1:27" ht="12.75">
      <c r="A36" s="250" t="s">
        <v>198</v>
      </c>
      <c r="B36" s="251"/>
      <c r="C36" s="168">
        <f aca="true" t="shared" si="2" ref="C36:Y36">SUM(C31:C35)</f>
        <v>-1992031</v>
      </c>
      <c r="D36" s="168">
        <f>SUM(D31:D35)</f>
        <v>0</v>
      </c>
      <c r="E36" s="72">
        <f t="shared" si="2"/>
        <v>-2575809</v>
      </c>
      <c r="F36" s="73">
        <f t="shared" si="2"/>
        <v>-2575809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-2575809</v>
      </c>
      <c r="Y36" s="73">
        <f t="shared" si="2"/>
        <v>2575809</v>
      </c>
      <c r="Z36" s="170">
        <f>+IF(X36&lt;&gt;0,+(Y36/X36)*100,0)</f>
        <v>-100</v>
      </c>
      <c r="AA36" s="74">
        <f>SUM(AA31:AA35)</f>
        <v>-2575809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10431302</v>
      </c>
      <c r="D38" s="153">
        <f>+D17+D27+D36</f>
        <v>0</v>
      </c>
      <c r="E38" s="99">
        <f t="shared" si="3"/>
        <v>256581</v>
      </c>
      <c r="F38" s="100">
        <f t="shared" si="3"/>
        <v>256540</v>
      </c>
      <c r="G38" s="100">
        <f t="shared" si="3"/>
        <v>20830751</v>
      </c>
      <c r="H38" s="100">
        <f t="shared" si="3"/>
        <v>-8845358</v>
      </c>
      <c r="I38" s="100">
        <f t="shared" si="3"/>
        <v>-11553703</v>
      </c>
      <c r="J38" s="100">
        <f t="shared" si="3"/>
        <v>431690</v>
      </c>
      <c r="K38" s="100">
        <f t="shared" si="3"/>
        <v>-3914383</v>
      </c>
      <c r="L38" s="100">
        <f t="shared" si="3"/>
        <v>-12493579</v>
      </c>
      <c r="M38" s="100">
        <f t="shared" si="3"/>
        <v>-3709400</v>
      </c>
      <c r="N38" s="100">
        <f t="shared" si="3"/>
        <v>-20117362</v>
      </c>
      <c r="O38" s="100">
        <f t="shared" si="3"/>
        <v>6801850</v>
      </c>
      <c r="P38" s="100">
        <f t="shared" si="3"/>
        <v>-4130527</v>
      </c>
      <c r="Q38" s="100">
        <f t="shared" si="3"/>
        <v>866122</v>
      </c>
      <c r="R38" s="100">
        <f t="shared" si="3"/>
        <v>3537445</v>
      </c>
      <c r="S38" s="100">
        <f t="shared" si="3"/>
        <v>1582311</v>
      </c>
      <c r="T38" s="100">
        <f t="shared" si="3"/>
        <v>1267329</v>
      </c>
      <c r="U38" s="100">
        <f t="shared" si="3"/>
        <v>-4466357</v>
      </c>
      <c r="V38" s="100">
        <f t="shared" si="3"/>
        <v>-1616717</v>
      </c>
      <c r="W38" s="100">
        <f t="shared" si="3"/>
        <v>-17764944</v>
      </c>
      <c r="X38" s="100">
        <f t="shared" si="3"/>
        <v>256540</v>
      </c>
      <c r="Y38" s="100">
        <f t="shared" si="3"/>
        <v>-18021484</v>
      </c>
      <c r="Z38" s="137">
        <f>+IF(X38&lt;&gt;0,+(Y38/X38)*100,0)</f>
        <v>-7024.824198955329</v>
      </c>
      <c r="AA38" s="102">
        <f>+AA17+AA27+AA36</f>
        <v>256540</v>
      </c>
    </row>
    <row r="39" spans="1:27" ht="12.75">
      <c r="A39" s="249" t="s">
        <v>200</v>
      </c>
      <c r="B39" s="182"/>
      <c r="C39" s="153">
        <v>57902590</v>
      </c>
      <c r="D39" s="153"/>
      <c r="E39" s="99">
        <v>42379093</v>
      </c>
      <c r="F39" s="100">
        <v>42379093</v>
      </c>
      <c r="G39" s="100"/>
      <c r="H39" s="100">
        <v>20830751</v>
      </c>
      <c r="I39" s="100">
        <v>11985393</v>
      </c>
      <c r="J39" s="100"/>
      <c r="K39" s="100">
        <v>431690</v>
      </c>
      <c r="L39" s="100">
        <v>-3482693</v>
      </c>
      <c r="M39" s="100">
        <v>-15976272</v>
      </c>
      <c r="N39" s="100">
        <v>431690</v>
      </c>
      <c r="O39" s="100">
        <v>-19685672</v>
      </c>
      <c r="P39" s="100">
        <v>-12883822</v>
      </c>
      <c r="Q39" s="100">
        <v>-17014349</v>
      </c>
      <c r="R39" s="100">
        <v>-19685672</v>
      </c>
      <c r="S39" s="100">
        <v>-16148227</v>
      </c>
      <c r="T39" s="100">
        <v>-14565916</v>
      </c>
      <c r="U39" s="100">
        <v>-13298587</v>
      </c>
      <c r="V39" s="100">
        <v>-16148227</v>
      </c>
      <c r="W39" s="100"/>
      <c r="X39" s="100">
        <v>42379093</v>
      </c>
      <c r="Y39" s="100">
        <v>-42379093</v>
      </c>
      <c r="Z39" s="137">
        <v>-100</v>
      </c>
      <c r="AA39" s="102">
        <v>42379093</v>
      </c>
    </row>
    <row r="40" spans="1:27" ht="12.75">
      <c r="A40" s="269" t="s">
        <v>201</v>
      </c>
      <c r="B40" s="256"/>
      <c r="C40" s="257">
        <v>68333892</v>
      </c>
      <c r="D40" s="257"/>
      <c r="E40" s="258">
        <v>42635671</v>
      </c>
      <c r="F40" s="259">
        <v>42635633</v>
      </c>
      <c r="G40" s="259">
        <v>20830751</v>
      </c>
      <c r="H40" s="259">
        <v>11985393</v>
      </c>
      <c r="I40" s="259">
        <v>431690</v>
      </c>
      <c r="J40" s="259">
        <v>431690</v>
      </c>
      <c r="K40" s="259">
        <v>-3482693</v>
      </c>
      <c r="L40" s="259">
        <v>-15976272</v>
      </c>
      <c r="M40" s="259">
        <v>-19685672</v>
      </c>
      <c r="N40" s="259">
        <v>-19685672</v>
      </c>
      <c r="O40" s="259">
        <v>-12883822</v>
      </c>
      <c r="P40" s="259">
        <v>-17014349</v>
      </c>
      <c r="Q40" s="259">
        <v>-16148227</v>
      </c>
      <c r="R40" s="259">
        <v>-12883822</v>
      </c>
      <c r="S40" s="259">
        <v>-14565916</v>
      </c>
      <c r="T40" s="259">
        <v>-13298587</v>
      </c>
      <c r="U40" s="259">
        <v>-17764944</v>
      </c>
      <c r="V40" s="259">
        <v>-17764944</v>
      </c>
      <c r="W40" s="259">
        <v>-17764944</v>
      </c>
      <c r="X40" s="259">
        <v>42635633</v>
      </c>
      <c r="Y40" s="259">
        <v>-60400577</v>
      </c>
      <c r="Z40" s="260">
        <v>-141.67</v>
      </c>
      <c r="AA40" s="261">
        <v>42635633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32072219</v>
      </c>
      <c r="D5" s="200">
        <f t="shared" si="0"/>
        <v>0</v>
      </c>
      <c r="E5" s="106">
        <f t="shared" si="0"/>
        <v>24441122</v>
      </c>
      <c r="F5" s="106">
        <f t="shared" si="0"/>
        <v>24646064</v>
      </c>
      <c r="G5" s="106">
        <f t="shared" si="0"/>
        <v>1510234</v>
      </c>
      <c r="H5" s="106">
        <f t="shared" si="0"/>
        <v>203331</v>
      </c>
      <c r="I5" s="106">
        <f t="shared" si="0"/>
        <v>3110688</v>
      </c>
      <c r="J5" s="106">
        <f t="shared" si="0"/>
        <v>4824253</v>
      </c>
      <c r="K5" s="106">
        <f t="shared" si="0"/>
        <v>939292</v>
      </c>
      <c r="L5" s="106">
        <f t="shared" si="0"/>
        <v>1746429</v>
      </c>
      <c r="M5" s="106">
        <f t="shared" si="0"/>
        <v>2397998</v>
      </c>
      <c r="N5" s="106">
        <f t="shared" si="0"/>
        <v>5083719</v>
      </c>
      <c r="O5" s="106">
        <f t="shared" si="0"/>
        <v>4142285</v>
      </c>
      <c r="P5" s="106">
        <f t="shared" si="0"/>
        <v>3178122</v>
      </c>
      <c r="Q5" s="106">
        <f t="shared" si="0"/>
        <v>3511401</v>
      </c>
      <c r="R5" s="106">
        <f t="shared" si="0"/>
        <v>10831808</v>
      </c>
      <c r="S5" s="106">
        <f t="shared" si="0"/>
        <v>172430</v>
      </c>
      <c r="T5" s="106">
        <f t="shared" si="0"/>
        <v>3257864</v>
      </c>
      <c r="U5" s="106">
        <f t="shared" si="0"/>
        <v>4496474</v>
      </c>
      <c r="V5" s="106">
        <f t="shared" si="0"/>
        <v>7926768</v>
      </c>
      <c r="W5" s="106">
        <f t="shared" si="0"/>
        <v>28666548</v>
      </c>
      <c r="X5" s="106">
        <f t="shared" si="0"/>
        <v>24646064</v>
      </c>
      <c r="Y5" s="106">
        <f t="shared" si="0"/>
        <v>4020484</v>
      </c>
      <c r="Z5" s="201">
        <f>+IF(X5&lt;&gt;0,+(Y5/X5)*100,0)</f>
        <v>16.31288468617139</v>
      </c>
      <c r="AA5" s="199">
        <f>SUM(AA11:AA18)</f>
        <v>24646064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>
        <v>1492754</v>
      </c>
      <c r="J6" s="60">
        <v>1492754</v>
      </c>
      <c r="K6" s="60">
        <v>734705</v>
      </c>
      <c r="L6" s="60">
        <v>1221873</v>
      </c>
      <c r="M6" s="60">
        <v>1087675</v>
      </c>
      <c r="N6" s="60">
        <v>3044253</v>
      </c>
      <c r="O6" s="60">
        <v>2056133</v>
      </c>
      <c r="P6" s="60">
        <v>707695</v>
      </c>
      <c r="Q6" s="60">
        <v>2969127</v>
      </c>
      <c r="R6" s="60">
        <v>5732955</v>
      </c>
      <c r="S6" s="60"/>
      <c r="T6" s="60">
        <v>2653042</v>
      </c>
      <c r="U6" s="60"/>
      <c r="V6" s="60">
        <v>2653042</v>
      </c>
      <c r="W6" s="60">
        <v>12923004</v>
      </c>
      <c r="X6" s="60"/>
      <c r="Y6" s="60">
        <v>12923004</v>
      </c>
      <c r="Z6" s="140"/>
      <c r="AA6" s="155"/>
    </row>
    <row r="7" spans="1:27" ht="12.75">
      <c r="A7" s="291" t="s">
        <v>206</v>
      </c>
      <c r="B7" s="142"/>
      <c r="C7" s="62">
        <v>256770</v>
      </c>
      <c r="D7" s="156"/>
      <c r="E7" s="60">
        <v>8274750</v>
      </c>
      <c r="F7" s="60">
        <v>7271708</v>
      </c>
      <c r="G7" s="60">
        <v>1510234</v>
      </c>
      <c r="H7" s="60">
        <v>197741</v>
      </c>
      <c r="I7" s="60">
        <v>1525214</v>
      </c>
      <c r="J7" s="60">
        <v>3233189</v>
      </c>
      <c r="K7" s="60">
        <v>90491</v>
      </c>
      <c r="L7" s="60">
        <v>454952</v>
      </c>
      <c r="M7" s="60">
        <v>1289990</v>
      </c>
      <c r="N7" s="60">
        <v>1835433</v>
      </c>
      <c r="O7" s="60">
        <v>1836949</v>
      </c>
      <c r="P7" s="60">
        <v>2470427</v>
      </c>
      <c r="Q7" s="60">
        <v>504636</v>
      </c>
      <c r="R7" s="60">
        <v>4812012</v>
      </c>
      <c r="S7" s="60"/>
      <c r="T7" s="60">
        <v>554539</v>
      </c>
      <c r="U7" s="60">
        <v>1061764</v>
      </c>
      <c r="V7" s="60">
        <v>1616303</v>
      </c>
      <c r="W7" s="60">
        <v>11496937</v>
      </c>
      <c r="X7" s="60">
        <v>7271708</v>
      </c>
      <c r="Y7" s="60">
        <v>4225229</v>
      </c>
      <c r="Z7" s="140">
        <v>58.11</v>
      </c>
      <c r="AA7" s="155">
        <v>7271708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31804528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27500</v>
      </c>
      <c r="T10" s="60"/>
      <c r="U10" s="60"/>
      <c r="V10" s="60">
        <v>27500</v>
      </c>
      <c r="W10" s="60">
        <v>27500</v>
      </c>
      <c r="X10" s="60"/>
      <c r="Y10" s="60">
        <v>27500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32061298</v>
      </c>
      <c r="D11" s="294">
        <f t="shared" si="1"/>
        <v>0</v>
      </c>
      <c r="E11" s="295">
        <f t="shared" si="1"/>
        <v>8274750</v>
      </c>
      <c r="F11" s="295">
        <f t="shared" si="1"/>
        <v>7271708</v>
      </c>
      <c r="G11" s="295">
        <f t="shared" si="1"/>
        <v>1510234</v>
      </c>
      <c r="H11" s="295">
        <f t="shared" si="1"/>
        <v>197741</v>
      </c>
      <c r="I11" s="295">
        <f t="shared" si="1"/>
        <v>3017968</v>
      </c>
      <c r="J11" s="295">
        <f t="shared" si="1"/>
        <v>4725943</v>
      </c>
      <c r="K11" s="295">
        <f t="shared" si="1"/>
        <v>825196</v>
      </c>
      <c r="L11" s="295">
        <f t="shared" si="1"/>
        <v>1676825</v>
      </c>
      <c r="M11" s="295">
        <f t="shared" si="1"/>
        <v>2377665</v>
      </c>
      <c r="N11" s="295">
        <f t="shared" si="1"/>
        <v>4879686</v>
      </c>
      <c r="O11" s="295">
        <f t="shared" si="1"/>
        <v>3893082</v>
      </c>
      <c r="P11" s="295">
        <f t="shared" si="1"/>
        <v>3178122</v>
      </c>
      <c r="Q11" s="295">
        <f t="shared" si="1"/>
        <v>3473763</v>
      </c>
      <c r="R11" s="295">
        <f t="shared" si="1"/>
        <v>10544967</v>
      </c>
      <c r="S11" s="295">
        <f t="shared" si="1"/>
        <v>27500</v>
      </c>
      <c r="T11" s="295">
        <f t="shared" si="1"/>
        <v>3207581</v>
      </c>
      <c r="U11" s="295">
        <f t="shared" si="1"/>
        <v>1061764</v>
      </c>
      <c r="V11" s="295">
        <f t="shared" si="1"/>
        <v>4296845</v>
      </c>
      <c r="W11" s="295">
        <f t="shared" si="1"/>
        <v>24447441</v>
      </c>
      <c r="X11" s="295">
        <f t="shared" si="1"/>
        <v>7271708</v>
      </c>
      <c r="Y11" s="295">
        <f t="shared" si="1"/>
        <v>17175733</v>
      </c>
      <c r="Z11" s="296">
        <f>+IF(X11&lt;&gt;0,+(Y11/X11)*100,0)</f>
        <v>236.19943210040887</v>
      </c>
      <c r="AA11" s="297">
        <f>SUM(AA6:AA10)</f>
        <v>7271708</v>
      </c>
    </row>
    <row r="12" spans="1:27" ht="12.75">
      <c r="A12" s="298" t="s">
        <v>211</v>
      </c>
      <c r="B12" s="136"/>
      <c r="C12" s="62"/>
      <c r="D12" s="156"/>
      <c r="E12" s="60">
        <v>7073270</v>
      </c>
      <c r="F12" s="60">
        <v>7619541</v>
      </c>
      <c r="G12" s="60"/>
      <c r="H12" s="60">
        <v>363</v>
      </c>
      <c r="I12" s="60">
        <v>9543</v>
      </c>
      <c r="J12" s="60">
        <v>9906</v>
      </c>
      <c r="K12" s="60">
        <v>68300</v>
      </c>
      <c r="L12" s="60"/>
      <c r="M12" s="60"/>
      <c r="N12" s="60">
        <v>68300</v>
      </c>
      <c r="O12" s="60"/>
      <c r="P12" s="60"/>
      <c r="Q12" s="60"/>
      <c r="R12" s="60"/>
      <c r="S12" s="60"/>
      <c r="T12" s="60"/>
      <c r="U12" s="60">
        <v>20000</v>
      </c>
      <c r="V12" s="60">
        <v>20000</v>
      </c>
      <c r="W12" s="60">
        <v>98206</v>
      </c>
      <c r="X12" s="60">
        <v>7619541</v>
      </c>
      <c r="Y12" s="60">
        <v>-7521335</v>
      </c>
      <c r="Z12" s="140">
        <v>-98.71</v>
      </c>
      <c r="AA12" s="155">
        <v>7619541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9093102</v>
      </c>
      <c r="F15" s="60">
        <v>9754815</v>
      </c>
      <c r="G15" s="60"/>
      <c r="H15" s="60">
        <v>5227</v>
      </c>
      <c r="I15" s="60">
        <v>83177</v>
      </c>
      <c r="J15" s="60">
        <v>88404</v>
      </c>
      <c r="K15" s="60">
        <v>45796</v>
      </c>
      <c r="L15" s="60">
        <v>69604</v>
      </c>
      <c r="M15" s="60">
        <v>20333</v>
      </c>
      <c r="N15" s="60">
        <v>135733</v>
      </c>
      <c r="O15" s="60">
        <v>249203</v>
      </c>
      <c r="P15" s="60"/>
      <c r="Q15" s="60">
        <v>37638</v>
      </c>
      <c r="R15" s="60">
        <v>286841</v>
      </c>
      <c r="S15" s="60">
        <v>144930</v>
      </c>
      <c r="T15" s="60">
        <v>50283</v>
      </c>
      <c r="U15" s="60">
        <v>3414710</v>
      </c>
      <c r="V15" s="60">
        <v>3609923</v>
      </c>
      <c r="W15" s="60">
        <v>4120901</v>
      </c>
      <c r="X15" s="60">
        <v>9754815</v>
      </c>
      <c r="Y15" s="60">
        <v>-5633914</v>
      </c>
      <c r="Z15" s="140">
        <v>-57.76</v>
      </c>
      <c r="AA15" s="155">
        <v>9754815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10921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4662230</v>
      </c>
      <c r="D20" s="154">
        <f t="shared" si="2"/>
        <v>0</v>
      </c>
      <c r="E20" s="100">
        <f t="shared" si="2"/>
        <v>0</v>
      </c>
      <c r="F20" s="100">
        <f t="shared" si="2"/>
        <v>12516812</v>
      </c>
      <c r="G20" s="100">
        <f t="shared" si="2"/>
        <v>0</v>
      </c>
      <c r="H20" s="100">
        <f t="shared" si="2"/>
        <v>0</v>
      </c>
      <c r="I20" s="100">
        <f t="shared" si="2"/>
        <v>40027</v>
      </c>
      <c r="J20" s="100">
        <f t="shared" si="2"/>
        <v>40027</v>
      </c>
      <c r="K20" s="100">
        <f t="shared" si="2"/>
        <v>61798</v>
      </c>
      <c r="L20" s="100">
        <f t="shared" si="2"/>
        <v>178157</v>
      </c>
      <c r="M20" s="100">
        <f t="shared" si="2"/>
        <v>30671</v>
      </c>
      <c r="N20" s="100">
        <f t="shared" si="2"/>
        <v>270626</v>
      </c>
      <c r="O20" s="100">
        <f t="shared" si="2"/>
        <v>982065</v>
      </c>
      <c r="P20" s="100">
        <f t="shared" si="2"/>
        <v>706083</v>
      </c>
      <c r="Q20" s="100">
        <f t="shared" si="2"/>
        <v>10256</v>
      </c>
      <c r="R20" s="100">
        <f t="shared" si="2"/>
        <v>1698404</v>
      </c>
      <c r="S20" s="100">
        <f t="shared" si="2"/>
        <v>433037</v>
      </c>
      <c r="T20" s="100">
        <f t="shared" si="2"/>
        <v>53558</v>
      </c>
      <c r="U20" s="100">
        <f t="shared" si="2"/>
        <v>127235</v>
      </c>
      <c r="V20" s="100">
        <f t="shared" si="2"/>
        <v>613830</v>
      </c>
      <c r="W20" s="100">
        <f t="shared" si="2"/>
        <v>2622887</v>
      </c>
      <c r="X20" s="100">
        <f t="shared" si="2"/>
        <v>12516812</v>
      </c>
      <c r="Y20" s="100">
        <f t="shared" si="2"/>
        <v>-9893925</v>
      </c>
      <c r="Z20" s="137">
        <f>+IF(X20&lt;&gt;0,+(Y20/X20)*100,0)</f>
        <v>-79.04508751909033</v>
      </c>
      <c r="AA20" s="153">
        <f>SUM(AA26:AA33)</f>
        <v>12516812</v>
      </c>
    </row>
    <row r="21" spans="1:27" ht="12.75">
      <c r="A21" s="291" t="s">
        <v>205</v>
      </c>
      <c r="B21" s="142"/>
      <c r="C21" s="62"/>
      <c r="D21" s="156"/>
      <c r="E21" s="60"/>
      <c r="F21" s="60">
        <v>2812631</v>
      </c>
      <c r="G21" s="60"/>
      <c r="H21" s="60"/>
      <c r="I21" s="60"/>
      <c r="J21" s="60"/>
      <c r="K21" s="60"/>
      <c r="L21" s="60"/>
      <c r="M21" s="60"/>
      <c r="N21" s="60"/>
      <c r="O21" s="60">
        <v>265487</v>
      </c>
      <c r="P21" s="60"/>
      <c r="Q21" s="60"/>
      <c r="R21" s="60">
        <v>265487</v>
      </c>
      <c r="S21" s="60">
        <v>402709</v>
      </c>
      <c r="T21" s="60"/>
      <c r="U21" s="60"/>
      <c r="V21" s="60">
        <v>402709</v>
      </c>
      <c r="W21" s="60">
        <v>668196</v>
      </c>
      <c r="X21" s="60">
        <v>2812631</v>
      </c>
      <c r="Y21" s="60">
        <v>-2144435</v>
      </c>
      <c r="Z21" s="140">
        <v>-76.24</v>
      </c>
      <c r="AA21" s="155">
        <v>2812631</v>
      </c>
    </row>
    <row r="22" spans="1:27" ht="12.75">
      <c r="A22" s="291" t="s">
        <v>206</v>
      </c>
      <c r="B22" s="142"/>
      <c r="C22" s="62"/>
      <c r="D22" s="156"/>
      <c r="E22" s="60"/>
      <c r="F22" s="60">
        <v>4773021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4773021</v>
      </c>
      <c r="Y22" s="60">
        <v>-4773021</v>
      </c>
      <c r="Z22" s="140">
        <v>-100</v>
      </c>
      <c r="AA22" s="155">
        <v>4773021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8900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8900</v>
      </c>
      <c r="D26" s="294">
        <f t="shared" si="3"/>
        <v>0</v>
      </c>
      <c r="E26" s="295">
        <f t="shared" si="3"/>
        <v>0</v>
      </c>
      <c r="F26" s="295">
        <f t="shared" si="3"/>
        <v>7585652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265487</v>
      </c>
      <c r="P26" s="295">
        <f t="shared" si="3"/>
        <v>0</v>
      </c>
      <c r="Q26" s="295">
        <f t="shared" si="3"/>
        <v>0</v>
      </c>
      <c r="R26" s="295">
        <f t="shared" si="3"/>
        <v>265487</v>
      </c>
      <c r="S26" s="295">
        <f t="shared" si="3"/>
        <v>402709</v>
      </c>
      <c r="T26" s="295">
        <f t="shared" si="3"/>
        <v>0</v>
      </c>
      <c r="U26" s="295">
        <f t="shared" si="3"/>
        <v>0</v>
      </c>
      <c r="V26" s="295">
        <f t="shared" si="3"/>
        <v>402709</v>
      </c>
      <c r="W26" s="295">
        <f t="shared" si="3"/>
        <v>668196</v>
      </c>
      <c r="X26" s="295">
        <f t="shared" si="3"/>
        <v>7585652</v>
      </c>
      <c r="Y26" s="295">
        <f t="shared" si="3"/>
        <v>-6917456</v>
      </c>
      <c r="Z26" s="296">
        <f>+IF(X26&lt;&gt;0,+(Y26/X26)*100,0)</f>
        <v>-91.19131750309664</v>
      </c>
      <c r="AA26" s="297">
        <f>SUM(AA21:AA25)</f>
        <v>7585652</v>
      </c>
    </row>
    <row r="27" spans="1:27" ht="12.75">
      <c r="A27" s="298" t="s">
        <v>211</v>
      </c>
      <c r="B27" s="147"/>
      <c r="C27" s="62"/>
      <c r="D27" s="156"/>
      <c r="E27" s="60"/>
      <c r="F27" s="60">
        <v>2629234</v>
      </c>
      <c r="G27" s="60"/>
      <c r="H27" s="60"/>
      <c r="I27" s="60">
        <v>24386</v>
      </c>
      <c r="J27" s="60">
        <v>24386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24386</v>
      </c>
      <c r="X27" s="60">
        <v>2629234</v>
      </c>
      <c r="Y27" s="60">
        <v>-2604848</v>
      </c>
      <c r="Z27" s="140">
        <v>-99.07</v>
      </c>
      <c r="AA27" s="155">
        <v>2629234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4653330</v>
      </c>
      <c r="D30" s="156"/>
      <c r="E30" s="60"/>
      <c r="F30" s="60">
        <v>2301926</v>
      </c>
      <c r="G30" s="60"/>
      <c r="H30" s="60"/>
      <c r="I30" s="60">
        <v>15641</v>
      </c>
      <c r="J30" s="60">
        <v>15641</v>
      </c>
      <c r="K30" s="60">
        <v>61798</v>
      </c>
      <c r="L30" s="60">
        <v>178157</v>
      </c>
      <c r="M30" s="60">
        <v>30671</v>
      </c>
      <c r="N30" s="60">
        <v>270626</v>
      </c>
      <c r="O30" s="60">
        <v>716578</v>
      </c>
      <c r="P30" s="60">
        <v>706083</v>
      </c>
      <c r="Q30" s="60">
        <v>10256</v>
      </c>
      <c r="R30" s="60">
        <v>1432917</v>
      </c>
      <c r="S30" s="60">
        <v>30328</v>
      </c>
      <c r="T30" s="60">
        <v>53558</v>
      </c>
      <c r="U30" s="60">
        <v>127235</v>
      </c>
      <c r="V30" s="60">
        <v>211121</v>
      </c>
      <c r="W30" s="60">
        <v>1930305</v>
      </c>
      <c r="X30" s="60">
        <v>2301926</v>
      </c>
      <c r="Y30" s="60">
        <v>-371621</v>
      </c>
      <c r="Z30" s="140">
        <v>-16.14</v>
      </c>
      <c r="AA30" s="155">
        <v>2301926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2812631</v>
      </c>
      <c r="G36" s="60">
        <f t="shared" si="4"/>
        <v>0</v>
      </c>
      <c r="H36" s="60">
        <f t="shared" si="4"/>
        <v>0</v>
      </c>
      <c r="I36" s="60">
        <f t="shared" si="4"/>
        <v>1492754</v>
      </c>
      <c r="J36" s="60">
        <f t="shared" si="4"/>
        <v>1492754</v>
      </c>
      <c r="K36" s="60">
        <f t="shared" si="4"/>
        <v>734705</v>
      </c>
      <c r="L36" s="60">
        <f t="shared" si="4"/>
        <v>1221873</v>
      </c>
      <c r="M36" s="60">
        <f t="shared" si="4"/>
        <v>1087675</v>
      </c>
      <c r="N36" s="60">
        <f t="shared" si="4"/>
        <v>3044253</v>
      </c>
      <c r="O36" s="60">
        <f t="shared" si="4"/>
        <v>2321620</v>
      </c>
      <c r="P36" s="60">
        <f t="shared" si="4"/>
        <v>707695</v>
      </c>
      <c r="Q36" s="60">
        <f t="shared" si="4"/>
        <v>2969127</v>
      </c>
      <c r="R36" s="60">
        <f t="shared" si="4"/>
        <v>5998442</v>
      </c>
      <c r="S36" s="60">
        <f t="shared" si="4"/>
        <v>402709</v>
      </c>
      <c r="T36" s="60">
        <f t="shared" si="4"/>
        <v>2653042</v>
      </c>
      <c r="U36" s="60">
        <f t="shared" si="4"/>
        <v>0</v>
      </c>
      <c r="V36" s="60">
        <f t="shared" si="4"/>
        <v>3055751</v>
      </c>
      <c r="W36" s="60">
        <f t="shared" si="4"/>
        <v>13591200</v>
      </c>
      <c r="X36" s="60">
        <f t="shared" si="4"/>
        <v>2812631</v>
      </c>
      <c r="Y36" s="60">
        <f t="shared" si="4"/>
        <v>10778569</v>
      </c>
      <c r="Z36" s="140">
        <f aca="true" t="shared" si="5" ref="Z36:Z49">+IF(X36&lt;&gt;0,+(Y36/X36)*100,0)</f>
        <v>383.2201593454669</v>
      </c>
      <c r="AA36" s="155">
        <f>AA6+AA21</f>
        <v>2812631</v>
      </c>
    </row>
    <row r="37" spans="1:27" ht="12.75">
      <c r="A37" s="291" t="s">
        <v>206</v>
      </c>
      <c r="B37" s="142"/>
      <c r="C37" s="62">
        <f t="shared" si="4"/>
        <v>256770</v>
      </c>
      <c r="D37" s="156">
        <f t="shared" si="4"/>
        <v>0</v>
      </c>
      <c r="E37" s="60">
        <f t="shared" si="4"/>
        <v>8274750</v>
      </c>
      <c r="F37" s="60">
        <f t="shared" si="4"/>
        <v>12044729</v>
      </c>
      <c r="G37" s="60">
        <f t="shared" si="4"/>
        <v>1510234</v>
      </c>
      <c r="H37" s="60">
        <f t="shared" si="4"/>
        <v>197741</v>
      </c>
      <c r="I37" s="60">
        <f t="shared" si="4"/>
        <v>1525214</v>
      </c>
      <c r="J37" s="60">
        <f t="shared" si="4"/>
        <v>3233189</v>
      </c>
      <c r="K37" s="60">
        <f t="shared" si="4"/>
        <v>90491</v>
      </c>
      <c r="L37" s="60">
        <f t="shared" si="4"/>
        <v>454952</v>
      </c>
      <c r="M37" s="60">
        <f t="shared" si="4"/>
        <v>1289990</v>
      </c>
      <c r="N37" s="60">
        <f t="shared" si="4"/>
        <v>1835433</v>
      </c>
      <c r="O37" s="60">
        <f t="shared" si="4"/>
        <v>1836949</v>
      </c>
      <c r="P37" s="60">
        <f t="shared" si="4"/>
        <v>2470427</v>
      </c>
      <c r="Q37" s="60">
        <f t="shared" si="4"/>
        <v>504636</v>
      </c>
      <c r="R37" s="60">
        <f t="shared" si="4"/>
        <v>4812012</v>
      </c>
      <c r="S37" s="60">
        <f t="shared" si="4"/>
        <v>0</v>
      </c>
      <c r="T37" s="60">
        <f t="shared" si="4"/>
        <v>554539</v>
      </c>
      <c r="U37" s="60">
        <f t="shared" si="4"/>
        <v>1061764</v>
      </c>
      <c r="V37" s="60">
        <f t="shared" si="4"/>
        <v>1616303</v>
      </c>
      <c r="W37" s="60">
        <f t="shared" si="4"/>
        <v>11496937</v>
      </c>
      <c r="X37" s="60">
        <f t="shared" si="4"/>
        <v>12044729</v>
      </c>
      <c r="Y37" s="60">
        <f t="shared" si="4"/>
        <v>-547792</v>
      </c>
      <c r="Z37" s="140">
        <f t="shared" si="5"/>
        <v>-4.5479811127340435</v>
      </c>
      <c r="AA37" s="155">
        <f>AA7+AA22</f>
        <v>12044729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31813428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27500</v>
      </c>
      <c r="T40" s="60">
        <f t="shared" si="4"/>
        <v>0</v>
      </c>
      <c r="U40" s="60">
        <f t="shared" si="4"/>
        <v>0</v>
      </c>
      <c r="V40" s="60">
        <f t="shared" si="4"/>
        <v>27500</v>
      </c>
      <c r="W40" s="60">
        <f t="shared" si="4"/>
        <v>27500</v>
      </c>
      <c r="X40" s="60">
        <f t="shared" si="4"/>
        <v>0</v>
      </c>
      <c r="Y40" s="60">
        <f t="shared" si="4"/>
        <v>27500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32070198</v>
      </c>
      <c r="D41" s="294">
        <f t="shared" si="6"/>
        <v>0</v>
      </c>
      <c r="E41" s="295">
        <f t="shared" si="6"/>
        <v>8274750</v>
      </c>
      <c r="F41" s="295">
        <f t="shared" si="6"/>
        <v>14857360</v>
      </c>
      <c r="G41" s="295">
        <f t="shared" si="6"/>
        <v>1510234</v>
      </c>
      <c r="H41" s="295">
        <f t="shared" si="6"/>
        <v>197741</v>
      </c>
      <c r="I41" s="295">
        <f t="shared" si="6"/>
        <v>3017968</v>
      </c>
      <c r="J41" s="295">
        <f t="shared" si="6"/>
        <v>4725943</v>
      </c>
      <c r="K41" s="295">
        <f t="shared" si="6"/>
        <v>825196</v>
      </c>
      <c r="L41" s="295">
        <f t="shared" si="6"/>
        <v>1676825</v>
      </c>
      <c r="M41" s="295">
        <f t="shared" si="6"/>
        <v>2377665</v>
      </c>
      <c r="N41" s="295">
        <f t="shared" si="6"/>
        <v>4879686</v>
      </c>
      <c r="O41" s="295">
        <f t="shared" si="6"/>
        <v>4158569</v>
      </c>
      <c r="P41" s="295">
        <f t="shared" si="6"/>
        <v>3178122</v>
      </c>
      <c r="Q41" s="295">
        <f t="shared" si="6"/>
        <v>3473763</v>
      </c>
      <c r="R41" s="295">
        <f t="shared" si="6"/>
        <v>10810454</v>
      </c>
      <c r="S41" s="295">
        <f t="shared" si="6"/>
        <v>430209</v>
      </c>
      <c r="T41" s="295">
        <f t="shared" si="6"/>
        <v>3207581</v>
      </c>
      <c r="U41" s="295">
        <f t="shared" si="6"/>
        <v>1061764</v>
      </c>
      <c r="V41" s="295">
        <f t="shared" si="6"/>
        <v>4699554</v>
      </c>
      <c r="W41" s="295">
        <f t="shared" si="6"/>
        <v>25115637</v>
      </c>
      <c r="X41" s="295">
        <f t="shared" si="6"/>
        <v>14857360</v>
      </c>
      <c r="Y41" s="295">
        <f t="shared" si="6"/>
        <v>10258277</v>
      </c>
      <c r="Z41" s="296">
        <f t="shared" si="5"/>
        <v>69.04508607181896</v>
      </c>
      <c r="AA41" s="297">
        <f>SUM(AA36:AA40)</f>
        <v>14857360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7073270</v>
      </c>
      <c r="F42" s="54">
        <f t="shared" si="7"/>
        <v>10248775</v>
      </c>
      <c r="G42" s="54">
        <f t="shared" si="7"/>
        <v>0</v>
      </c>
      <c r="H42" s="54">
        <f t="shared" si="7"/>
        <v>363</v>
      </c>
      <c r="I42" s="54">
        <f t="shared" si="7"/>
        <v>33929</v>
      </c>
      <c r="J42" s="54">
        <f t="shared" si="7"/>
        <v>34292</v>
      </c>
      <c r="K42" s="54">
        <f t="shared" si="7"/>
        <v>68300</v>
      </c>
      <c r="L42" s="54">
        <f t="shared" si="7"/>
        <v>0</v>
      </c>
      <c r="M42" s="54">
        <f t="shared" si="7"/>
        <v>0</v>
      </c>
      <c r="N42" s="54">
        <f t="shared" si="7"/>
        <v>68300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20000</v>
      </c>
      <c r="V42" s="54">
        <f t="shared" si="7"/>
        <v>20000</v>
      </c>
      <c r="W42" s="54">
        <f t="shared" si="7"/>
        <v>122592</v>
      </c>
      <c r="X42" s="54">
        <f t="shared" si="7"/>
        <v>10248775</v>
      </c>
      <c r="Y42" s="54">
        <f t="shared" si="7"/>
        <v>-10126183</v>
      </c>
      <c r="Z42" s="184">
        <f t="shared" si="5"/>
        <v>-98.80383753180259</v>
      </c>
      <c r="AA42" s="130">
        <f aca="true" t="shared" si="8" ref="AA42:AA48">AA12+AA27</f>
        <v>10248775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4653330</v>
      </c>
      <c r="D45" s="129">
        <f t="shared" si="7"/>
        <v>0</v>
      </c>
      <c r="E45" s="54">
        <f t="shared" si="7"/>
        <v>9093102</v>
      </c>
      <c r="F45" s="54">
        <f t="shared" si="7"/>
        <v>12056741</v>
      </c>
      <c r="G45" s="54">
        <f t="shared" si="7"/>
        <v>0</v>
      </c>
      <c r="H45" s="54">
        <f t="shared" si="7"/>
        <v>5227</v>
      </c>
      <c r="I45" s="54">
        <f t="shared" si="7"/>
        <v>98818</v>
      </c>
      <c r="J45" s="54">
        <f t="shared" si="7"/>
        <v>104045</v>
      </c>
      <c r="K45" s="54">
        <f t="shared" si="7"/>
        <v>107594</v>
      </c>
      <c r="L45" s="54">
        <f t="shared" si="7"/>
        <v>247761</v>
      </c>
      <c r="M45" s="54">
        <f t="shared" si="7"/>
        <v>51004</v>
      </c>
      <c r="N45" s="54">
        <f t="shared" si="7"/>
        <v>406359</v>
      </c>
      <c r="O45" s="54">
        <f t="shared" si="7"/>
        <v>965781</v>
      </c>
      <c r="P45" s="54">
        <f t="shared" si="7"/>
        <v>706083</v>
      </c>
      <c r="Q45" s="54">
        <f t="shared" si="7"/>
        <v>47894</v>
      </c>
      <c r="R45" s="54">
        <f t="shared" si="7"/>
        <v>1719758</v>
      </c>
      <c r="S45" s="54">
        <f t="shared" si="7"/>
        <v>175258</v>
      </c>
      <c r="T45" s="54">
        <f t="shared" si="7"/>
        <v>103841</v>
      </c>
      <c r="U45" s="54">
        <f t="shared" si="7"/>
        <v>3541945</v>
      </c>
      <c r="V45" s="54">
        <f t="shared" si="7"/>
        <v>3821044</v>
      </c>
      <c r="W45" s="54">
        <f t="shared" si="7"/>
        <v>6051206</v>
      </c>
      <c r="X45" s="54">
        <f t="shared" si="7"/>
        <v>12056741</v>
      </c>
      <c r="Y45" s="54">
        <f t="shared" si="7"/>
        <v>-6005535</v>
      </c>
      <c r="Z45" s="184">
        <f t="shared" si="5"/>
        <v>-49.81059973005972</v>
      </c>
      <c r="AA45" s="130">
        <f t="shared" si="8"/>
        <v>12056741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10921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36734449</v>
      </c>
      <c r="D49" s="218">
        <f t="shared" si="9"/>
        <v>0</v>
      </c>
      <c r="E49" s="220">
        <f t="shared" si="9"/>
        <v>24441122</v>
      </c>
      <c r="F49" s="220">
        <f t="shared" si="9"/>
        <v>37162876</v>
      </c>
      <c r="G49" s="220">
        <f t="shared" si="9"/>
        <v>1510234</v>
      </c>
      <c r="H49" s="220">
        <f t="shared" si="9"/>
        <v>203331</v>
      </c>
      <c r="I49" s="220">
        <f t="shared" si="9"/>
        <v>3150715</v>
      </c>
      <c r="J49" s="220">
        <f t="shared" si="9"/>
        <v>4864280</v>
      </c>
      <c r="K49" s="220">
        <f t="shared" si="9"/>
        <v>1001090</v>
      </c>
      <c r="L49" s="220">
        <f t="shared" si="9"/>
        <v>1924586</v>
      </c>
      <c r="M49" s="220">
        <f t="shared" si="9"/>
        <v>2428669</v>
      </c>
      <c r="N49" s="220">
        <f t="shared" si="9"/>
        <v>5354345</v>
      </c>
      <c r="O49" s="220">
        <f t="shared" si="9"/>
        <v>5124350</v>
      </c>
      <c r="P49" s="220">
        <f t="shared" si="9"/>
        <v>3884205</v>
      </c>
      <c r="Q49" s="220">
        <f t="shared" si="9"/>
        <v>3521657</v>
      </c>
      <c r="R49" s="220">
        <f t="shared" si="9"/>
        <v>12530212</v>
      </c>
      <c r="S49" s="220">
        <f t="shared" si="9"/>
        <v>605467</v>
      </c>
      <c r="T49" s="220">
        <f t="shared" si="9"/>
        <v>3311422</v>
      </c>
      <c r="U49" s="220">
        <f t="shared" si="9"/>
        <v>4623709</v>
      </c>
      <c r="V49" s="220">
        <f t="shared" si="9"/>
        <v>8540598</v>
      </c>
      <c r="W49" s="220">
        <f t="shared" si="9"/>
        <v>31289435</v>
      </c>
      <c r="X49" s="220">
        <f t="shared" si="9"/>
        <v>37162876</v>
      </c>
      <c r="Y49" s="220">
        <f t="shared" si="9"/>
        <v>-5873441</v>
      </c>
      <c r="Z49" s="221">
        <f t="shared" si="5"/>
        <v>-15.804592195717039</v>
      </c>
      <c r="AA49" s="222">
        <f>SUM(AA41:AA48)</f>
        <v>37162876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9161898</v>
      </c>
      <c r="D51" s="129">
        <f t="shared" si="10"/>
        <v>0</v>
      </c>
      <c r="E51" s="54">
        <f t="shared" si="10"/>
        <v>12272984</v>
      </c>
      <c r="F51" s="54">
        <f t="shared" si="10"/>
        <v>8264170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8264170</v>
      </c>
      <c r="Y51" s="54">
        <f t="shared" si="10"/>
        <v>-8264170</v>
      </c>
      <c r="Z51" s="184">
        <f>+IF(X51&lt;&gt;0,+(Y51/X51)*100,0)</f>
        <v>-100</v>
      </c>
      <c r="AA51" s="130">
        <f>SUM(AA57:AA61)</f>
        <v>8264170</v>
      </c>
    </row>
    <row r="52" spans="1:27" ht="12.75">
      <c r="A52" s="310" t="s">
        <v>205</v>
      </c>
      <c r="B52" s="142"/>
      <c r="C52" s="62"/>
      <c r="D52" s="156"/>
      <c r="E52" s="60">
        <v>3500000</v>
      </c>
      <c r="F52" s="60">
        <v>667800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667800</v>
      </c>
      <c r="Y52" s="60">
        <v>-667800</v>
      </c>
      <c r="Z52" s="140">
        <v>-100</v>
      </c>
      <c r="AA52" s="155">
        <v>667800</v>
      </c>
    </row>
    <row r="53" spans="1:27" ht="12.75">
      <c r="A53" s="310" t="s">
        <v>206</v>
      </c>
      <c r="B53" s="142"/>
      <c r="C53" s="62"/>
      <c r="D53" s="156"/>
      <c r="E53" s="60">
        <v>3835250</v>
      </c>
      <c r="F53" s="60">
        <v>1310000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1310000</v>
      </c>
      <c r="Y53" s="60">
        <v>-1310000</v>
      </c>
      <c r="Z53" s="140">
        <v>-100</v>
      </c>
      <c r="AA53" s="155">
        <v>1310000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9161898</v>
      </c>
      <c r="D56" s="156"/>
      <c r="E56" s="60"/>
      <c r="F56" s="60">
        <v>2889260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2889260</v>
      </c>
      <c r="Y56" s="60">
        <v>-2889260</v>
      </c>
      <c r="Z56" s="140">
        <v>-100</v>
      </c>
      <c r="AA56" s="155">
        <v>2889260</v>
      </c>
    </row>
    <row r="57" spans="1:27" ht="12.75">
      <c r="A57" s="138" t="s">
        <v>210</v>
      </c>
      <c r="B57" s="142"/>
      <c r="C57" s="293">
        <f aca="true" t="shared" si="11" ref="C57:Y57">SUM(C52:C56)</f>
        <v>9161898</v>
      </c>
      <c r="D57" s="294">
        <f t="shared" si="11"/>
        <v>0</v>
      </c>
      <c r="E57" s="295">
        <f t="shared" si="11"/>
        <v>7335250</v>
      </c>
      <c r="F57" s="295">
        <f t="shared" si="11"/>
        <v>4867060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4867060</v>
      </c>
      <c r="Y57" s="295">
        <f t="shared" si="11"/>
        <v>-4867060</v>
      </c>
      <c r="Z57" s="296">
        <f>+IF(X57&lt;&gt;0,+(Y57/X57)*100,0)</f>
        <v>-100</v>
      </c>
      <c r="AA57" s="297">
        <f>SUM(AA52:AA56)</f>
        <v>4867060</v>
      </c>
    </row>
    <row r="58" spans="1:27" ht="12.75">
      <c r="A58" s="311" t="s">
        <v>211</v>
      </c>
      <c r="B58" s="136"/>
      <c r="C58" s="62"/>
      <c r="D58" s="156"/>
      <c r="E58" s="60">
        <v>2245550</v>
      </c>
      <c r="F58" s="60">
        <v>1466500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1466500</v>
      </c>
      <c r="Y58" s="60">
        <v>-1466500</v>
      </c>
      <c r="Z58" s="140">
        <v>-100</v>
      </c>
      <c r="AA58" s="155">
        <v>1466500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2692184</v>
      </c>
      <c r="F61" s="60">
        <v>1930610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1930610</v>
      </c>
      <c r="Y61" s="60">
        <v>-1930610</v>
      </c>
      <c r="Z61" s="140">
        <v>-100</v>
      </c>
      <c r="AA61" s="155">
        <v>1930610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250000</v>
      </c>
      <c r="F68" s="60"/>
      <c r="G68" s="60">
        <v>244554</v>
      </c>
      <c r="H68" s="60">
        <v>597473</v>
      </c>
      <c r="I68" s="60">
        <v>747136</v>
      </c>
      <c r="J68" s="60">
        <v>1589163</v>
      </c>
      <c r="K68" s="60">
        <v>562375</v>
      </c>
      <c r="L68" s="60">
        <v>528473</v>
      </c>
      <c r="M68" s="60">
        <v>963307</v>
      </c>
      <c r="N68" s="60">
        <v>2054155</v>
      </c>
      <c r="O68" s="60">
        <v>501913</v>
      </c>
      <c r="P68" s="60">
        <v>746733</v>
      </c>
      <c r="Q68" s="60">
        <v>733476</v>
      </c>
      <c r="R68" s="60">
        <v>1982122</v>
      </c>
      <c r="S68" s="60">
        <v>882127</v>
      </c>
      <c r="T68" s="60">
        <v>356374</v>
      </c>
      <c r="U68" s="60">
        <v>623789</v>
      </c>
      <c r="V68" s="60">
        <v>1862290</v>
      </c>
      <c r="W68" s="60">
        <v>7487730</v>
      </c>
      <c r="X68" s="60"/>
      <c r="Y68" s="60">
        <v>7487730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1050000</v>
      </c>
      <c r="F69" s="220">
        <f t="shared" si="12"/>
        <v>0</v>
      </c>
      <c r="G69" s="220">
        <f t="shared" si="12"/>
        <v>244554</v>
      </c>
      <c r="H69" s="220">
        <f t="shared" si="12"/>
        <v>597473</v>
      </c>
      <c r="I69" s="220">
        <f t="shared" si="12"/>
        <v>747136</v>
      </c>
      <c r="J69" s="220">
        <f t="shared" si="12"/>
        <v>1589163</v>
      </c>
      <c r="K69" s="220">
        <f t="shared" si="12"/>
        <v>562375</v>
      </c>
      <c r="L69" s="220">
        <f t="shared" si="12"/>
        <v>528473</v>
      </c>
      <c r="M69" s="220">
        <f t="shared" si="12"/>
        <v>963307</v>
      </c>
      <c r="N69" s="220">
        <f t="shared" si="12"/>
        <v>2054155</v>
      </c>
      <c r="O69" s="220">
        <f t="shared" si="12"/>
        <v>501913</v>
      </c>
      <c r="P69" s="220">
        <f t="shared" si="12"/>
        <v>746733</v>
      </c>
      <c r="Q69" s="220">
        <f t="shared" si="12"/>
        <v>733476</v>
      </c>
      <c r="R69" s="220">
        <f t="shared" si="12"/>
        <v>1982122</v>
      </c>
      <c r="S69" s="220">
        <f t="shared" si="12"/>
        <v>882127</v>
      </c>
      <c r="T69" s="220">
        <f t="shared" si="12"/>
        <v>356374</v>
      </c>
      <c r="U69" s="220">
        <f t="shared" si="12"/>
        <v>623789</v>
      </c>
      <c r="V69" s="220">
        <f t="shared" si="12"/>
        <v>1862290</v>
      </c>
      <c r="W69" s="220">
        <f t="shared" si="12"/>
        <v>7487730</v>
      </c>
      <c r="X69" s="220">
        <f t="shared" si="12"/>
        <v>0</v>
      </c>
      <c r="Y69" s="220">
        <f t="shared" si="12"/>
        <v>7487730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32061298</v>
      </c>
      <c r="D5" s="357">
        <f t="shared" si="0"/>
        <v>0</v>
      </c>
      <c r="E5" s="356">
        <f t="shared" si="0"/>
        <v>8274750</v>
      </c>
      <c r="F5" s="358">
        <f t="shared" si="0"/>
        <v>7271708</v>
      </c>
      <c r="G5" s="358">
        <f t="shared" si="0"/>
        <v>1510234</v>
      </c>
      <c r="H5" s="356">
        <f t="shared" si="0"/>
        <v>197741</v>
      </c>
      <c r="I5" s="356">
        <f t="shared" si="0"/>
        <v>3017968</v>
      </c>
      <c r="J5" s="358">
        <f t="shared" si="0"/>
        <v>4725943</v>
      </c>
      <c r="K5" s="358">
        <f t="shared" si="0"/>
        <v>825196</v>
      </c>
      <c r="L5" s="356">
        <f t="shared" si="0"/>
        <v>1676825</v>
      </c>
      <c r="M5" s="356">
        <f t="shared" si="0"/>
        <v>2377665</v>
      </c>
      <c r="N5" s="358">
        <f t="shared" si="0"/>
        <v>4879686</v>
      </c>
      <c r="O5" s="358">
        <f t="shared" si="0"/>
        <v>3893082</v>
      </c>
      <c r="P5" s="356">
        <f t="shared" si="0"/>
        <v>3178122</v>
      </c>
      <c r="Q5" s="356">
        <f t="shared" si="0"/>
        <v>3473763</v>
      </c>
      <c r="R5" s="358">
        <f t="shared" si="0"/>
        <v>10544967</v>
      </c>
      <c r="S5" s="358">
        <f t="shared" si="0"/>
        <v>27500</v>
      </c>
      <c r="T5" s="356">
        <f t="shared" si="0"/>
        <v>3207581</v>
      </c>
      <c r="U5" s="356">
        <f t="shared" si="0"/>
        <v>1061764</v>
      </c>
      <c r="V5" s="358">
        <f t="shared" si="0"/>
        <v>4296845</v>
      </c>
      <c r="W5" s="358">
        <f t="shared" si="0"/>
        <v>24447441</v>
      </c>
      <c r="X5" s="356">
        <f t="shared" si="0"/>
        <v>7271708</v>
      </c>
      <c r="Y5" s="358">
        <f t="shared" si="0"/>
        <v>17175733</v>
      </c>
      <c r="Z5" s="359">
        <f>+IF(X5&lt;&gt;0,+(Y5/X5)*100,0)</f>
        <v>236.19943210040887</v>
      </c>
      <c r="AA5" s="360">
        <f>+AA6+AA8+AA11+AA13+AA15</f>
        <v>7271708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1492754</v>
      </c>
      <c r="J6" s="59">
        <f t="shared" si="1"/>
        <v>1492754</v>
      </c>
      <c r="K6" s="59">
        <f t="shared" si="1"/>
        <v>734705</v>
      </c>
      <c r="L6" s="60">
        <f t="shared" si="1"/>
        <v>1221873</v>
      </c>
      <c r="M6" s="60">
        <f t="shared" si="1"/>
        <v>1087675</v>
      </c>
      <c r="N6" s="59">
        <f t="shared" si="1"/>
        <v>3044253</v>
      </c>
      <c r="O6" s="59">
        <f t="shared" si="1"/>
        <v>2056133</v>
      </c>
      <c r="P6" s="60">
        <f t="shared" si="1"/>
        <v>707695</v>
      </c>
      <c r="Q6" s="60">
        <f t="shared" si="1"/>
        <v>2969127</v>
      </c>
      <c r="R6" s="59">
        <f t="shared" si="1"/>
        <v>5732955</v>
      </c>
      <c r="S6" s="59">
        <f t="shared" si="1"/>
        <v>0</v>
      </c>
      <c r="T6" s="60">
        <f t="shared" si="1"/>
        <v>2653042</v>
      </c>
      <c r="U6" s="60">
        <f t="shared" si="1"/>
        <v>0</v>
      </c>
      <c r="V6" s="59">
        <f t="shared" si="1"/>
        <v>2653042</v>
      </c>
      <c r="W6" s="59">
        <f t="shared" si="1"/>
        <v>12923004</v>
      </c>
      <c r="X6" s="60">
        <f t="shared" si="1"/>
        <v>0</v>
      </c>
      <c r="Y6" s="59">
        <f t="shared" si="1"/>
        <v>12923004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>
        <v>1492754</v>
      </c>
      <c r="J7" s="59">
        <v>1492754</v>
      </c>
      <c r="K7" s="59">
        <v>734705</v>
      </c>
      <c r="L7" s="60">
        <v>1221873</v>
      </c>
      <c r="M7" s="60">
        <v>1087675</v>
      </c>
      <c r="N7" s="59">
        <v>3044253</v>
      </c>
      <c r="O7" s="59">
        <v>2056133</v>
      </c>
      <c r="P7" s="60">
        <v>707695</v>
      </c>
      <c r="Q7" s="60">
        <v>2969127</v>
      </c>
      <c r="R7" s="59">
        <v>5732955</v>
      </c>
      <c r="S7" s="59"/>
      <c r="T7" s="60">
        <v>2653042</v>
      </c>
      <c r="U7" s="60"/>
      <c r="V7" s="59">
        <v>2653042</v>
      </c>
      <c r="W7" s="59">
        <v>12923004</v>
      </c>
      <c r="X7" s="60"/>
      <c r="Y7" s="59">
        <v>12923004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256770</v>
      </c>
      <c r="D8" s="340">
        <f t="shared" si="2"/>
        <v>0</v>
      </c>
      <c r="E8" s="60">
        <f t="shared" si="2"/>
        <v>8274750</v>
      </c>
      <c r="F8" s="59">
        <f t="shared" si="2"/>
        <v>7271708</v>
      </c>
      <c r="G8" s="59">
        <f t="shared" si="2"/>
        <v>1510234</v>
      </c>
      <c r="H8" s="60">
        <f t="shared" si="2"/>
        <v>197741</v>
      </c>
      <c r="I8" s="60">
        <f t="shared" si="2"/>
        <v>1525214</v>
      </c>
      <c r="J8" s="59">
        <f t="shared" si="2"/>
        <v>3233189</v>
      </c>
      <c r="K8" s="59">
        <f t="shared" si="2"/>
        <v>90491</v>
      </c>
      <c r="L8" s="60">
        <f t="shared" si="2"/>
        <v>454952</v>
      </c>
      <c r="M8" s="60">
        <f t="shared" si="2"/>
        <v>1289990</v>
      </c>
      <c r="N8" s="59">
        <f t="shared" si="2"/>
        <v>1835433</v>
      </c>
      <c r="O8" s="59">
        <f t="shared" si="2"/>
        <v>1836949</v>
      </c>
      <c r="P8" s="60">
        <f t="shared" si="2"/>
        <v>2470427</v>
      </c>
      <c r="Q8" s="60">
        <f t="shared" si="2"/>
        <v>504636</v>
      </c>
      <c r="R8" s="59">
        <f t="shared" si="2"/>
        <v>4812012</v>
      </c>
      <c r="S8" s="59">
        <f t="shared" si="2"/>
        <v>0</v>
      </c>
      <c r="T8" s="60">
        <f t="shared" si="2"/>
        <v>554539</v>
      </c>
      <c r="U8" s="60">
        <f t="shared" si="2"/>
        <v>1061764</v>
      </c>
      <c r="V8" s="59">
        <f t="shared" si="2"/>
        <v>1616303</v>
      </c>
      <c r="W8" s="59">
        <f t="shared" si="2"/>
        <v>11496937</v>
      </c>
      <c r="X8" s="60">
        <f t="shared" si="2"/>
        <v>7271708</v>
      </c>
      <c r="Y8" s="59">
        <f t="shared" si="2"/>
        <v>4225229</v>
      </c>
      <c r="Z8" s="61">
        <f>+IF(X8&lt;&gt;0,+(Y8/X8)*100,0)</f>
        <v>58.10504217166036</v>
      </c>
      <c r="AA8" s="62">
        <f>SUM(AA9:AA10)</f>
        <v>7271708</v>
      </c>
    </row>
    <row r="9" spans="1:27" ht="12.75">
      <c r="A9" s="291" t="s">
        <v>230</v>
      </c>
      <c r="B9" s="142"/>
      <c r="C9" s="60">
        <v>256770</v>
      </c>
      <c r="D9" s="340"/>
      <c r="E9" s="60">
        <v>8274750</v>
      </c>
      <c r="F9" s="59">
        <v>7271708</v>
      </c>
      <c r="G9" s="59">
        <v>1510234</v>
      </c>
      <c r="H9" s="60">
        <v>197741</v>
      </c>
      <c r="I9" s="60">
        <v>1525214</v>
      </c>
      <c r="J9" s="59">
        <v>3233189</v>
      </c>
      <c r="K9" s="59">
        <v>90491</v>
      </c>
      <c r="L9" s="60">
        <v>454952</v>
      </c>
      <c r="M9" s="60">
        <v>1289990</v>
      </c>
      <c r="N9" s="59">
        <v>1835433</v>
      </c>
      <c r="O9" s="59">
        <v>1836949</v>
      </c>
      <c r="P9" s="60">
        <v>2470427</v>
      </c>
      <c r="Q9" s="60">
        <v>504636</v>
      </c>
      <c r="R9" s="59">
        <v>4812012</v>
      </c>
      <c r="S9" s="59"/>
      <c r="T9" s="60">
        <v>554539</v>
      </c>
      <c r="U9" s="60">
        <v>1061764</v>
      </c>
      <c r="V9" s="59">
        <v>1616303</v>
      </c>
      <c r="W9" s="59">
        <v>11496937</v>
      </c>
      <c r="X9" s="60">
        <v>7271708</v>
      </c>
      <c r="Y9" s="59">
        <v>4225229</v>
      </c>
      <c r="Z9" s="61">
        <v>58.11</v>
      </c>
      <c r="AA9" s="62">
        <v>7271708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31804528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27500</v>
      </c>
      <c r="T15" s="60">
        <f t="shared" si="5"/>
        <v>0</v>
      </c>
      <c r="U15" s="60">
        <f t="shared" si="5"/>
        <v>0</v>
      </c>
      <c r="V15" s="59">
        <f t="shared" si="5"/>
        <v>27500</v>
      </c>
      <c r="W15" s="59">
        <f t="shared" si="5"/>
        <v>27500</v>
      </c>
      <c r="X15" s="60">
        <f t="shared" si="5"/>
        <v>0</v>
      </c>
      <c r="Y15" s="59">
        <f t="shared" si="5"/>
        <v>27500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31804528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27500</v>
      </c>
      <c r="T20" s="60"/>
      <c r="U20" s="60"/>
      <c r="V20" s="59">
        <v>27500</v>
      </c>
      <c r="W20" s="59">
        <v>27500</v>
      </c>
      <c r="X20" s="60"/>
      <c r="Y20" s="59">
        <v>27500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7073270</v>
      </c>
      <c r="F22" s="345">
        <f t="shared" si="6"/>
        <v>7619541</v>
      </c>
      <c r="G22" s="345">
        <f t="shared" si="6"/>
        <v>0</v>
      </c>
      <c r="H22" s="343">
        <f t="shared" si="6"/>
        <v>363</v>
      </c>
      <c r="I22" s="343">
        <f t="shared" si="6"/>
        <v>9543</v>
      </c>
      <c r="J22" s="345">
        <f t="shared" si="6"/>
        <v>9906</v>
      </c>
      <c r="K22" s="345">
        <f t="shared" si="6"/>
        <v>68300</v>
      </c>
      <c r="L22" s="343">
        <f t="shared" si="6"/>
        <v>0</v>
      </c>
      <c r="M22" s="343">
        <f t="shared" si="6"/>
        <v>0</v>
      </c>
      <c r="N22" s="345">
        <f t="shared" si="6"/>
        <v>68300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20000</v>
      </c>
      <c r="V22" s="345">
        <f t="shared" si="6"/>
        <v>20000</v>
      </c>
      <c r="W22" s="345">
        <f t="shared" si="6"/>
        <v>98206</v>
      </c>
      <c r="X22" s="343">
        <f t="shared" si="6"/>
        <v>7619541</v>
      </c>
      <c r="Y22" s="345">
        <f t="shared" si="6"/>
        <v>-7521335</v>
      </c>
      <c r="Z22" s="336">
        <f>+IF(X22&lt;&gt;0,+(Y22/X22)*100,0)</f>
        <v>-98.71112971240656</v>
      </c>
      <c r="AA22" s="350">
        <f>SUM(AA23:AA32)</f>
        <v>7619541</v>
      </c>
    </row>
    <row r="23" spans="1:27" ht="12.75">
      <c r="A23" s="361" t="s">
        <v>237</v>
      </c>
      <c r="B23" s="142"/>
      <c r="C23" s="60"/>
      <c r="D23" s="340"/>
      <c r="E23" s="60">
        <v>19500</v>
      </c>
      <c r="F23" s="59">
        <v>19500</v>
      </c>
      <c r="G23" s="59"/>
      <c r="H23" s="60">
        <v>363</v>
      </c>
      <c r="I23" s="60">
        <v>9543</v>
      </c>
      <c r="J23" s="59">
        <v>9906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9906</v>
      </c>
      <c r="X23" s="60">
        <v>19500</v>
      </c>
      <c r="Y23" s="59">
        <v>-9594</v>
      </c>
      <c r="Z23" s="61">
        <v>-49.2</v>
      </c>
      <c r="AA23" s="62">
        <v>19500</v>
      </c>
    </row>
    <row r="24" spans="1:27" ht="12.75">
      <c r="A24" s="361" t="s">
        <v>238</v>
      </c>
      <c r="B24" s="142"/>
      <c r="C24" s="60"/>
      <c r="D24" s="340"/>
      <c r="E24" s="60">
        <v>125000</v>
      </c>
      <c r="F24" s="59">
        <v>125000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125000</v>
      </c>
      <c r="Y24" s="59">
        <v>-125000</v>
      </c>
      <c r="Z24" s="61">
        <v>-100</v>
      </c>
      <c r="AA24" s="62">
        <v>125000</v>
      </c>
    </row>
    <row r="25" spans="1:27" ht="12.75">
      <c r="A25" s="361" t="s">
        <v>239</v>
      </c>
      <c r="B25" s="142"/>
      <c r="C25" s="60"/>
      <c r="D25" s="340"/>
      <c r="E25" s="60">
        <v>3392450</v>
      </c>
      <c r="F25" s="59">
        <v>3814339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3814339</v>
      </c>
      <c r="Y25" s="59">
        <v>-3814339</v>
      </c>
      <c r="Z25" s="61">
        <v>-100</v>
      </c>
      <c r="AA25" s="62">
        <v>3814339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2447000</v>
      </c>
      <c r="F27" s="59">
        <v>3312702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3312702</v>
      </c>
      <c r="Y27" s="59">
        <v>-3312702</v>
      </c>
      <c r="Z27" s="61">
        <v>-100</v>
      </c>
      <c r="AA27" s="62">
        <v>3312702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120000</v>
      </c>
      <c r="F30" s="59">
        <v>120000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120000</v>
      </c>
      <c r="Y30" s="59">
        <v>-120000</v>
      </c>
      <c r="Z30" s="61">
        <v>-100</v>
      </c>
      <c r="AA30" s="62">
        <v>120000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969320</v>
      </c>
      <c r="F32" s="59">
        <v>228000</v>
      </c>
      <c r="G32" s="59"/>
      <c r="H32" s="60"/>
      <c r="I32" s="60"/>
      <c r="J32" s="59"/>
      <c r="K32" s="59">
        <v>68300</v>
      </c>
      <c r="L32" s="60"/>
      <c r="M32" s="60"/>
      <c r="N32" s="59">
        <v>68300</v>
      </c>
      <c r="O32" s="59"/>
      <c r="P32" s="60"/>
      <c r="Q32" s="60"/>
      <c r="R32" s="59"/>
      <c r="S32" s="59"/>
      <c r="T32" s="60"/>
      <c r="U32" s="60">
        <v>20000</v>
      </c>
      <c r="V32" s="59">
        <v>20000</v>
      </c>
      <c r="W32" s="59">
        <v>88300</v>
      </c>
      <c r="X32" s="60">
        <v>228000</v>
      </c>
      <c r="Y32" s="59">
        <v>-139700</v>
      </c>
      <c r="Z32" s="61">
        <v>-61.27</v>
      </c>
      <c r="AA32" s="62">
        <v>228000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9093102</v>
      </c>
      <c r="F40" s="345">
        <f t="shared" si="9"/>
        <v>9754815</v>
      </c>
      <c r="G40" s="345">
        <f t="shared" si="9"/>
        <v>0</v>
      </c>
      <c r="H40" s="343">
        <f t="shared" si="9"/>
        <v>5227</v>
      </c>
      <c r="I40" s="343">
        <f t="shared" si="9"/>
        <v>83177</v>
      </c>
      <c r="J40" s="345">
        <f t="shared" si="9"/>
        <v>88404</v>
      </c>
      <c r="K40" s="345">
        <f t="shared" si="9"/>
        <v>45796</v>
      </c>
      <c r="L40" s="343">
        <f t="shared" si="9"/>
        <v>69604</v>
      </c>
      <c r="M40" s="343">
        <f t="shared" si="9"/>
        <v>20333</v>
      </c>
      <c r="N40" s="345">
        <f t="shared" si="9"/>
        <v>135733</v>
      </c>
      <c r="O40" s="345">
        <f t="shared" si="9"/>
        <v>249203</v>
      </c>
      <c r="P40" s="343">
        <f t="shared" si="9"/>
        <v>0</v>
      </c>
      <c r="Q40" s="343">
        <f t="shared" si="9"/>
        <v>37638</v>
      </c>
      <c r="R40" s="345">
        <f t="shared" si="9"/>
        <v>286841</v>
      </c>
      <c r="S40" s="345">
        <f t="shared" si="9"/>
        <v>144930</v>
      </c>
      <c r="T40" s="343">
        <f t="shared" si="9"/>
        <v>50283</v>
      </c>
      <c r="U40" s="343">
        <f t="shared" si="9"/>
        <v>3414710</v>
      </c>
      <c r="V40" s="345">
        <f t="shared" si="9"/>
        <v>3609923</v>
      </c>
      <c r="W40" s="345">
        <f t="shared" si="9"/>
        <v>4120901</v>
      </c>
      <c r="X40" s="343">
        <f t="shared" si="9"/>
        <v>9754815</v>
      </c>
      <c r="Y40" s="345">
        <f t="shared" si="9"/>
        <v>-5633914</v>
      </c>
      <c r="Z40" s="336">
        <f>+IF(X40&lt;&gt;0,+(Y40/X40)*100,0)</f>
        <v>-57.75521114444507</v>
      </c>
      <c r="AA40" s="350">
        <f>SUM(AA41:AA49)</f>
        <v>9754815</v>
      </c>
    </row>
    <row r="41" spans="1:27" ht="12.75">
      <c r="A41" s="361" t="s">
        <v>248</v>
      </c>
      <c r="B41" s="142"/>
      <c r="C41" s="362"/>
      <c r="D41" s="363"/>
      <c r="E41" s="362">
        <v>2990000</v>
      </c>
      <c r="F41" s="364">
        <v>3190000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1139204</v>
      </c>
      <c r="V41" s="364">
        <v>1139204</v>
      </c>
      <c r="W41" s="364">
        <v>1139204</v>
      </c>
      <c r="X41" s="362">
        <v>3190000</v>
      </c>
      <c r="Y41" s="364">
        <v>-2050796</v>
      </c>
      <c r="Z41" s="365">
        <v>-64.29</v>
      </c>
      <c r="AA41" s="366">
        <v>3190000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1323600</v>
      </c>
      <c r="F43" s="370">
        <v>1479653</v>
      </c>
      <c r="G43" s="370"/>
      <c r="H43" s="305">
        <v>2961</v>
      </c>
      <c r="I43" s="305"/>
      <c r="J43" s="370">
        <v>2961</v>
      </c>
      <c r="K43" s="370"/>
      <c r="L43" s="305">
        <v>15232</v>
      </c>
      <c r="M43" s="305">
        <v>20333</v>
      </c>
      <c r="N43" s="370">
        <v>35565</v>
      </c>
      <c r="O43" s="370">
        <v>44621</v>
      </c>
      <c r="P43" s="305"/>
      <c r="Q43" s="305">
        <v>28741</v>
      </c>
      <c r="R43" s="370">
        <v>73362</v>
      </c>
      <c r="S43" s="370">
        <v>86485</v>
      </c>
      <c r="T43" s="305">
        <v>39956</v>
      </c>
      <c r="U43" s="305">
        <v>1121890</v>
      </c>
      <c r="V43" s="370">
        <v>1248331</v>
      </c>
      <c r="W43" s="370">
        <v>1360219</v>
      </c>
      <c r="X43" s="305">
        <v>1479653</v>
      </c>
      <c r="Y43" s="370">
        <v>-119434</v>
      </c>
      <c r="Z43" s="371">
        <v>-8.07</v>
      </c>
      <c r="AA43" s="303">
        <v>1479653</v>
      </c>
    </row>
    <row r="44" spans="1:27" ht="12.75">
      <c r="A44" s="361" t="s">
        <v>251</v>
      </c>
      <c r="B44" s="136"/>
      <c r="C44" s="60"/>
      <c r="D44" s="368"/>
      <c r="E44" s="54">
        <v>639502</v>
      </c>
      <c r="F44" s="53">
        <v>1669741</v>
      </c>
      <c r="G44" s="53"/>
      <c r="H44" s="54">
        <v>2266</v>
      </c>
      <c r="I44" s="54">
        <v>83177</v>
      </c>
      <c r="J44" s="53">
        <v>85443</v>
      </c>
      <c r="K44" s="53">
        <v>22126</v>
      </c>
      <c r="L44" s="54">
        <v>54372</v>
      </c>
      <c r="M44" s="54"/>
      <c r="N44" s="53">
        <v>76498</v>
      </c>
      <c r="O44" s="53">
        <v>42593</v>
      </c>
      <c r="P44" s="54"/>
      <c r="Q44" s="54">
        <v>8897</v>
      </c>
      <c r="R44" s="53">
        <v>51490</v>
      </c>
      <c r="S44" s="53">
        <v>58445</v>
      </c>
      <c r="T44" s="54">
        <v>10327</v>
      </c>
      <c r="U44" s="54">
        <v>109073</v>
      </c>
      <c r="V44" s="53">
        <v>177845</v>
      </c>
      <c r="W44" s="53">
        <v>391276</v>
      </c>
      <c r="X44" s="54">
        <v>1669741</v>
      </c>
      <c r="Y44" s="53">
        <v>-1278465</v>
      </c>
      <c r="Z44" s="94">
        <v>-76.57</v>
      </c>
      <c r="AA44" s="95">
        <v>1669741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4140000</v>
      </c>
      <c r="F47" s="53">
        <v>3415421</v>
      </c>
      <c r="G47" s="53"/>
      <c r="H47" s="54"/>
      <c r="I47" s="54"/>
      <c r="J47" s="53"/>
      <c r="K47" s="53"/>
      <c r="L47" s="54"/>
      <c r="M47" s="54"/>
      <c r="N47" s="53"/>
      <c r="O47" s="53">
        <v>161989</v>
      </c>
      <c r="P47" s="54"/>
      <c r="Q47" s="54"/>
      <c r="R47" s="53">
        <v>161989</v>
      </c>
      <c r="S47" s="53"/>
      <c r="T47" s="54"/>
      <c r="U47" s="54"/>
      <c r="V47" s="53"/>
      <c r="W47" s="53">
        <v>161989</v>
      </c>
      <c r="X47" s="54">
        <v>3415421</v>
      </c>
      <c r="Y47" s="53">
        <v>-3253432</v>
      </c>
      <c r="Z47" s="94">
        <v>-95.26</v>
      </c>
      <c r="AA47" s="95">
        <v>3415421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>
        <v>23670</v>
      </c>
      <c r="L48" s="54"/>
      <c r="M48" s="54"/>
      <c r="N48" s="53">
        <v>23670</v>
      </c>
      <c r="O48" s="53"/>
      <c r="P48" s="54"/>
      <c r="Q48" s="54"/>
      <c r="R48" s="53"/>
      <c r="S48" s="53"/>
      <c r="T48" s="54"/>
      <c r="U48" s="54">
        <v>1044543</v>
      </c>
      <c r="V48" s="53">
        <v>1044543</v>
      </c>
      <c r="W48" s="53">
        <v>1068213</v>
      </c>
      <c r="X48" s="54"/>
      <c r="Y48" s="53">
        <v>1068213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10921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10921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32072219</v>
      </c>
      <c r="D60" s="346">
        <f t="shared" si="14"/>
        <v>0</v>
      </c>
      <c r="E60" s="219">
        <f t="shared" si="14"/>
        <v>24441122</v>
      </c>
      <c r="F60" s="264">
        <f t="shared" si="14"/>
        <v>24646064</v>
      </c>
      <c r="G60" s="264">
        <f t="shared" si="14"/>
        <v>1510234</v>
      </c>
      <c r="H60" s="219">
        <f t="shared" si="14"/>
        <v>203331</v>
      </c>
      <c r="I60" s="219">
        <f t="shared" si="14"/>
        <v>3110688</v>
      </c>
      <c r="J60" s="264">
        <f t="shared" si="14"/>
        <v>4824253</v>
      </c>
      <c r="K60" s="264">
        <f t="shared" si="14"/>
        <v>939292</v>
      </c>
      <c r="L60" s="219">
        <f t="shared" si="14"/>
        <v>1746429</v>
      </c>
      <c r="M60" s="219">
        <f t="shared" si="14"/>
        <v>2397998</v>
      </c>
      <c r="N60" s="264">
        <f t="shared" si="14"/>
        <v>5083719</v>
      </c>
      <c r="O60" s="264">
        <f t="shared" si="14"/>
        <v>4142285</v>
      </c>
      <c r="P60" s="219">
        <f t="shared" si="14"/>
        <v>3178122</v>
      </c>
      <c r="Q60" s="219">
        <f t="shared" si="14"/>
        <v>3511401</v>
      </c>
      <c r="R60" s="264">
        <f t="shared" si="14"/>
        <v>10831808</v>
      </c>
      <c r="S60" s="264">
        <f t="shared" si="14"/>
        <v>172430</v>
      </c>
      <c r="T60" s="219">
        <f t="shared" si="14"/>
        <v>3257864</v>
      </c>
      <c r="U60" s="219">
        <f t="shared" si="14"/>
        <v>4496474</v>
      </c>
      <c r="V60" s="264">
        <f t="shared" si="14"/>
        <v>7926768</v>
      </c>
      <c r="W60" s="264">
        <f t="shared" si="14"/>
        <v>28666548</v>
      </c>
      <c r="X60" s="219">
        <f t="shared" si="14"/>
        <v>24646064</v>
      </c>
      <c r="Y60" s="264">
        <f t="shared" si="14"/>
        <v>4020484</v>
      </c>
      <c r="Z60" s="337">
        <f>+IF(X60&lt;&gt;0,+(Y60/X60)*100,0)</f>
        <v>16.31288468617139</v>
      </c>
      <c r="AA60" s="232">
        <f>+AA57+AA54+AA51+AA40+AA37+AA34+AA22+AA5</f>
        <v>24646064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8900</v>
      </c>
      <c r="D5" s="357">
        <f t="shared" si="0"/>
        <v>0</v>
      </c>
      <c r="E5" s="356">
        <f t="shared" si="0"/>
        <v>0</v>
      </c>
      <c r="F5" s="358">
        <f t="shared" si="0"/>
        <v>7585652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265487</v>
      </c>
      <c r="P5" s="356">
        <f t="shared" si="0"/>
        <v>0</v>
      </c>
      <c r="Q5" s="356">
        <f t="shared" si="0"/>
        <v>0</v>
      </c>
      <c r="R5" s="358">
        <f t="shared" si="0"/>
        <v>265487</v>
      </c>
      <c r="S5" s="358">
        <f t="shared" si="0"/>
        <v>402709</v>
      </c>
      <c r="T5" s="356">
        <f t="shared" si="0"/>
        <v>0</v>
      </c>
      <c r="U5" s="356">
        <f t="shared" si="0"/>
        <v>0</v>
      </c>
      <c r="V5" s="358">
        <f t="shared" si="0"/>
        <v>402709</v>
      </c>
      <c r="W5" s="358">
        <f t="shared" si="0"/>
        <v>668196</v>
      </c>
      <c r="X5" s="356">
        <f t="shared" si="0"/>
        <v>7585652</v>
      </c>
      <c r="Y5" s="358">
        <f t="shared" si="0"/>
        <v>-6917456</v>
      </c>
      <c r="Z5" s="359">
        <f>+IF(X5&lt;&gt;0,+(Y5/X5)*100,0)</f>
        <v>-91.19131750309664</v>
      </c>
      <c r="AA5" s="360">
        <f>+AA6+AA8+AA11+AA13+AA15</f>
        <v>7585652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2812631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265487</v>
      </c>
      <c r="P6" s="60">
        <f t="shared" si="1"/>
        <v>0</v>
      </c>
      <c r="Q6" s="60">
        <f t="shared" si="1"/>
        <v>0</v>
      </c>
      <c r="R6" s="59">
        <f t="shared" si="1"/>
        <v>265487</v>
      </c>
      <c r="S6" s="59">
        <f t="shared" si="1"/>
        <v>402709</v>
      </c>
      <c r="T6" s="60">
        <f t="shared" si="1"/>
        <v>0</v>
      </c>
      <c r="U6" s="60">
        <f t="shared" si="1"/>
        <v>0</v>
      </c>
      <c r="V6" s="59">
        <f t="shared" si="1"/>
        <v>402709</v>
      </c>
      <c r="W6" s="59">
        <f t="shared" si="1"/>
        <v>668196</v>
      </c>
      <c r="X6" s="60">
        <f t="shared" si="1"/>
        <v>2812631</v>
      </c>
      <c r="Y6" s="59">
        <f t="shared" si="1"/>
        <v>-2144435</v>
      </c>
      <c r="Z6" s="61">
        <f>+IF(X6&lt;&gt;0,+(Y6/X6)*100,0)</f>
        <v>-76.24302654703017</v>
      </c>
      <c r="AA6" s="62">
        <f t="shared" si="1"/>
        <v>2812631</v>
      </c>
    </row>
    <row r="7" spans="1:27" ht="12.75">
      <c r="A7" s="291" t="s">
        <v>229</v>
      </c>
      <c r="B7" s="142"/>
      <c r="C7" s="60"/>
      <c r="D7" s="340"/>
      <c r="E7" s="60"/>
      <c r="F7" s="59">
        <v>2812631</v>
      </c>
      <c r="G7" s="59"/>
      <c r="H7" s="60"/>
      <c r="I7" s="60"/>
      <c r="J7" s="59"/>
      <c r="K7" s="59"/>
      <c r="L7" s="60"/>
      <c r="M7" s="60"/>
      <c r="N7" s="59"/>
      <c r="O7" s="59">
        <v>265487</v>
      </c>
      <c r="P7" s="60"/>
      <c r="Q7" s="60"/>
      <c r="R7" s="59">
        <v>265487</v>
      </c>
      <c r="S7" s="59">
        <v>402709</v>
      </c>
      <c r="T7" s="60"/>
      <c r="U7" s="60"/>
      <c r="V7" s="59">
        <v>402709</v>
      </c>
      <c r="W7" s="59">
        <v>668196</v>
      </c>
      <c r="X7" s="60">
        <v>2812631</v>
      </c>
      <c r="Y7" s="59">
        <v>-2144435</v>
      </c>
      <c r="Z7" s="61">
        <v>-76.24</v>
      </c>
      <c r="AA7" s="62">
        <v>2812631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4773021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4773021</v>
      </c>
      <c r="Y8" s="59">
        <f t="shared" si="2"/>
        <v>-4773021</v>
      </c>
      <c r="Z8" s="61">
        <f>+IF(X8&lt;&gt;0,+(Y8/X8)*100,0)</f>
        <v>-100</v>
      </c>
      <c r="AA8" s="62">
        <f>SUM(AA9:AA10)</f>
        <v>4773021</v>
      </c>
    </row>
    <row r="9" spans="1:27" ht="12.75">
      <c r="A9" s="291" t="s">
        <v>230</v>
      </c>
      <c r="B9" s="142"/>
      <c r="C9" s="60"/>
      <c r="D9" s="340"/>
      <c r="E9" s="60"/>
      <c r="F9" s="59">
        <v>4773021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4773021</v>
      </c>
      <c r="Y9" s="59">
        <v>-4773021</v>
      </c>
      <c r="Z9" s="61">
        <v>-100</v>
      </c>
      <c r="AA9" s="62">
        <v>4773021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8900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8900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2629234</v>
      </c>
      <c r="G22" s="345">
        <f t="shared" si="6"/>
        <v>0</v>
      </c>
      <c r="H22" s="343">
        <f t="shared" si="6"/>
        <v>0</v>
      </c>
      <c r="I22" s="343">
        <f t="shared" si="6"/>
        <v>24386</v>
      </c>
      <c r="J22" s="345">
        <f t="shared" si="6"/>
        <v>24386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24386</v>
      </c>
      <c r="X22" s="343">
        <f t="shared" si="6"/>
        <v>2629234</v>
      </c>
      <c r="Y22" s="345">
        <f t="shared" si="6"/>
        <v>-2604848</v>
      </c>
      <c r="Z22" s="336">
        <f>+IF(X22&lt;&gt;0,+(Y22/X22)*100,0)</f>
        <v>-99.0725055282261</v>
      </c>
      <c r="AA22" s="350">
        <f>SUM(AA23:AA32)</f>
        <v>2629234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2629234</v>
      </c>
      <c r="G32" s="59"/>
      <c r="H32" s="60"/>
      <c r="I32" s="60">
        <v>24386</v>
      </c>
      <c r="J32" s="59">
        <v>24386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24386</v>
      </c>
      <c r="X32" s="60">
        <v>2629234</v>
      </c>
      <c r="Y32" s="59">
        <v>-2604848</v>
      </c>
      <c r="Z32" s="61">
        <v>-99.07</v>
      </c>
      <c r="AA32" s="62">
        <v>2629234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4653330</v>
      </c>
      <c r="D40" s="344">
        <f t="shared" si="9"/>
        <v>0</v>
      </c>
      <c r="E40" s="343">
        <f t="shared" si="9"/>
        <v>0</v>
      </c>
      <c r="F40" s="345">
        <f t="shared" si="9"/>
        <v>2301926</v>
      </c>
      <c r="G40" s="345">
        <f t="shared" si="9"/>
        <v>0</v>
      </c>
      <c r="H40" s="343">
        <f t="shared" si="9"/>
        <v>0</v>
      </c>
      <c r="I40" s="343">
        <f t="shared" si="9"/>
        <v>15641</v>
      </c>
      <c r="J40" s="345">
        <f t="shared" si="9"/>
        <v>15641</v>
      </c>
      <c r="K40" s="345">
        <f t="shared" si="9"/>
        <v>61798</v>
      </c>
      <c r="L40" s="343">
        <f t="shared" si="9"/>
        <v>178157</v>
      </c>
      <c r="M40" s="343">
        <f t="shared" si="9"/>
        <v>30671</v>
      </c>
      <c r="N40" s="345">
        <f t="shared" si="9"/>
        <v>270626</v>
      </c>
      <c r="O40" s="345">
        <f t="shared" si="9"/>
        <v>716578</v>
      </c>
      <c r="P40" s="343">
        <f t="shared" si="9"/>
        <v>706083</v>
      </c>
      <c r="Q40" s="343">
        <f t="shared" si="9"/>
        <v>10256</v>
      </c>
      <c r="R40" s="345">
        <f t="shared" si="9"/>
        <v>1432917</v>
      </c>
      <c r="S40" s="345">
        <f t="shared" si="9"/>
        <v>30328</v>
      </c>
      <c r="T40" s="343">
        <f t="shared" si="9"/>
        <v>53558</v>
      </c>
      <c r="U40" s="343">
        <f t="shared" si="9"/>
        <v>127235</v>
      </c>
      <c r="V40" s="345">
        <f t="shared" si="9"/>
        <v>211121</v>
      </c>
      <c r="W40" s="345">
        <f t="shared" si="9"/>
        <v>1930305</v>
      </c>
      <c r="X40" s="343">
        <f t="shared" si="9"/>
        <v>2301926</v>
      </c>
      <c r="Y40" s="345">
        <f t="shared" si="9"/>
        <v>-371621</v>
      </c>
      <c r="Z40" s="336">
        <f>+IF(X40&lt;&gt;0,+(Y40/X40)*100,0)</f>
        <v>-16.143916007725704</v>
      </c>
      <c r="AA40" s="350">
        <f>SUM(AA41:AA49)</f>
        <v>2301926</v>
      </c>
    </row>
    <row r="41" spans="1:27" ht="12.75">
      <c r="A41" s="361" t="s">
        <v>248</v>
      </c>
      <c r="B41" s="142"/>
      <c r="C41" s="362">
        <v>1317401</v>
      </c>
      <c r="D41" s="363"/>
      <c r="E41" s="362"/>
      <c r="F41" s="364">
        <v>1347000</v>
      </c>
      <c r="G41" s="364"/>
      <c r="H41" s="362"/>
      <c r="I41" s="362"/>
      <c r="J41" s="364"/>
      <c r="K41" s="364"/>
      <c r="L41" s="362"/>
      <c r="M41" s="362"/>
      <c r="N41" s="364"/>
      <c r="O41" s="364">
        <v>644736</v>
      </c>
      <c r="P41" s="362">
        <v>696417</v>
      </c>
      <c r="Q41" s="362">
        <v>20752</v>
      </c>
      <c r="R41" s="364">
        <v>1361905</v>
      </c>
      <c r="S41" s="364"/>
      <c r="T41" s="362"/>
      <c r="U41" s="362"/>
      <c r="V41" s="364"/>
      <c r="W41" s="364">
        <v>1361905</v>
      </c>
      <c r="X41" s="362">
        <v>1347000</v>
      </c>
      <c r="Y41" s="364">
        <v>14905</v>
      </c>
      <c r="Z41" s="365">
        <v>1.11</v>
      </c>
      <c r="AA41" s="366">
        <v>1347000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2189886</v>
      </c>
      <c r="D43" s="369"/>
      <c r="E43" s="305"/>
      <c r="F43" s="370">
        <v>88162</v>
      </c>
      <c r="G43" s="370"/>
      <c r="H43" s="305"/>
      <c r="I43" s="305"/>
      <c r="J43" s="370"/>
      <c r="K43" s="370">
        <v>24925</v>
      </c>
      <c r="L43" s="305"/>
      <c r="M43" s="305"/>
      <c r="N43" s="370">
        <v>24925</v>
      </c>
      <c r="O43" s="370">
        <v>5558</v>
      </c>
      <c r="P43" s="305"/>
      <c r="Q43" s="305"/>
      <c r="R43" s="370">
        <v>5558</v>
      </c>
      <c r="S43" s="370"/>
      <c r="T43" s="305"/>
      <c r="U43" s="305"/>
      <c r="V43" s="370"/>
      <c r="W43" s="370">
        <v>30483</v>
      </c>
      <c r="X43" s="305">
        <v>88162</v>
      </c>
      <c r="Y43" s="370">
        <v>-57679</v>
      </c>
      <c r="Z43" s="371">
        <v>-65.42</v>
      </c>
      <c r="AA43" s="303">
        <v>88162</v>
      </c>
    </row>
    <row r="44" spans="1:27" ht="12.75">
      <c r="A44" s="361" t="s">
        <v>251</v>
      </c>
      <c r="B44" s="136"/>
      <c r="C44" s="60">
        <v>1065826</v>
      </c>
      <c r="D44" s="368"/>
      <c r="E44" s="54"/>
      <c r="F44" s="53">
        <v>810764</v>
      </c>
      <c r="G44" s="53"/>
      <c r="H44" s="54"/>
      <c r="I44" s="54">
        <v>15641</v>
      </c>
      <c r="J44" s="53">
        <v>15641</v>
      </c>
      <c r="K44" s="53">
        <v>36873</v>
      </c>
      <c r="L44" s="54">
        <v>178157</v>
      </c>
      <c r="M44" s="54">
        <v>30671</v>
      </c>
      <c r="N44" s="53">
        <v>245701</v>
      </c>
      <c r="O44" s="53">
        <v>11284</v>
      </c>
      <c r="P44" s="54">
        <v>9666</v>
      </c>
      <c r="Q44" s="54">
        <v>-10496</v>
      </c>
      <c r="R44" s="53">
        <v>10454</v>
      </c>
      <c r="S44" s="53">
        <v>30328</v>
      </c>
      <c r="T44" s="54">
        <v>53558</v>
      </c>
      <c r="U44" s="54">
        <v>127235</v>
      </c>
      <c r="V44" s="53">
        <v>211121</v>
      </c>
      <c r="W44" s="53">
        <v>482917</v>
      </c>
      <c r="X44" s="54">
        <v>810764</v>
      </c>
      <c r="Y44" s="53">
        <v>-327847</v>
      </c>
      <c r="Z44" s="94">
        <v>-40.44</v>
      </c>
      <c r="AA44" s="95">
        <v>810764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80217</v>
      </c>
      <c r="D47" s="368"/>
      <c r="E47" s="54"/>
      <c r="F47" s="53">
        <v>56000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56000</v>
      </c>
      <c r="Y47" s="53">
        <v>-56000</v>
      </c>
      <c r="Z47" s="94">
        <v>-100</v>
      </c>
      <c r="AA47" s="95">
        <v>56000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>
        <v>55000</v>
      </c>
      <c r="P48" s="54"/>
      <c r="Q48" s="54"/>
      <c r="R48" s="53">
        <v>55000</v>
      </c>
      <c r="S48" s="53"/>
      <c r="T48" s="54"/>
      <c r="U48" s="54"/>
      <c r="V48" s="53"/>
      <c r="W48" s="53">
        <v>55000</v>
      </c>
      <c r="X48" s="54"/>
      <c r="Y48" s="53">
        <v>55000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4662230</v>
      </c>
      <c r="D60" s="346">
        <f t="shared" si="14"/>
        <v>0</v>
      </c>
      <c r="E60" s="219">
        <f t="shared" si="14"/>
        <v>0</v>
      </c>
      <c r="F60" s="264">
        <f t="shared" si="14"/>
        <v>12516812</v>
      </c>
      <c r="G60" s="264">
        <f t="shared" si="14"/>
        <v>0</v>
      </c>
      <c r="H60" s="219">
        <f t="shared" si="14"/>
        <v>0</v>
      </c>
      <c r="I60" s="219">
        <f t="shared" si="14"/>
        <v>40027</v>
      </c>
      <c r="J60" s="264">
        <f t="shared" si="14"/>
        <v>40027</v>
      </c>
      <c r="K60" s="264">
        <f t="shared" si="14"/>
        <v>61798</v>
      </c>
      <c r="L60" s="219">
        <f t="shared" si="14"/>
        <v>178157</v>
      </c>
      <c r="M60" s="219">
        <f t="shared" si="14"/>
        <v>30671</v>
      </c>
      <c r="N60" s="264">
        <f t="shared" si="14"/>
        <v>270626</v>
      </c>
      <c r="O60" s="264">
        <f t="shared" si="14"/>
        <v>982065</v>
      </c>
      <c r="P60" s="219">
        <f t="shared" si="14"/>
        <v>706083</v>
      </c>
      <c r="Q60" s="219">
        <f t="shared" si="14"/>
        <v>10256</v>
      </c>
      <c r="R60" s="264">
        <f t="shared" si="14"/>
        <v>1698404</v>
      </c>
      <c r="S60" s="264">
        <f t="shared" si="14"/>
        <v>433037</v>
      </c>
      <c r="T60" s="219">
        <f t="shared" si="14"/>
        <v>53558</v>
      </c>
      <c r="U60" s="219">
        <f t="shared" si="14"/>
        <v>127235</v>
      </c>
      <c r="V60" s="264">
        <f t="shared" si="14"/>
        <v>613830</v>
      </c>
      <c r="W60" s="264">
        <f t="shared" si="14"/>
        <v>2622887</v>
      </c>
      <c r="X60" s="219">
        <f t="shared" si="14"/>
        <v>12516812</v>
      </c>
      <c r="Y60" s="264">
        <f t="shared" si="14"/>
        <v>-9893925</v>
      </c>
      <c r="Z60" s="337">
        <f>+IF(X60&lt;&gt;0,+(Y60/X60)*100,0)</f>
        <v>-79.04508751909033</v>
      </c>
      <c r="AA60" s="232">
        <f>+AA57+AA54+AA51+AA40+AA37+AA34+AA22+AA5</f>
        <v>12516812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2017-07-31T13:30:59Z</dcterms:created>
  <dcterms:modified xsi:type="dcterms:W3CDTF">2017-07-31T13:31:02Z</dcterms:modified>
  <cp:category/>
  <cp:version/>
  <cp:contentType/>
  <cp:contentStatus/>
</cp:coreProperties>
</file>