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<sst xmlns="http://schemas.openxmlformats.org/spreadsheetml/2006/main" count="857" uniqueCount="303">
  <si>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Msinga(KZN244)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</si>
  <si>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</si>
  <si>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</si>
  <si>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</si>
  <si>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</si>
  <si>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</si>
  <si>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</si>
  <si>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</si>
  <si>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</si>
  <si>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</si>
  <si>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</si>
  <si>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</si>
  <si>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</si>
  <si>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</si>
  <si>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</si>
  <si>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</si>
  <si>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</si>
  <si>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</si>
  <si>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</si>
  <si>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</si>
  <si>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</si>
  <si>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</si>
  <si>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</si>
  <si>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</si>
  <si>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</si>
  <si>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</si>
  <si>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</si>
  <si>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</si>
  <si>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</si>
  <si>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</si>
  <si>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</si>
  <si>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</si>
  <si>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</si>
  <si>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</si>
  <si>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</si>
  <si>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</si>
  <si>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</si>
  <si>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</si>
  <si>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</si>
  <si>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</si>
  <si>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</si>
  <si>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</si>
  <si>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</si>
  <si>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</si>
  <si>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</si>
  <si>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</si>
  <si>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</si>
  <si>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</si>
  <si>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</si>
  <si>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</si>
  <si>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</si>
  <si>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</si>
  <si>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</si>
  <si>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</si>
  <si>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</si>
  <si>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</si>
  <si>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</si>
  <si>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</si>
  <si>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</si>
  <si>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</si>
  <si>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</si>
  <si>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</si>
  <si>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</si>
  <si>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</si>
  <si>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</si>
  <si>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</si>
  <si>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</si>
  <si>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</si>
  <si>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</si>
  <si>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</si>
  <si>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Msinga(KZN244)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</si>
  <si>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</si>
  <si>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</si>
  <si>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</si>
  <si>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</si>
  <si>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</si>
  <si>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</si>
  <si>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</si>
  <si>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</si>
  <si>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</si>
  <si>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</si>
  <si>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</si>
  <si>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</si>
  <si>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</si>
  <si>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</si>
  <si>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</si>
  <si>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</si>
  <si>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</si>
  <si>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</si>
  <si>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</si>
  <si>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</si>
  <si>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</si>
  <si>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</si>
  <si>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</si>
  <si>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</si>
  <si>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</si>
  <si>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</si>
  <si>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</si>
  <si>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</si>
  <si>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</si>
  <si>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Msinga(KZN244)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</si>
  <si>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</si>
  <si>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</si>
  <si>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</si>
  <si>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</si>
  <si>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</si>
  <si>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</si>
  <si>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</si>
  <si>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</si>
  <si>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</si>
  <si>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</si>
  <si>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</si>
  <si>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</si>
  <si>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</si>
  <si>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</si>
  <si>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</si>
  <si>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</si>
  <si>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</si>
  <si>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</si>
  <si>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</si>
  <si>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</si>
  <si>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</si>
  <si>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</si>
  <si>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</si>
  <si>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</si>
  <si>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</si>
  <si>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</si>
  <si>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</si>
  <si>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</si>
  <si>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Msinga(KZN244)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</si>
  <si>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</si>
  <si>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</si>
  <si>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</si>
  <si>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</si>
  <si>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</si>
  <si>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</si>
  <si>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</si>
  <si>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</si>
  <si>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</si>
  <si>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</si>
  <si>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Msinga(KZN244)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</si>
  <si>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</si>
  <si>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</si>
  <si>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</si>
  <si>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</si>
  <si>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</si>
  <si>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</si>
  <si>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</si>
  <si>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</si>
  <si>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</si>
  <si>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</si>
  <si>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</si>
  <si>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</si>
  <si>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</si>
  <si>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</si>
  <si>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</si>
  <si>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</si>
  <si>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</si>
  <si>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</si>
  <si>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</si>
  <si>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</si>
  <si>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</si>
  <si>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</si>
  <si>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</si>
  <si>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</si>
  <si>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</si>
  <si>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</si>
  <si>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</si>
  <si>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</si>
  <si>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</si>
  <si>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</si>
  <si>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</si>
  <si>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</si>
  <si>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</si>
  <si>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Msinga(KZN244)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</si>
  <si>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</si>
  <si>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</si>
  <si>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</si>
  <si>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</si>
  <si>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</si>
  <si>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</si>
  <si>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</si>
  <si>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</si>
  <si>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</si>
  <si>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</si>
  <si>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</si>
  <si>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</si>
  <si>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</si>
  <si>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</si>
  <si>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</si>
  <si>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</si>
  <si>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</si>
  <si>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</si>
  <si>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</si>
  <si>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</si>
  <si>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</si>
  <si>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</si>
  <si>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</si>
  <si>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</si>
  <si>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</si>
  <si>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</si>
  <si>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</si>
  <si>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Msinga(KZN244)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</si>
  <si>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</si>
  <si>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</si>
  <si>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</si>
  <si>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</si>
  <si>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</si>
  <si>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</si>
  <si>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</si>
  <si>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</si>
  <si>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</si>
  <si>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</si>
  <si>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</si>
  <si>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</si>
  <si>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</si>
  <si>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</si>
  <si>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</si>
  <si>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</si>
  <si>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</si>
  <si>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</si>
  <si>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</si>
  <si>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</si>
  <si>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</si>
  <si>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</si>
  <si>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</si>
  <si>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</si>
  <si>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Msinga(KZN244)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</si>
  <si>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</si>
  <si>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</si>
  <si>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</si>
  <si>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</si>
  <si>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</si>
  <si>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</si>
  <si>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</si>
  <si>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</si>
  <si>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</si>
  <si>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</si>
  <si>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</si>
  <si>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</si>
  <si>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</si>
  <si>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</si>
  <si>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</si>
  <si>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</si>
  <si>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</si>
  <si>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</si>
  <si>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</si>
  <si>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</si>
  <si>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</si>
  <si>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</si>
  <si>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</si>
  <si>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</si>
  <si>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</si>
  <si>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</si>
  <si>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</si>
  <si>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</si>
  <si>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</si>
  <si>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</si>
  <si>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</si>
  <si>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</si>
  <si>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</si>
  <si>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</si>
  <si>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</si>
  <si>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Msinga(KZN244)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</si>
  <si>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</si>
  <si>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</si>
  <si>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Msinga(KZN244)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</si>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</sst>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16505379</v>
      </c>
      <c r="C5" s="19">
        <v>0</v>
      </c>
      <c r="D5" s="59">
        <v>10466334</v>
      </c>
      <c r="E5" s="60">
        <v>10466334</v>
      </c>
      <c r="F5" s="60">
        <v>1034287</v>
      </c>
      <c r="G5" s="60">
        <v>1034287</v>
      </c>
      <c r="H5" s="60">
        <v>1034287</v>
      </c>
      <c r="I5" s="60">
        <v>3102861</v>
      </c>
      <c r="J5" s="60">
        <v>1034287</v>
      </c>
      <c r="K5" s="60">
        <v>1034287</v>
      </c>
      <c r="L5" s="60">
        <v>1034287</v>
      </c>
      <c r="M5" s="60">
        <v>3102861</v>
      </c>
      <c r="N5" s="60">
        <v>1034287</v>
      </c>
      <c r="O5" s="60">
        <v>1034287</v>
      </c>
      <c r="P5" s="60">
        <v>1034287</v>
      </c>
      <c r="Q5" s="60">
        <v>3102861</v>
      </c>
      <c r="R5" s="60">
        <v>1034287</v>
      </c>
      <c r="S5" s="60">
        <v>1034287</v>
      </c>
      <c r="T5" s="60">
        <v>1034287</v>
      </c>
      <c r="U5" s="60">
        <v>3102861</v>
      </c>
      <c r="V5" s="60">
        <v>12411444</v>
      </c>
      <c r="W5" s="60">
        <v>10466334</v>
      </c>
      <c r="X5" s="60">
        <v>1945110</v>
      </c>
      <c r="Y5" s="61">
        <v>18.58</v>
      </c>
      <c r="Z5" s="62">
        <v>10466334</v>
      </c>
    </row>
    <row r="6" spans="1:26" ht="12.75">
      <c r="A6" s="58" t="s">
        <v>32</v>
      </c>
      <c r="B6" s="19">
        <v>43158</v>
      </c>
      <c r="C6" s="19">
        <v>0</v>
      </c>
      <c r="D6" s="59">
        <v>177108</v>
      </c>
      <c r="E6" s="60">
        <v>177108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177108</v>
      </c>
      <c r="X6" s="60">
        <v>-177108</v>
      </c>
      <c r="Y6" s="61">
        <v>-100</v>
      </c>
      <c r="Z6" s="62">
        <v>177108</v>
      </c>
    </row>
    <row r="7" spans="1:26" ht="12.75">
      <c r="A7" s="58" t="s">
        <v>33</v>
      </c>
      <c r="B7" s="19">
        <v>4971116</v>
      </c>
      <c r="C7" s="19">
        <v>0</v>
      </c>
      <c r="D7" s="59">
        <v>1848320</v>
      </c>
      <c r="E7" s="60">
        <v>1848320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1848320</v>
      </c>
      <c r="X7" s="60">
        <v>-1848320</v>
      </c>
      <c r="Y7" s="61">
        <v>-100</v>
      </c>
      <c r="Z7" s="62">
        <v>1848320</v>
      </c>
    </row>
    <row r="8" spans="1:26" ht="12.75">
      <c r="A8" s="58" t="s">
        <v>34</v>
      </c>
      <c r="B8" s="19">
        <v>205714457</v>
      </c>
      <c r="C8" s="19">
        <v>0</v>
      </c>
      <c r="D8" s="59">
        <v>160715000</v>
      </c>
      <c r="E8" s="60">
        <v>167715000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160715000</v>
      </c>
      <c r="X8" s="60">
        <v>-160715000</v>
      </c>
      <c r="Y8" s="61">
        <v>-100</v>
      </c>
      <c r="Z8" s="62">
        <v>167715000</v>
      </c>
    </row>
    <row r="9" spans="1:26" ht="12.75">
      <c r="A9" s="58" t="s">
        <v>35</v>
      </c>
      <c r="B9" s="19">
        <v>726871</v>
      </c>
      <c r="C9" s="19">
        <v>0</v>
      </c>
      <c r="D9" s="59">
        <v>332165</v>
      </c>
      <c r="E9" s="60">
        <v>332165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332165</v>
      </c>
      <c r="X9" s="60">
        <v>-332165</v>
      </c>
      <c r="Y9" s="61">
        <v>-100</v>
      </c>
      <c r="Z9" s="62">
        <v>332165</v>
      </c>
    </row>
    <row r="10" spans="1:26" ht="22.5">
      <c r="A10" s="63" t="s">
        <v>278</v>
      </c>
      <c r="B10" s="64">
        <f>SUM(B5:B9)</f>
        <v>227960981</v>
      </c>
      <c r="C10" s="64">
        <f>SUM(C5:C9)</f>
        <v>0</v>
      </c>
      <c r="D10" s="65">
        <f aca="true" t="shared" si="0" ref="D10:Z10">SUM(D5:D9)</f>
        <v>173538927</v>
      </c>
      <c r="E10" s="66">
        <f t="shared" si="0"/>
        <v>180538927</v>
      </c>
      <c r="F10" s="66">
        <f t="shared" si="0"/>
        <v>1034287</v>
      </c>
      <c r="G10" s="66">
        <f t="shared" si="0"/>
        <v>1034287</v>
      </c>
      <c r="H10" s="66">
        <f t="shared" si="0"/>
        <v>1034287</v>
      </c>
      <c r="I10" s="66">
        <f t="shared" si="0"/>
        <v>3102861</v>
      </c>
      <c r="J10" s="66">
        <f t="shared" si="0"/>
        <v>1034287</v>
      </c>
      <c r="K10" s="66">
        <f t="shared" si="0"/>
        <v>1034287</v>
      </c>
      <c r="L10" s="66">
        <f t="shared" si="0"/>
        <v>1034287</v>
      </c>
      <c r="M10" s="66">
        <f t="shared" si="0"/>
        <v>3102861</v>
      </c>
      <c r="N10" s="66">
        <f t="shared" si="0"/>
        <v>1034287</v>
      </c>
      <c r="O10" s="66">
        <f t="shared" si="0"/>
        <v>1034287</v>
      </c>
      <c r="P10" s="66">
        <f t="shared" si="0"/>
        <v>1034287</v>
      </c>
      <c r="Q10" s="66">
        <f t="shared" si="0"/>
        <v>3102861</v>
      </c>
      <c r="R10" s="66">
        <f t="shared" si="0"/>
        <v>1034287</v>
      </c>
      <c r="S10" s="66">
        <f t="shared" si="0"/>
        <v>1034287</v>
      </c>
      <c r="T10" s="66">
        <f t="shared" si="0"/>
        <v>1034287</v>
      </c>
      <c r="U10" s="66">
        <f t="shared" si="0"/>
        <v>3102861</v>
      </c>
      <c r="V10" s="66">
        <f t="shared" si="0"/>
        <v>12411444</v>
      </c>
      <c r="W10" s="66">
        <f t="shared" si="0"/>
        <v>173538927</v>
      </c>
      <c r="X10" s="66">
        <f t="shared" si="0"/>
        <v>-161127483</v>
      </c>
      <c r="Y10" s="67">
        <f>+IF(W10&lt;&gt;0,(X10/W10)*100,0)</f>
        <v>-92.84803460839653</v>
      </c>
      <c r="Z10" s="68">
        <f t="shared" si="0"/>
        <v>180538927</v>
      </c>
    </row>
    <row r="11" spans="1:26" ht="12.75">
      <c r="A11" s="58" t="s">
        <v>37</v>
      </c>
      <c r="B11" s="19">
        <v>41486078</v>
      </c>
      <c r="C11" s="19">
        <v>0</v>
      </c>
      <c r="D11" s="59">
        <v>35268075</v>
      </c>
      <c r="E11" s="60">
        <v>35268075</v>
      </c>
      <c r="F11" s="60">
        <v>2336771</v>
      </c>
      <c r="G11" s="60">
        <v>2293669</v>
      </c>
      <c r="H11" s="60">
        <v>2161859</v>
      </c>
      <c r="I11" s="60">
        <v>6792299</v>
      </c>
      <c r="J11" s="60">
        <v>2135187</v>
      </c>
      <c r="K11" s="60">
        <v>2135187</v>
      </c>
      <c r="L11" s="60">
        <v>2135187</v>
      </c>
      <c r="M11" s="60">
        <v>6405561</v>
      </c>
      <c r="N11" s="60">
        <v>2135187</v>
      </c>
      <c r="O11" s="60">
        <v>1995198</v>
      </c>
      <c r="P11" s="60">
        <v>1997023</v>
      </c>
      <c r="Q11" s="60">
        <v>6127408</v>
      </c>
      <c r="R11" s="60">
        <v>2262745</v>
      </c>
      <c r="S11" s="60">
        <v>1796704</v>
      </c>
      <c r="T11" s="60">
        <v>1867794</v>
      </c>
      <c r="U11" s="60">
        <v>5927243</v>
      </c>
      <c r="V11" s="60">
        <v>25252511</v>
      </c>
      <c r="W11" s="60">
        <v>35268075</v>
      </c>
      <c r="X11" s="60">
        <v>-10015564</v>
      </c>
      <c r="Y11" s="61">
        <v>-28.4</v>
      </c>
      <c r="Z11" s="62">
        <v>35268075</v>
      </c>
    </row>
    <row r="12" spans="1:26" ht="12.75">
      <c r="A12" s="58" t="s">
        <v>38</v>
      </c>
      <c r="B12" s="19">
        <v>0</v>
      </c>
      <c r="C12" s="19">
        <v>0</v>
      </c>
      <c r="D12" s="59">
        <v>11164938</v>
      </c>
      <c r="E12" s="60">
        <v>7709185</v>
      </c>
      <c r="F12" s="60">
        <v>563093</v>
      </c>
      <c r="G12" s="60">
        <v>563093</v>
      </c>
      <c r="H12" s="60">
        <v>563093</v>
      </c>
      <c r="I12" s="60">
        <v>1689279</v>
      </c>
      <c r="J12" s="60">
        <v>563093</v>
      </c>
      <c r="K12" s="60">
        <v>563093</v>
      </c>
      <c r="L12" s="60">
        <v>563093</v>
      </c>
      <c r="M12" s="60">
        <v>1689279</v>
      </c>
      <c r="N12" s="60">
        <v>563093</v>
      </c>
      <c r="O12" s="60">
        <v>563093</v>
      </c>
      <c r="P12" s="60">
        <v>563093</v>
      </c>
      <c r="Q12" s="60">
        <v>1689279</v>
      </c>
      <c r="R12" s="60">
        <v>563093</v>
      </c>
      <c r="S12" s="60">
        <v>563093</v>
      </c>
      <c r="T12" s="60">
        <v>612853</v>
      </c>
      <c r="U12" s="60">
        <v>1739039</v>
      </c>
      <c r="V12" s="60">
        <v>6806876</v>
      </c>
      <c r="W12" s="60">
        <v>11164938</v>
      </c>
      <c r="X12" s="60">
        <v>-4358062</v>
      </c>
      <c r="Y12" s="61">
        <v>-39.03</v>
      </c>
      <c r="Z12" s="62">
        <v>7709185</v>
      </c>
    </row>
    <row r="13" spans="1:26" ht="12.75">
      <c r="A13" s="58" t="s">
        <v>279</v>
      </c>
      <c r="B13" s="19">
        <v>14415017</v>
      </c>
      <c r="C13" s="19">
        <v>0</v>
      </c>
      <c r="D13" s="59">
        <v>23600249</v>
      </c>
      <c r="E13" s="60">
        <v>25100249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23600249</v>
      </c>
      <c r="X13" s="60">
        <v>-23600249</v>
      </c>
      <c r="Y13" s="61">
        <v>-100</v>
      </c>
      <c r="Z13" s="62">
        <v>25100249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9275403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29284104</v>
      </c>
      <c r="C16" s="19">
        <v>0</v>
      </c>
      <c r="D16" s="59">
        <v>1300000</v>
      </c>
      <c r="E16" s="60">
        <v>0</v>
      </c>
      <c r="F16" s="60">
        <v>324567</v>
      </c>
      <c r="G16" s="60">
        <v>225968</v>
      </c>
      <c r="H16" s="60">
        <v>335698</v>
      </c>
      <c r="I16" s="60">
        <v>886233</v>
      </c>
      <c r="J16" s="60">
        <v>335698</v>
      </c>
      <c r="K16" s="60">
        <v>335698</v>
      </c>
      <c r="L16" s="60">
        <v>335698</v>
      </c>
      <c r="M16" s="60">
        <v>1007094</v>
      </c>
      <c r="N16" s="60">
        <v>335698</v>
      </c>
      <c r="O16" s="60">
        <v>335698</v>
      </c>
      <c r="P16" s="60">
        <v>2000000</v>
      </c>
      <c r="Q16" s="60">
        <v>2671396</v>
      </c>
      <c r="R16" s="60">
        <v>2000000</v>
      </c>
      <c r="S16" s="60">
        <v>2000000</v>
      </c>
      <c r="T16" s="60">
        <v>2000000</v>
      </c>
      <c r="U16" s="60">
        <v>6000000</v>
      </c>
      <c r="V16" s="60">
        <v>10564723</v>
      </c>
      <c r="W16" s="60">
        <v>1300000</v>
      </c>
      <c r="X16" s="60">
        <v>9264723</v>
      </c>
      <c r="Y16" s="61">
        <v>712.67</v>
      </c>
      <c r="Z16" s="62">
        <v>0</v>
      </c>
    </row>
    <row r="17" spans="1:26" ht="12.75">
      <c r="A17" s="58" t="s">
        <v>43</v>
      </c>
      <c r="B17" s="19">
        <v>75235031</v>
      </c>
      <c r="C17" s="19">
        <v>0</v>
      </c>
      <c r="D17" s="59">
        <v>112285376</v>
      </c>
      <c r="E17" s="60">
        <v>149049685</v>
      </c>
      <c r="F17" s="60">
        <v>1885216</v>
      </c>
      <c r="G17" s="60">
        <v>2092186</v>
      </c>
      <c r="H17" s="60">
        <v>2092186</v>
      </c>
      <c r="I17" s="60">
        <v>6069588</v>
      </c>
      <c r="J17" s="60">
        <v>2092186</v>
      </c>
      <c r="K17" s="60">
        <v>2092186</v>
      </c>
      <c r="L17" s="60">
        <v>2092186</v>
      </c>
      <c r="M17" s="60">
        <v>6276558</v>
      </c>
      <c r="N17" s="60">
        <v>2092186</v>
      </c>
      <c r="O17" s="60">
        <v>2092186</v>
      </c>
      <c r="P17" s="60">
        <v>2092186</v>
      </c>
      <c r="Q17" s="60">
        <v>6276558</v>
      </c>
      <c r="R17" s="60">
        <v>2092186</v>
      </c>
      <c r="S17" s="60">
        <v>2092186</v>
      </c>
      <c r="T17" s="60">
        <v>2092186</v>
      </c>
      <c r="U17" s="60">
        <v>6276558</v>
      </c>
      <c r="V17" s="60">
        <v>24899262</v>
      </c>
      <c r="W17" s="60">
        <v>112285376</v>
      </c>
      <c r="X17" s="60">
        <v>-87386114</v>
      </c>
      <c r="Y17" s="61">
        <v>-77.83</v>
      </c>
      <c r="Z17" s="62">
        <v>149049685</v>
      </c>
    </row>
    <row r="18" spans="1:26" ht="12.75">
      <c r="A18" s="70" t="s">
        <v>44</v>
      </c>
      <c r="B18" s="71">
        <f>SUM(B11:B17)</f>
        <v>169695633</v>
      </c>
      <c r="C18" s="71">
        <f>SUM(C11:C17)</f>
        <v>0</v>
      </c>
      <c r="D18" s="72">
        <f aca="true" t="shared" si="1" ref="D18:Z18">SUM(D11:D17)</f>
        <v>183618638</v>
      </c>
      <c r="E18" s="73">
        <f t="shared" si="1"/>
        <v>217127194</v>
      </c>
      <c r="F18" s="73">
        <f t="shared" si="1"/>
        <v>5109647</v>
      </c>
      <c r="G18" s="73">
        <f t="shared" si="1"/>
        <v>5174916</v>
      </c>
      <c r="H18" s="73">
        <f t="shared" si="1"/>
        <v>5152836</v>
      </c>
      <c r="I18" s="73">
        <f t="shared" si="1"/>
        <v>15437399</v>
      </c>
      <c r="J18" s="73">
        <f t="shared" si="1"/>
        <v>5126164</v>
      </c>
      <c r="K18" s="73">
        <f t="shared" si="1"/>
        <v>5126164</v>
      </c>
      <c r="L18" s="73">
        <f t="shared" si="1"/>
        <v>5126164</v>
      </c>
      <c r="M18" s="73">
        <f t="shared" si="1"/>
        <v>15378492</v>
      </c>
      <c r="N18" s="73">
        <f t="shared" si="1"/>
        <v>5126164</v>
      </c>
      <c r="O18" s="73">
        <f t="shared" si="1"/>
        <v>4986175</v>
      </c>
      <c r="P18" s="73">
        <f t="shared" si="1"/>
        <v>6652302</v>
      </c>
      <c r="Q18" s="73">
        <f t="shared" si="1"/>
        <v>16764641</v>
      </c>
      <c r="R18" s="73">
        <f t="shared" si="1"/>
        <v>6918024</v>
      </c>
      <c r="S18" s="73">
        <f t="shared" si="1"/>
        <v>6451983</v>
      </c>
      <c r="T18" s="73">
        <f t="shared" si="1"/>
        <v>6572833</v>
      </c>
      <c r="U18" s="73">
        <f t="shared" si="1"/>
        <v>19942840</v>
      </c>
      <c r="V18" s="73">
        <f t="shared" si="1"/>
        <v>67523372</v>
      </c>
      <c r="W18" s="73">
        <f t="shared" si="1"/>
        <v>183618638</v>
      </c>
      <c r="X18" s="73">
        <f t="shared" si="1"/>
        <v>-116095266</v>
      </c>
      <c r="Y18" s="67">
        <f>+IF(W18&lt;&gt;0,(X18/W18)*100,0)</f>
        <v>-63.22629732173485</v>
      </c>
      <c r="Z18" s="74">
        <f t="shared" si="1"/>
        <v>217127194</v>
      </c>
    </row>
    <row r="19" spans="1:26" ht="12.75">
      <c r="A19" s="70" t="s">
        <v>45</v>
      </c>
      <c r="B19" s="75">
        <f>+B10-B18</f>
        <v>58265348</v>
      </c>
      <c r="C19" s="75">
        <f>+C10-C18</f>
        <v>0</v>
      </c>
      <c r="D19" s="76">
        <f aca="true" t="shared" si="2" ref="D19:Z19">+D10-D18</f>
        <v>-10079711</v>
      </c>
      <c r="E19" s="77">
        <f t="shared" si="2"/>
        <v>-36588267</v>
      </c>
      <c r="F19" s="77">
        <f t="shared" si="2"/>
        <v>-4075360</v>
      </c>
      <c r="G19" s="77">
        <f t="shared" si="2"/>
        <v>-4140629</v>
      </c>
      <c r="H19" s="77">
        <f t="shared" si="2"/>
        <v>-4118549</v>
      </c>
      <c r="I19" s="77">
        <f t="shared" si="2"/>
        <v>-12334538</v>
      </c>
      <c r="J19" s="77">
        <f t="shared" si="2"/>
        <v>-4091877</v>
      </c>
      <c r="K19" s="77">
        <f t="shared" si="2"/>
        <v>-4091877</v>
      </c>
      <c r="L19" s="77">
        <f t="shared" si="2"/>
        <v>-4091877</v>
      </c>
      <c r="M19" s="77">
        <f t="shared" si="2"/>
        <v>-12275631</v>
      </c>
      <c r="N19" s="77">
        <f t="shared" si="2"/>
        <v>-4091877</v>
      </c>
      <c r="O19" s="77">
        <f t="shared" si="2"/>
        <v>-3951888</v>
      </c>
      <c r="P19" s="77">
        <f t="shared" si="2"/>
        <v>-5618015</v>
      </c>
      <c r="Q19" s="77">
        <f t="shared" si="2"/>
        <v>-13661780</v>
      </c>
      <c r="R19" s="77">
        <f t="shared" si="2"/>
        <v>-5883737</v>
      </c>
      <c r="S19" s="77">
        <f t="shared" si="2"/>
        <v>-5417696</v>
      </c>
      <c r="T19" s="77">
        <f t="shared" si="2"/>
        <v>-5538546</v>
      </c>
      <c r="U19" s="77">
        <f t="shared" si="2"/>
        <v>-16839979</v>
      </c>
      <c r="V19" s="77">
        <f t="shared" si="2"/>
        <v>-55111928</v>
      </c>
      <c r="W19" s="77">
        <f>IF(E10=E18,0,W10-W18)</f>
        <v>-10079711</v>
      </c>
      <c r="X19" s="77">
        <f t="shared" si="2"/>
        <v>-45032217</v>
      </c>
      <c r="Y19" s="78">
        <f>+IF(W19&lt;&gt;0,(X19/W19)*100,0)</f>
        <v>446.7609934451493</v>
      </c>
      <c r="Z19" s="79">
        <f t="shared" si="2"/>
        <v>-36588267</v>
      </c>
    </row>
    <row r="20" spans="1:26" ht="12.75">
      <c r="A20" s="58" t="s">
        <v>46</v>
      </c>
      <c r="B20" s="19">
        <v>0</v>
      </c>
      <c r="C20" s="19">
        <v>0</v>
      </c>
      <c r="D20" s="59">
        <v>35800000</v>
      </c>
      <c r="E20" s="60">
        <v>41800000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35800000</v>
      </c>
      <c r="X20" s="60">
        <v>-35800000</v>
      </c>
      <c r="Y20" s="61">
        <v>-100</v>
      </c>
      <c r="Z20" s="62">
        <v>41800000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58265348</v>
      </c>
      <c r="C22" s="86">
        <f>SUM(C19:C21)</f>
        <v>0</v>
      </c>
      <c r="D22" s="87">
        <f aca="true" t="shared" si="3" ref="D22:Z22">SUM(D19:D21)</f>
        <v>25720289</v>
      </c>
      <c r="E22" s="88">
        <f t="shared" si="3"/>
        <v>5211733</v>
      </c>
      <c r="F22" s="88">
        <f t="shared" si="3"/>
        <v>-4075360</v>
      </c>
      <c r="G22" s="88">
        <f t="shared" si="3"/>
        <v>-4140629</v>
      </c>
      <c r="H22" s="88">
        <f t="shared" si="3"/>
        <v>-4118549</v>
      </c>
      <c r="I22" s="88">
        <f t="shared" si="3"/>
        <v>-12334538</v>
      </c>
      <c r="J22" s="88">
        <f t="shared" si="3"/>
        <v>-4091877</v>
      </c>
      <c r="K22" s="88">
        <f t="shared" si="3"/>
        <v>-4091877</v>
      </c>
      <c r="L22" s="88">
        <f t="shared" si="3"/>
        <v>-4091877</v>
      </c>
      <c r="M22" s="88">
        <f t="shared" si="3"/>
        <v>-12275631</v>
      </c>
      <c r="N22" s="88">
        <f t="shared" si="3"/>
        <v>-4091877</v>
      </c>
      <c r="O22" s="88">
        <f t="shared" si="3"/>
        <v>-3951888</v>
      </c>
      <c r="P22" s="88">
        <f t="shared" si="3"/>
        <v>-5618015</v>
      </c>
      <c r="Q22" s="88">
        <f t="shared" si="3"/>
        <v>-13661780</v>
      </c>
      <c r="R22" s="88">
        <f t="shared" si="3"/>
        <v>-5883737</v>
      </c>
      <c r="S22" s="88">
        <f t="shared" si="3"/>
        <v>-5417696</v>
      </c>
      <c r="T22" s="88">
        <f t="shared" si="3"/>
        <v>-5538546</v>
      </c>
      <c r="U22" s="88">
        <f t="shared" si="3"/>
        <v>-16839979</v>
      </c>
      <c r="V22" s="88">
        <f t="shared" si="3"/>
        <v>-55111928</v>
      </c>
      <c r="W22" s="88">
        <f t="shared" si="3"/>
        <v>25720289</v>
      </c>
      <c r="X22" s="88">
        <f t="shared" si="3"/>
        <v>-80832217</v>
      </c>
      <c r="Y22" s="89">
        <f>+IF(W22&lt;&gt;0,(X22/W22)*100,0)</f>
        <v>-314.2741397656924</v>
      </c>
      <c r="Z22" s="90">
        <f t="shared" si="3"/>
        <v>5211733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58265348</v>
      </c>
      <c r="C24" s="75">
        <f>SUM(C22:C23)</f>
        <v>0</v>
      </c>
      <c r="D24" s="76">
        <f aca="true" t="shared" si="4" ref="D24:Z24">SUM(D22:D23)</f>
        <v>25720289</v>
      </c>
      <c r="E24" s="77">
        <f t="shared" si="4"/>
        <v>5211733</v>
      </c>
      <c r="F24" s="77">
        <f t="shared" si="4"/>
        <v>-4075360</v>
      </c>
      <c r="G24" s="77">
        <f t="shared" si="4"/>
        <v>-4140629</v>
      </c>
      <c r="H24" s="77">
        <f t="shared" si="4"/>
        <v>-4118549</v>
      </c>
      <c r="I24" s="77">
        <f t="shared" si="4"/>
        <v>-12334538</v>
      </c>
      <c r="J24" s="77">
        <f t="shared" si="4"/>
        <v>-4091877</v>
      </c>
      <c r="K24" s="77">
        <f t="shared" si="4"/>
        <v>-4091877</v>
      </c>
      <c r="L24" s="77">
        <f t="shared" si="4"/>
        <v>-4091877</v>
      </c>
      <c r="M24" s="77">
        <f t="shared" si="4"/>
        <v>-12275631</v>
      </c>
      <c r="N24" s="77">
        <f t="shared" si="4"/>
        <v>-4091877</v>
      </c>
      <c r="O24" s="77">
        <f t="shared" si="4"/>
        <v>-3951888</v>
      </c>
      <c r="P24" s="77">
        <f t="shared" si="4"/>
        <v>-5618015</v>
      </c>
      <c r="Q24" s="77">
        <f t="shared" si="4"/>
        <v>-13661780</v>
      </c>
      <c r="R24" s="77">
        <f t="shared" si="4"/>
        <v>-5883737</v>
      </c>
      <c r="S24" s="77">
        <f t="shared" si="4"/>
        <v>-5417696</v>
      </c>
      <c r="T24" s="77">
        <f t="shared" si="4"/>
        <v>-5538546</v>
      </c>
      <c r="U24" s="77">
        <f t="shared" si="4"/>
        <v>-16839979</v>
      </c>
      <c r="V24" s="77">
        <f t="shared" si="4"/>
        <v>-55111928</v>
      </c>
      <c r="W24" s="77">
        <f t="shared" si="4"/>
        <v>25720289</v>
      </c>
      <c r="X24" s="77">
        <f t="shared" si="4"/>
        <v>-80832217</v>
      </c>
      <c r="Y24" s="78">
        <f>+IF(W24&lt;&gt;0,(X24/W24)*100,0)</f>
        <v>-314.2741397656924</v>
      </c>
      <c r="Z24" s="79">
        <f t="shared" si="4"/>
        <v>5211733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90857085</v>
      </c>
      <c r="C27" s="22">
        <v>0</v>
      </c>
      <c r="D27" s="99">
        <v>43800000</v>
      </c>
      <c r="E27" s="100">
        <v>37800000</v>
      </c>
      <c r="F27" s="100">
        <v>895463</v>
      </c>
      <c r="G27" s="100">
        <v>1221536</v>
      </c>
      <c r="H27" s="100">
        <v>895687</v>
      </c>
      <c r="I27" s="100">
        <v>3012686</v>
      </c>
      <c r="J27" s="100">
        <v>956987</v>
      </c>
      <c r="K27" s="100">
        <v>1225356</v>
      </c>
      <c r="L27" s="100">
        <v>988653</v>
      </c>
      <c r="M27" s="100">
        <v>3170996</v>
      </c>
      <c r="N27" s="100">
        <v>4678674</v>
      </c>
      <c r="O27" s="100">
        <v>3751522</v>
      </c>
      <c r="P27" s="100">
        <v>3374180</v>
      </c>
      <c r="Q27" s="100">
        <v>11804376</v>
      </c>
      <c r="R27" s="100">
        <v>975000</v>
      </c>
      <c r="S27" s="100">
        <v>878000</v>
      </c>
      <c r="T27" s="100">
        <v>1737138</v>
      </c>
      <c r="U27" s="100">
        <v>3590138</v>
      </c>
      <c r="V27" s="100">
        <v>21578196</v>
      </c>
      <c r="W27" s="100">
        <v>37800000</v>
      </c>
      <c r="X27" s="100">
        <v>-16221804</v>
      </c>
      <c r="Y27" s="101">
        <v>-42.91</v>
      </c>
      <c r="Z27" s="102">
        <v>37800000</v>
      </c>
    </row>
    <row r="28" spans="1:26" ht="12.75">
      <c r="A28" s="103" t="s">
        <v>46</v>
      </c>
      <c r="B28" s="19">
        <v>90857085</v>
      </c>
      <c r="C28" s="19">
        <v>0</v>
      </c>
      <c r="D28" s="59">
        <v>35800000</v>
      </c>
      <c r="E28" s="60">
        <v>37800000</v>
      </c>
      <c r="F28" s="60">
        <v>895463</v>
      </c>
      <c r="G28" s="60">
        <v>1221536</v>
      </c>
      <c r="H28" s="60">
        <v>895687</v>
      </c>
      <c r="I28" s="60">
        <v>3012686</v>
      </c>
      <c r="J28" s="60">
        <v>956987</v>
      </c>
      <c r="K28" s="60">
        <v>1225356</v>
      </c>
      <c r="L28" s="60">
        <v>988653</v>
      </c>
      <c r="M28" s="60">
        <v>3170996</v>
      </c>
      <c r="N28" s="60">
        <v>4678674</v>
      </c>
      <c r="O28" s="60">
        <v>3751522</v>
      </c>
      <c r="P28" s="60">
        <v>3374180</v>
      </c>
      <c r="Q28" s="60">
        <v>11804376</v>
      </c>
      <c r="R28" s="60">
        <v>975000</v>
      </c>
      <c r="S28" s="60">
        <v>878000</v>
      </c>
      <c r="T28" s="60">
        <v>1737138</v>
      </c>
      <c r="U28" s="60">
        <v>3590138</v>
      </c>
      <c r="V28" s="60">
        <v>21578196</v>
      </c>
      <c r="W28" s="60">
        <v>37800000</v>
      </c>
      <c r="X28" s="60">
        <v>-16221804</v>
      </c>
      <c r="Y28" s="61">
        <v>-42.91</v>
      </c>
      <c r="Z28" s="62">
        <v>37800000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8000000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90857085</v>
      </c>
      <c r="C32" s="22">
        <f>SUM(C28:C31)</f>
        <v>0</v>
      </c>
      <c r="D32" s="99">
        <f aca="true" t="shared" si="5" ref="D32:Z32">SUM(D28:D31)</f>
        <v>43800000</v>
      </c>
      <c r="E32" s="100">
        <f t="shared" si="5"/>
        <v>37800000</v>
      </c>
      <c r="F32" s="100">
        <f t="shared" si="5"/>
        <v>895463</v>
      </c>
      <c r="G32" s="100">
        <f t="shared" si="5"/>
        <v>1221536</v>
      </c>
      <c r="H32" s="100">
        <f t="shared" si="5"/>
        <v>895687</v>
      </c>
      <c r="I32" s="100">
        <f t="shared" si="5"/>
        <v>3012686</v>
      </c>
      <c r="J32" s="100">
        <f t="shared" si="5"/>
        <v>956987</v>
      </c>
      <c r="K32" s="100">
        <f t="shared" si="5"/>
        <v>1225356</v>
      </c>
      <c r="L32" s="100">
        <f t="shared" si="5"/>
        <v>988653</v>
      </c>
      <c r="M32" s="100">
        <f t="shared" si="5"/>
        <v>3170996</v>
      </c>
      <c r="N32" s="100">
        <f t="shared" si="5"/>
        <v>4678674</v>
      </c>
      <c r="O32" s="100">
        <f t="shared" si="5"/>
        <v>3751522</v>
      </c>
      <c r="P32" s="100">
        <f t="shared" si="5"/>
        <v>3374180</v>
      </c>
      <c r="Q32" s="100">
        <f t="shared" si="5"/>
        <v>11804376</v>
      </c>
      <c r="R32" s="100">
        <f t="shared" si="5"/>
        <v>975000</v>
      </c>
      <c r="S32" s="100">
        <f t="shared" si="5"/>
        <v>878000</v>
      </c>
      <c r="T32" s="100">
        <f t="shared" si="5"/>
        <v>1737138</v>
      </c>
      <c r="U32" s="100">
        <f t="shared" si="5"/>
        <v>3590138</v>
      </c>
      <c r="V32" s="100">
        <f t="shared" si="5"/>
        <v>21578196</v>
      </c>
      <c r="W32" s="100">
        <f t="shared" si="5"/>
        <v>37800000</v>
      </c>
      <c r="X32" s="100">
        <f t="shared" si="5"/>
        <v>-16221804</v>
      </c>
      <c r="Y32" s="101">
        <f>+IF(W32&lt;&gt;0,(X32/W32)*100,0)</f>
        <v>-42.91482539682539</v>
      </c>
      <c r="Z32" s="102">
        <f t="shared" si="5"/>
        <v>37800000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56400050</v>
      </c>
      <c r="C35" s="19">
        <v>0</v>
      </c>
      <c r="D35" s="59">
        <v>104349560</v>
      </c>
      <c r="E35" s="60">
        <v>58544860</v>
      </c>
      <c r="F35" s="60">
        <v>-36593530</v>
      </c>
      <c r="G35" s="60">
        <v>-36593530</v>
      </c>
      <c r="H35" s="60">
        <v>-36593530</v>
      </c>
      <c r="I35" s="60">
        <v>-36593530</v>
      </c>
      <c r="J35" s="60">
        <v>169600283</v>
      </c>
      <c r="K35" s="60">
        <v>169600283</v>
      </c>
      <c r="L35" s="60">
        <v>169600283</v>
      </c>
      <c r="M35" s="60">
        <v>169600283</v>
      </c>
      <c r="N35" s="60">
        <v>169600283</v>
      </c>
      <c r="O35" s="60">
        <v>169600283</v>
      </c>
      <c r="P35" s="60">
        <v>169600283</v>
      </c>
      <c r="Q35" s="60">
        <v>169600283</v>
      </c>
      <c r="R35" s="60">
        <v>169600283</v>
      </c>
      <c r="S35" s="60">
        <v>169600283</v>
      </c>
      <c r="T35" s="60">
        <v>169600283</v>
      </c>
      <c r="U35" s="60">
        <v>169600283</v>
      </c>
      <c r="V35" s="60">
        <v>169600283</v>
      </c>
      <c r="W35" s="60">
        <v>58544860</v>
      </c>
      <c r="X35" s="60">
        <v>111055423</v>
      </c>
      <c r="Y35" s="61">
        <v>189.69</v>
      </c>
      <c r="Z35" s="62">
        <v>58544860</v>
      </c>
    </row>
    <row r="36" spans="1:26" ht="12.75">
      <c r="A36" s="58" t="s">
        <v>57</v>
      </c>
      <c r="B36" s="19">
        <v>240615500</v>
      </c>
      <c r="C36" s="19">
        <v>0</v>
      </c>
      <c r="D36" s="59">
        <v>181826040</v>
      </c>
      <c r="E36" s="60">
        <v>181826040</v>
      </c>
      <c r="F36" s="60">
        <v>17192192</v>
      </c>
      <c r="G36" s="60">
        <v>17192192</v>
      </c>
      <c r="H36" s="60">
        <v>17192192</v>
      </c>
      <c r="I36" s="60">
        <v>17192192</v>
      </c>
      <c r="J36" s="60">
        <v>15935125</v>
      </c>
      <c r="K36" s="60">
        <v>15935125</v>
      </c>
      <c r="L36" s="60">
        <v>15935125</v>
      </c>
      <c r="M36" s="60">
        <v>15935125</v>
      </c>
      <c r="N36" s="60">
        <v>15935125</v>
      </c>
      <c r="O36" s="60">
        <v>15935125</v>
      </c>
      <c r="P36" s="60">
        <v>15935125</v>
      </c>
      <c r="Q36" s="60">
        <v>15935125</v>
      </c>
      <c r="R36" s="60">
        <v>15935125</v>
      </c>
      <c r="S36" s="60">
        <v>15935125</v>
      </c>
      <c r="T36" s="60">
        <v>15935125</v>
      </c>
      <c r="U36" s="60">
        <v>15935125</v>
      </c>
      <c r="V36" s="60">
        <v>15935125</v>
      </c>
      <c r="W36" s="60">
        <v>181826040</v>
      </c>
      <c r="X36" s="60">
        <v>-165890915</v>
      </c>
      <c r="Y36" s="61">
        <v>-91.24</v>
      </c>
      <c r="Z36" s="62">
        <v>181826040</v>
      </c>
    </row>
    <row r="37" spans="1:26" ht="12.75">
      <c r="A37" s="58" t="s">
        <v>58</v>
      </c>
      <c r="B37" s="19">
        <v>13307061</v>
      </c>
      <c r="C37" s="19">
        <v>0</v>
      </c>
      <c r="D37" s="59">
        <v>0</v>
      </c>
      <c r="E37" s="60">
        <v>181826040</v>
      </c>
      <c r="F37" s="60">
        <v>-16500070</v>
      </c>
      <c r="G37" s="60">
        <v>-16500070</v>
      </c>
      <c r="H37" s="60">
        <v>-16500070</v>
      </c>
      <c r="I37" s="60">
        <v>-16500070</v>
      </c>
      <c r="J37" s="60">
        <v>87531706</v>
      </c>
      <c r="K37" s="60">
        <v>87531706</v>
      </c>
      <c r="L37" s="60">
        <v>87531706</v>
      </c>
      <c r="M37" s="60">
        <v>87531706</v>
      </c>
      <c r="N37" s="60">
        <v>87531706</v>
      </c>
      <c r="O37" s="60">
        <v>87531706</v>
      </c>
      <c r="P37" s="60">
        <v>87531706</v>
      </c>
      <c r="Q37" s="60">
        <v>87531706</v>
      </c>
      <c r="R37" s="60">
        <v>87531706</v>
      </c>
      <c r="S37" s="60">
        <v>87531706</v>
      </c>
      <c r="T37" s="60">
        <v>87531706</v>
      </c>
      <c r="U37" s="60">
        <v>87531706</v>
      </c>
      <c r="V37" s="60">
        <v>87531706</v>
      </c>
      <c r="W37" s="60">
        <v>181826040</v>
      </c>
      <c r="X37" s="60">
        <v>-94294334</v>
      </c>
      <c r="Y37" s="61">
        <v>-51.86</v>
      </c>
      <c r="Z37" s="62">
        <v>181826040</v>
      </c>
    </row>
    <row r="38" spans="1:26" ht="12.75">
      <c r="A38" s="58" t="s">
        <v>59</v>
      </c>
      <c r="B38" s="19">
        <v>4447652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279260837</v>
      </c>
      <c r="C39" s="19">
        <v>0</v>
      </c>
      <c r="D39" s="59">
        <v>286175600</v>
      </c>
      <c r="E39" s="60">
        <v>58544860</v>
      </c>
      <c r="F39" s="60">
        <v>-2901268</v>
      </c>
      <c r="G39" s="60">
        <v>-2901268</v>
      </c>
      <c r="H39" s="60">
        <v>-2901268</v>
      </c>
      <c r="I39" s="60">
        <v>-2901268</v>
      </c>
      <c r="J39" s="60">
        <v>98003702</v>
      </c>
      <c r="K39" s="60">
        <v>98003702</v>
      </c>
      <c r="L39" s="60">
        <v>98003702</v>
      </c>
      <c r="M39" s="60">
        <v>98003702</v>
      </c>
      <c r="N39" s="60">
        <v>98003702</v>
      </c>
      <c r="O39" s="60">
        <v>98003702</v>
      </c>
      <c r="P39" s="60">
        <v>98003702</v>
      </c>
      <c r="Q39" s="60">
        <v>98003702</v>
      </c>
      <c r="R39" s="60">
        <v>98003702</v>
      </c>
      <c r="S39" s="60">
        <v>98003702</v>
      </c>
      <c r="T39" s="60">
        <v>98003702</v>
      </c>
      <c r="U39" s="60">
        <v>98003702</v>
      </c>
      <c r="V39" s="60">
        <v>98003702</v>
      </c>
      <c r="W39" s="60">
        <v>58544860</v>
      </c>
      <c r="X39" s="60">
        <v>39458842</v>
      </c>
      <c r="Y39" s="61">
        <v>67.4</v>
      </c>
      <c r="Z39" s="62">
        <v>58544860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62577451</v>
      </c>
      <c r="C42" s="19">
        <v>0</v>
      </c>
      <c r="D42" s="59">
        <v>12735806</v>
      </c>
      <c r="E42" s="60">
        <v>12735806</v>
      </c>
      <c r="F42" s="60">
        <v>72749838</v>
      </c>
      <c r="G42" s="60">
        <v>-2723921</v>
      </c>
      <c r="H42" s="60">
        <v>-1008049</v>
      </c>
      <c r="I42" s="60">
        <v>69017868</v>
      </c>
      <c r="J42" s="60">
        <v>7266948</v>
      </c>
      <c r="K42" s="60">
        <v>-2770924</v>
      </c>
      <c r="L42" s="60">
        <v>11241833</v>
      </c>
      <c r="M42" s="60">
        <v>15737857</v>
      </c>
      <c r="N42" s="60">
        <v>-2877076</v>
      </c>
      <c r="O42" s="60">
        <v>-2893712</v>
      </c>
      <c r="P42" s="60">
        <v>50929000</v>
      </c>
      <c r="Q42" s="60">
        <v>45158212</v>
      </c>
      <c r="R42" s="60">
        <v>-2806490</v>
      </c>
      <c r="S42" s="60">
        <v>-2908625</v>
      </c>
      <c r="T42" s="60">
        <v>-2794181</v>
      </c>
      <c r="U42" s="60">
        <v>-8509296</v>
      </c>
      <c r="V42" s="60">
        <v>121404641</v>
      </c>
      <c r="W42" s="60">
        <v>12735806</v>
      </c>
      <c r="X42" s="60">
        <v>108668835</v>
      </c>
      <c r="Y42" s="61">
        <v>853.25</v>
      </c>
      <c r="Z42" s="62">
        <v>12735806</v>
      </c>
    </row>
    <row r="43" spans="1:26" ht="12.75">
      <c r="A43" s="58" t="s">
        <v>63</v>
      </c>
      <c r="B43" s="19">
        <v>-90857085</v>
      </c>
      <c r="C43" s="19">
        <v>0</v>
      </c>
      <c r="D43" s="59">
        <v>-43800000</v>
      </c>
      <c r="E43" s="60">
        <v>-43800000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-43800000</v>
      </c>
      <c r="X43" s="60">
        <v>43800000</v>
      </c>
      <c r="Y43" s="61">
        <v>-100</v>
      </c>
      <c r="Z43" s="62">
        <v>-43800000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40989183</v>
      </c>
      <c r="C45" s="22">
        <v>0</v>
      </c>
      <c r="D45" s="99">
        <v>53134259</v>
      </c>
      <c r="E45" s="100">
        <v>53134259</v>
      </c>
      <c r="F45" s="100">
        <v>148781999</v>
      </c>
      <c r="G45" s="100">
        <v>146058078</v>
      </c>
      <c r="H45" s="100">
        <v>145050029</v>
      </c>
      <c r="I45" s="100">
        <v>145050029</v>
      </c>
      <c r="J45" s="100">
        <v>152316977</v>
      </c>
      <c r="K45" s="100">
        <v>149546053</v>
      </c>
      <c r="L45" s="100">
        <v>160787886</v>
      </c>
      <c r="M45" s="100">
        <v>160787886</v>
      </c>
      <c r="N45" s="100">
        <v>157910810</v>
      </c>
      <c r="O45" s="100">
        <v>155017098</v>
      </c>
      <c r="P45" s="100">
        <v>205946098</v>
      </c>
      <c r="Q45" s="100">
        <v>157910810</v>
      </c>
      <c r="R45" s="100">
        <v>203139608</v>
      </c>
      <c r="S45" s="100">
        <v>200230983</v>
      </c>
      <c r="T45" s="100">
        <v>197436802</v>
      </c>
      <c r="U45" s="100">
        <v>197436802</v>
      </c>
      <c r="V45" s="100">
        <v>197436802</v>
      </c>
      <c r="W45" s="100">
        <v>53134259</v>
      </c>
      <c r="X45" s="100">
        <v>144302543</v>
      </c>
      <c r="Y45" s="101">
        <v>271.58</v>
      </c>
      <c r="Z45" s="102">
        <v>53134259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954251</v>
      </c>
      <c r="C49" s="52">
        <v>0</v>
      </c>
      <c r="D49" s="129">
        <v>671908</v>
      </c>
      <c r="E49" s="54">
        <v>514236</v>
      </c>
      <c r="F49" s="54">
        <v>0</v>
      </c>
      <c r="G49" s="54">
        <v>0</v>
      </c>
      <c r="H49" s="54">
        <v>0</v>
      </c>
      <c r="I49" s="54">
        <v>497757</v>
      </c>
      <c r="J49" s="54">
        <v>0</v>
      </c>
      <c r="K49" s="54">
        <v>0</v>
      </c>
      <c r="L49" s="54">
        <v>0</v>
      </c>
      <c r="M49" s="54">
        <v>14693009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17331161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553514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553514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55.128134300915065</v>
      </c>
      <c r="E58" s="7">
        <f t="shared" si="6"/>
        <v>55.128134300915065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55.128134300915065</v>
      </c>
      <c r="X58" s="7">
        <f t="shared" si="6"/>
        <v>0</v>
      </c>
      <c r="Y58" s="7">
        <f t="shared" si="6"/>
        <v>0</v>
      </c>
      <c r="Z58" s="8">
        <f t="shared" si="6"/>
        <v>55.128134300915065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55.00000286633314</v>
      </c>
      <c r="E59" s="10">
        <f t="shared" si="7"/>
        <v>55.00000286633314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55.00000286633314</v>
      </c>
      <c r="X59" s="10">
        <f t="shared" si="7"/>
        <v>0</v>
      </c>
      <c r="Y59" s="10">
        <f t="shared" si="7"/>
        <v>0</v>
      </c>
      <c r="Z59" s="11">
        <f t="shared" si="7"/>
        <v>55.00000286633314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62.700160354134205</v>
      </c>
      <c r="E60" s="13">
        <f t="shared" si="7"/>
        <v>62.700160354134205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62.700160354134205</v>
      </c>
      <c r="X60" s="13">
        <f t="shared" si="7"/>
        <v>0</v>
      </c>
      <c r="Y60" s="13">
        <f t="shared" si="7"/>
        <v>0</v>
      </c>
      <c r="Z60" s="14">
        <f t="shared" si="7"/>
        <v>62.700160354134205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62.700160354134205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62.700160354134205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16548537</v>
      </c>
      <c r="C67" s="24"/>
      <c r="D67" s="25">
        <v>10643442</v>
      </c>
      <c r="E67" s="26">
        <v>10643442</v>
      </c>
      <c r="F67" s="26">
        <v>1034287</v>
      </c>
      <c r="G67" s="26">
        <v>1034287</v>
      </c>
      <c r="H67" s="26">
        <v>1034287</v>
      </c>
      <c r="I67" s="26">
        <v>3102861</v>
      </c>
      <c r="J67" s="26">
        <v>1034287</v>
      </c>
      <c r="K67" s="26">
        <v>1034287</v>
      </c>
      <c r="L67" s="26">
        <v>1034287</v>
      </c>
      <c r="M67" s="26">
        <v>3102861</v>
      </c>
      <c r="N67" s="26">
        <v>1034287</v>
      </c>
      <c r="O67" s="26">
        <v>1034287</v>
      </c>
      <c r="P67" s="26">
        <v>1034287</v>
      </c>
      <c r="Q67" s="26">
        <v>3102861</v>
      </c>
      <c r="R67" s="26">
        <v>1034287</v>
      </c>
      <c r="S67" s="26">
        <v>1034287</v>
      </c>
      <c r="T67" s="26">
        <v>1034287</v>
      </c>
      <c r="U67" s="26">
        <v>3102861</v>
      </c>
      <c r="V67" s="26">
        <v>12411444</v>
      </c>
      <c r="W67" s="26">
        <v>10643442</v>
      </c>
      <c r="X67" s="26"/>
      <c r="Y67" s="25"/>
      <c r="Z67" s="27">
        <v>10643442</v>
      </c>
    </row>
    <row r="68" spans="1:26" ht="12.75" hidden="1">
      <c r="A68" s="37" t="s">
        <v>31</v>
      </c>
      <c r="B68" s="19">
        <v>16505379</v>
      </c>
      <c r="C68" s="19"/>
      <c r="D68" s="20">
        <v>10466334</v>
      </c>
      <c r="E68" s="21">
        <v>10466334</v>
      </c>
      <c r="F68" s="21">
        <v>1034287</v>
      </c>
      <c r="G68" s="21">
        <v>1034287</v>
      </c>
      <c r="H68" s="21">
        <v>1034287</v>
      </c>
      <c r="I68" s="21">
        <v>3102861</v>
      </c>
      <c r="J68" s="21">
        <v>1034287</v>
      </c>
      <c r="K68" s="21">
        <v>1034287</v>
      </c>
      <c r="L68" s="21">
        <v>1034287</v>
      </c>
      <c r="M68" s="21">
        <v>3102861</v>
      </c>
      <c r="N68" s="21">
        <v>1034287</v>
      </c>
      <c r="O68" s="21">
        <v>1034287</v>
      </c>
      <c r="P68" s="21">
        <v>1034287</v>
      </c>
      <c r="Q68" s="21">
        <v>3102861</v>
      </c>
      <c r="R68" s="21">
        <v>1034287</v>
      </c>
      <c r="S68" s="21">
        <v>1034287</v>
      </c>
      <c r="T68" s="21">
        <v>1034287</v>
      </c>
      <c r="U68" s="21">
        <v>3102861</v>
      </c>
      <c r="V68" s="21">
        <v>12411444</v>
      </c>
      <c r="W68" s="21">
        <v>10466334</v>
      </c>
      <c r="X68" s="21"/>
      <c r="Y68" s="20"/>
      <c r="Z68" s="23">
        <v>10466334</v>
      </c>
    </row>
    <row r="69" spans="1:26" ht="12.75" hidden="1">
      <c r="A69" s="38" t="s">
        <v>32</v>
      </c>
      <c r="B69" s="19">
        <v>43158</v>
      </c>
      <c r="C69" s="19"/>
      <c r="D69" s="20">
        <v>177108</v>
      </c>
      <c r="E69" s="21">
        <v>177108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177108</v>
      </c>
      <c r="X69" s="21"/>
      <c r="Y69" s="20"/>
      <c r="Z69" s="23">
        <v>177108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177108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177108</v>
      </c>
      <c r="X73" s="21"/>
      <c r="Y73" s="20"/>
      <c r="Z73" s="23"/>
    </row>
    <row r="74" spans="1:26" ht="12.75" hidden="1">
      <c r="A74" s="39" t="s">
        <v>107</v>
      </c>
      <c r="B74" s="19">
        <v>43158</v>
      </c>
      <c r="C74" s="19"/>
      <c r="D74" s="20"/>
      <c r="E74" s="21">
        <v>177108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177108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5867531</v>
      </c>
      <c r="E76" s="34">
        <v>5867531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5867531</v>
      </c>
      <c r="X76" s="34"/>
      <c r="Y76" s="33"/>
      <c r="Z76" s="35">
        <v>5867531</v>
      </c>
    </row>
    <row r="77" spans="1:26" ht="12.75" hidden="1">
      <c r="A77" s="37" t="s">
        <v>31</v>
      </c>
      <c r="B77" s="19"/>
      <c r="C77" s="19"/>
      <c r="D77" s="20">
        <v>5756484</v>
      </c>
      <c r="E77" s="21">
        <v>5756484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5756484</v>
      </c>
      <c r="X77" s="21"/>
      <c r="Y77" s="20"/>
      <c r="Z77" s="23">
        <v>5756484</v>
      </c>
    </row>
    <row r="78" spans="1:26" ht="12.75" hidden="1">
      <c r="A78" s="38" t="s">
        <v>32</v>
      </c>
      <c r="B78" s="19"/>
      <c r="C78" s="19"/>
      <c r="D78" s="20">
        <v>111047</v>
      </c>
      <c r="E78" s="21">
        <v>111047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111047</v>
      </c>
      <c r="X78" s="21"/>
      <c r="Y78" s="20"/>
      <c r="Z78" s="23">
        <v>111047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111047</v>
      </c>
      <c r="E82" s="21">
        <v>111047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111047</v>
      </c>
      <c r="X82" s="21"/>
      <c r="Y82" s="20"/>
      <c r="Z82" s="23">
        <v>111047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14250966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14250966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14250966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14250966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227960981</v>
      </c>
      <c r="D5" s="153">
        <f>SUM(D6:D8)</f>
        <v>0</v>
      </c>
      <c r="E5" s="154">
        <f t="shared" si="0"/>
        <v>173361819</v>
      </c>
      <c r="F5" s="100">
        <f t="shared" si="0"/>
        <v>180538927</v>
      </c>
      <c r="G5" s="100">
        <f t="shared" si="0"/>
        <v>1034287</v>
      </c>
      <c r="H5" s="100">
        <f t="shared" si="0"/>
        <v>1034287</v>
      </c>
      <c r="I5" s="100">
        <f t="shared" si="0"/>
        <v>1034287</v>
      </c>
      <c r="J5" s="100">
        <f t="shared" si="0"/>
        <v>3102861</v>
      </c>
      <c r="K5" s="100">
        <f t="shared" si="0"/>
        <v>1034287</v>
      </c>
      <c r="L5" s="100">
        <f t="shared" si="0"/>
        <v>1034287</v>
      </c>
      <c r="M5" s="100">
        <f t="shared" si="0"/>
        <v>1034287</v>
      </c>
      <c r="N5" s="100">
        <f t="shared" si="0"/>
        <v>3102861</v>
      </c>
      <c r="O5" s="100">
        <f t="shared" si="0"/>
        <v>1034287</v>
      </c>
      <c r="P5" s="100">
        <f t="shared" si="0"/>
        <v>1034287</v>
      </c>
      <c r="Q5" s="100">
        <f t="shared" si="0"/>
        <v>1034287</v>
      </c>
      <c r="R5" s="100">
        <f t="shared" si="0"/>
        <v>3102861</v>
      </c>
      <c r="S5" s="100">
        <f t="shared" si="0"/>
        <v>1034287</v>
      </c>
      <c r="T5" s="100">
        <f t="shared" si="0"/>
        <v>1034287</v>
      </c>
      <c r="U5" s="100">
        <f t="shared" si="0"/>
        <v>1034287</v>
      </c>
      <c r="V5" s="100">
        <f t="shared" si="0"/>
        <v>3102861</v>
      </c>
      <c r="W5" s="100">
        <f t="shared" si="0"/>
        <v>12411444</v>
      </c>
      <c r="X5" s="100">
        <f t="shared" si="0"/>
        <v>175249554</v>
      </c>
      <c r="Y5" s="100">
        <f t="shared" si="0"/>
        <v>-162838110</v>
      </c>
      <c r="Z5" s="137">
        <f>+IF(X5&lt;&gt;0,+(Y5/X5)*100,0)</f>
        <v>-92.91784559976684</v>
      </c>
      <c r="AA5" s="153">
        <f>SUM(AA6:AA8)</f>
        <v>180538927</v>
      </c>
    </row>
    <row r="6" spans="1:27" ht="12.75">
      <c r="A6" s="138" t="s">
        <v>75</v>
      </c>
      <c r="B6" s="136"/>
      <c r="C6" s="155">
        <v>211412444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1848320</v>
      </c>
      <c r="Y6" s="60">
        <v>-1848320</v>
      </c>
      <c r="Z6" s="140">
        <v>-100</v>
      </c>
      <c r="AA6" s="155"/>
    </row>
    <row r="7" spans="1:27" ht="12.75">
      <c r="A7" s="138" t="s">
        <v>76</v>
      </c>
      <c r="B7" s="136"/>
      <c r="C7" s="157">
        <v>16548537</v>
      </c>
      <c r="D7" s="157"/>
      <c r="E7" s="158">
        <v>173361819</v>
      </c>
      <c r="F7" s="159">
        <v>180258027</v>
      </c>
      <c r="G7" s="159">
        <v>1034287</v>
      </c>
      <c r="H7" s="159">
        <v>1034287</v>
      </c>
      <c r="I7" s="159">
        <v>1034287</v>
      </c>
      <c r="J7" s="159">
        <v>3102861</v>
      </c>
      <c r="K7" s="159">
        <v>1034287</v>
      </c>
      <c r="L7" s="159">
        <v>1034287</v>
      </c>
      <c r="M7" s="159">
        <v>1034287</v>
      </c>
      <c r="N7" s="159">
        <v>3102861</v>
      </c>
      <c r="O7" s="159">
        <v>1034287</v>
      </c>
      <c r="P7" s="159">
        <v>1034287</v>
      </c>
      <c r="Q7" s="159">
        <v>1034287</v>
      </c>
      <c r="R7" s="159">
        <v>3102861</v>
      </c>
      <c r="S7" s="159">
        <v>1034287</v>
      </c>
      <c r="T7" s="159">
        <v>1034287</v>
      </c>
      <c r="U7" s="159">
        <v>1034287</v>
      </c>
      <c r="V7" s="159">
        <v>3102861</v>
      </c>
      <c r="W7" s="159">
        <v>12411444</v>
      </c>
      <c r="X7" s="159">
        <v>173120334</v>
      </c>
      <c r="Y7" s="159">
        <v>-160708890</v>
      </c>
      <c r="Z7" s="141">
        <v>-92.83</v>
      </c>
      <c r="AA7" s="157">
        <v>180258027</v>
      </c>
    </row>
    <row r="8" spans="1:27" ht="12.75">
      <c r="A8" s="138" t="s">
        <v>77</v>
      </c>
      <c r="B8" s="136"/>
      <c r="C8" s="155"/>
      <c r="D8" s="155"/>
      <c r="E8" s="156"/>
      <c r="F8" s="60">
        <v>280900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280900</v>
      </c>
      <c r="Y8" s="60">
        <v>-280900</v>
      </c>
      <c r="Z8" s="140">
        <v>-100</v>
      </c>
      <c r="AA8" s="155">
        <v>280900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1439332</v>
      </c>
      <c r="Y9" s="100">
        <f t="shared" si="1"/>
        <v>-1439332</v>
      </c>
      <c r="Z9" s="137">
        <f>+IF(X9&lt;&gt;0,+(Y9/X9)*100,0)</f>
        <v>-100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132136</v>
      </c>
      <c r="Y10" s="60">
        <v>-132136</v>
      </c>
      <c r="Z10" s="140">
        <v>-100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1307196</v>
      </c>
      <c r="Y14" s="159">
        <v>-1307196</v>
      </c>
      <c r="Z14" s="141">
        <v>-100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35800000</v>
      </c>
      <c r="F15" s="100">
        <f t="shared" si="2"/>
        <v>41800000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35912360</v>
      </c>
      <c r="Y15" s="100">
        <f t="shared" si="2"/>
        <v>-35912360</v>
      </c>
      <c r="Z15" s="137">
        <f>+IF(X15&lt;&gt;0,+(Y15/X15)*100,0)</f>
        <v>-100</v>
      </c>
      <c r="AA15" s="153">
        <f>SUM(AA16:AA18)</f>
        <v>41800000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>
        <v>35800000</v>
      </c>
      <c r="F17" s="60">
        <v>41800000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35912360</v>
      </c>
      <c r="Y17" s="60">
        <v>-35912360</v>
      </c>
      <c r="Z17" s="140">
        <v>-100</v>
      </c>
      <c r="AA17" s="155">
        <v>41800000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177108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48315</v>
      </c>
      <c r="Y19" s="100">
        <f t="shared" si="3"/>
        <v>-48315</v>
      </c>
      <c r="Z19" s="137">
        <f>+IF(X19&lt;&gt;0,+(Y19/X19)*100,0)</f>
        <v>-100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177108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48315</v>
      </c>
      <c r="Y23" s="60">
        <v>-48315</v>
      </c>
      <c r="Z23" s="140">
        <v>-100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227960981</v>
      </c>
      <c r="D25" s="168">
        <f>+D5+D9+D15+D19+D24</f>
        <v>0</v>
      </c>
      <c r="E25" s="169">
        <f t="shared" si="4"/>
        <v>209338927</v>
      </c>
      <c r="F25" s="73">
        <f t="shared" si="4"/>
        <v>222338927</v>
      </c>
      <c r="G25" s="73">
        <f t="shared" si="4"/>
        <v>1034287</v>
      </c>
      <c r="H25" s="73">
        <f t="shared" si="4"/>
        <v>1034287</v>
      </c>
      <c r="I25" s="73">
        <f t="shared" si="4"/>
        <v>1034287</v>
      </c>
      <c r="J25" s="73">
        <f t="shared" si="4"/>
        <v>3102861</v>
      </c>
      <c r="K25" s="73">
        <f t="shared" si="4"/>
        <v>1034287</v>
      </c>
      <c r="L25" s="73">
        <f t="shared" si="4"/>
        <v>1034287</v>
      </c>
      <c r="M25" s="73">
        <f t="shared" si="4"/>
        <v>1034287</v>
      </c>
      <c r="N25" s="73">
        <f t="shared" si="4"/>
        <v>3102861</v>
      </c>
      <c r="O25" s="73">
        <f t="shared" si="4"/>
        <v>1034287</v>
      </c>
      <c r="P25" s="73">
        <f t="shared" si="4"/>
        <v>1034287</v>
      </c>
      <c r="Q25" s="73">
        <f t="shared" si="4"/>
        <v>1034287</v>
      </c>
      <c r="R25" s="73">
        <f t="shared" si="4"/>
        <v>3102861</v>
      </c>
      <c r="S25" s="73">
        <f t="shared" si="4"/>
        <v>1034287</v>
      </c>
      <c r="T25" s="73">
        <f t="shared" si="4"/>
        <v>1034287</v>
      </c>
      <c r="U25" s="73">
        <f t="shared" si="4"/>
        <v>1034287</v>
      </c>
      <c r="V25" s="73">
        <f t="shared" si="4"/>
        <v>3102861</v>
      </c>
      <c r="W25" s="73">
        <f t="shared" si="4"/>
        <v>12411444</v>
      </c>
      <c r="X25" s="73">
        <f t="shared" si="4"/>
        <v>212649561</v>
      </c>
      <c r="Y25" s="73">
        <f t="shared" si="4"/>
        <v>-200238117</v>
      </c>
      <c r="Z25" s="170">
        <f>+IF(X25&lt;&gt;0,+(Y25/X25)*100,0)</f>
        <v>-94.16342834585019</v>
      </c>
      <c r="AA25" s="168">
        <f>+AA5+AA9+AA15+AA19+AA24</f>
        <v>222338927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169695633</v>
      </c>
      <c r="D28" s="153">
        <f>SUM(D29:D31)</f>
        <v>0</v>
      </c>
      <c r="E28" s="154">
        <f t="shared" si="5"/>
        <v>183618638</v>
      </c>
      <c r="F28" s="100">
        <f t="shared" si="5"/>
        <v>217127194</v>
      </c>
      <c r="G28" s="100">
        <f t="shared" si="5"/>
        <v>4909413</v>
      </c>
      <c r="H28" s="100">
        <f t="shared" si="5"/>
        <v>4974682</v>
      </c>
      <c r="I28" s="100">
        <f t="shared" si="5"/>
        <v>4952602</v>
      </c>
      <c r="J28" s="100">
        <f t="shared" si="5"/>
        <v>14836697</v>
      </c>
      <c r="K28" s="100">
        <f t="shared" si="5"/>
        <v>4925930</v>
      </c>
      <c r="L28" s="100">
        <f t="shared" si="5"/>
        <v>4925930</v>
      </c>
      <c r="M28" s="100">
        <f t="shared" si="5"/>
        <v>4925930</v>
      </c>
      <c r="N28" s="100">
        <f t="shared" si="5"/>
        <v>14777790</v>
      </c>
      <c r="O28" s="100">
        <f t="shared" si="5"/>
        <v>4925930</v>
      </c>
      <c r="P28" s="100">
        <f t="shared" si="5"/>
        <v>4785941</v>
      </c>
      <c r="Q28" s="100">
        <f t="shared" si="5"/>
        <v>6452068</v>
      </c>
      <c r="R28" s="100">
        <f t="shared" si="5"/>
        <v>16163939</v>
      </c>
      <c r="S28" s="100">
        <f t="shared" si="5"/>
        <v>6717790</v>
      </c>
      <c r="T28" s="100">
        <f t="shared" si="5"/>
        <v>6251749</v>
      </c>
      <c r="U28" s="100">
        <f t="shared" si="5"/>
        <v>6372599</v>
      </c>
      <c r="V28" s="100">
        <f t="shared" si="5"/>
        <v>19342138</v>
      </c>
      <c r="W28" s="100">
        <f t="shared" si="5"/>
        <v>65120564</v>
      </c>
      <c r="X28" s="100">
        <f t="shared" si="5"/>
        <v>102982021</v>
      </c>
      <c r="Y28" s="100">
        <f t="shared" si="5"/>
        <v>-37861457</v>
      </c>
      <c r="Z28" s="137">
        <f>+IF(X28&lt;&gt;0,+(Y28/X28)*100,0)</f>
        <v>-36.76511359201234</v>
      </c>
      <c r="AA28" s="153">
        <f>SUM(AA29:AA31)</f>
        <v>217127194</v>
      </c>
    </row>
    <row r="29" spans="1:27" ht="12.75">
      <c r="A29" s="138" t="s">
        <v>75</v>
      </c>
      <c r="B29" s="136"/>
      <c r="C29" s="155">
        <v>169695633</v>
      </c>
      <c r="D29" s="155"/>
      <c r="E29" s="156">
        <v>11164938</v>
      </c>
      <c r="F29" s="60">
        <v>42977260</v>
      </c>
      <c r="G29" s="60">
        <v>3733819</v>
      </c>
      <c r="H29" s="60">
        <v>3799088</v>
      </c>
      <c r="I29" s="60">
        <v>3777008</v>
      </c>
      <c r="J29" s="60">
        <v>11309915</v>
      </c>
      <c r="K29" s="60">
        <v>3750336</v>
      </c>
      <c r="L29" s="60">
        <v>3750336</v>
      </c>
      <c r="M29" s="60">
        <v>3750336</v>
      </c>
      <c r="N29" s="60">
        <v>11251008</v>
      </c>
      <c r="O29" s="60">
        <v>3750336</v>
      </c>
      <c r="P29" s="60">
        <v>3610347</v>
      </c>
      <c r="Q29" s="60">
        <v>5276474</v>
      </c>
      <c r="R29" s="60">
        <v>12637157</v>
      </c>
      <c r="S29" s="60">
        <v>5542196</v>
      </c>
      <c r="T29" s="60">
        <v>5076155</v>
      </c>
      <c r="U29" s="60">
        <v>5197005</v>
      </c>
      <c r="V29" s="60">
        <v>15815356</v>
      </c>
      <c r="W29" s="60">
        <v>51013436</v>
      </c>
      <c r="X29" s="60">
        <v>27633665</v>
      </c>
      <c r="Y29" s="60">
        <v>23379771</v>
      </c>
      <c r="Z29" s="140">
        <v>84.61</v>
      </c>
      <c r="AA29" s="155">
        <v>42977260</v>
      </c>
    </row>
    <row r="30" spans="1:27" ht="12.75">
      <c r="A30" s="138" t="s">
        <v>76</v>
      </c>
      <c r="B30" s="136"/>
      <c r="C30" s="157"/>
      <c r="D30" s="157"/>
      <c r="E30" s="158">
        <v>172453700</v>
      </c>
      <c r="F30" s="159">
        <v>26600249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46534551</v>
      </c>
      <c r="Y30" s="159">
        <v>-46534551</v>
      </c>
      <c r="Z30" s="141">
        <v>-100</v>
      </c>
      <c r="AA30" s="157">
        <v>26600249</v>
      </c>
    </row>
    <row r="31" spans="1:27" ht="12.75">
      <c r="A31" s="138" t="s">
        <v>77</v>
      </c>
      <c r="B31" s="136"/>
      <c r="C31" s="155"/>
      <c r="D31" s="155"/>
      <c r="E31" s="156"/>
      <c r="F31" s="60">
        <v>147549685</v>
      </c>
      <c r="G31" s="60">
        <v>1175594</v>
      </c>
      <c r="H31" s="60">
        <v>1175594</v>
      </c>
      <c r="I31" s="60">
        <v>1175594</v>
      </c>
      <c r="J31" s="60">
        <v>3526782</v>
      </c>
      <c r="K31" s="60">
        <v>1175594</v>
      </c>
      <c r="L31" s="60">
        <v>1175594</v>
      </c>
      <c r="M31" s="60">
        <v>1175594</v>
      </c>
      <c r="N31" s="60">
        <v>3526782</v>
      </c>
      <c r="O31" s="60">
        <v>1175594</v>
      </c>
      <c r="P31" s="60">
        <v>1175594</v>
      </c>
      <c r="Q31" s="60">
        <v>1175594</v>
      </c>
      <c r="R31" s="60">
        <v>3526782</v>
      </c>
      <c r="S31" s="60">
        <v>1175594</v>
      </c>
      <c r="T31" s="60">
        <v>1175594</v>
      </c>
      <c r="U31" s="60">
        <v>1175594</v>
      </c>
      <c r="V31" s="60">
        <v>3526782</v>
      </c>
      <c r="W31" s="60">
        <v>14107128</v>
      </c>
      <c r="X31" s="60">
        <v>28813805</v>
      </c>
      <c r="Y31" s="60">
        <v>-14706677</v>
      </c>
      <c r="Z31" s="140">
        <v>-51.04</v>
      </c>
      <c r="AA31" s="155">
        <v>147549685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140292</v>
      </c>
      <c r="H32" s="100">
        <f t="shared" si="6"/>
        <v>140292</v>
      </c>
      <c r="I32" s="100">
        <f t="shared" si="6"/>
        <v>140292</v>
      </c>
      <c r="J32" s="100">
        <f t="shared" si="6"/>
        <v>420876</v>
      </c>
      <c r="K32" s="100">
        <f t="shared" si="6"/>
        <v>140292</v>
      </c>
      <c r="L32" s="100">
        <f t="shared" si="6"/>
        <v>140292</v>
      </c>
      <c r="M32" s="100">
        <f t="shared" si="6"/>
        <v>140292</v>
      </c>
      <c r="N32" s="100">
        <f t="shared" si="6"/>
        <v>420876</v>
      </c>
      <c r="O32" s="100">
        <f t="shared" si="6"/>
        <v>140292</v>
      </c>
      <c r="P32" s="100">
        <f t="shared" si="6"/>
        <v>140292</v>
      </c>
      <c r="Q32" s="100">
        <f t="shared" si="6"/>
        <v>140292</v>
      </c>
      <c r="R32" s="100">
        <f t="shared" si="6"/>
        <v>420876</v>
      </c>
      <c r="S32" s="100">
        <f t="shared" si="6"/>
        <v>140292</v>
      </c>
      <c r="T32" s="100">
        <f t="shared" si="6"/>
        <v>140292</v>
      </c>
      <c r="U32" s="100">
        <f t="shared" si="6"/>
        <v>140292</v>
      </c>
      <c r="V32" s="100">
        <f t="shared" si="6"/>
        <v>420876</v>
      </c>
      <c r="W32" s="100">
        <f t="shared" si="6"/>
        <v>1683504</v>
      </c>
      <c r="X32" s="100">
        <f t="shared" si="6"/>
        <v>23544567</v>
      </c>
      <c r="Y32" s="100">
        <f t="shared" si="6"/>
        <v>-21861063</v>
      </c>
      <c r="Z32" s="137">
        <f>+IF(X32&lt;&gt;0,+(Y32/X32)*100,0)</f>
        <v>-92.84971348167073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140292</v>
      </c>
      <c r="H33" s="60">
        <v>140292</v>
      </c>
      <c r="I33" s="60">
        <v>140292</v>
      </c>
      <c r="J33" s="60">
        <v>420876</v>
      </c>
      <c r="K33" s="60">
        <v>140292</v>
      </c>
      <c r="L33" s="60">
        <v>140292</v>
      </c>
      <c r="M33" s="60">
        <v>140292</v>
      </c>
      <c r="N33" s="60">
        <v>420876</v>
      </c>
      <c r="O33" s="60">
        <v>140292</v>
      </c>
      <c r="P33" s="60">
        <v>140292</v>
      </c>
      <c r="Q33" s="60">
        <v>140292</v>
      </c>
      <c r="R33" s="60">
        <v>420876</v>
      </c>
      <c r="S33" s="60">
        <v>140292</v>
      </c>
      <c r="T33" s="60">
        <v>140292</v>
      </c>
      <c r="U33" s="60">
        <v>140292</v>
      </c>
      <c r="V33" s="60">
        <v>420876</v>
      </c>
      <c r="W33" s="60">
        <v>1683504</v>
      </c>
      <c r="X33" s="60">
        <v>16978281</v>
      </c>
      <c r="Y33" s="60">
        <v>-15294777</v>
      </c>
      <c r="Z33" s="140">
        <v>-90.08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5259090</v>
      </c>
      <c r="Y35" s="60">
        <v>-5259090</v>
      </c>
      <c r="Z35" s="140">
        <v>-100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1307196</v>
      </c>
      <c r="Y37" s="159">
        <v>-1307196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61921799</v>
      </c>
      <c r="Y38" s="100">
        <f t="shared" si="7"/>
        <v>-61921799</v>
      </c>
      <c r="Z38" s="137">
        <f>+IF(X38&lt;&gt;0,+(Y38/X38)*100,0)</f>
        <v>-100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16281612</v>
      </c>
      <c r="Y39" s="60">
        <v>-16281612</v>
      </c>
      <c r="Z39" s="140">
        <v>-100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45640187</v>
      </c>
      <c r="Y40" s="60">
        <v>-45640187</v>
      </c>
      <c r="Z40" s="140">
        <v>-100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59942</v>
      </c>
      <c r="H42" s="100">
        <f t="shared" si="8"/>
        <v>59942</v>
      </c>
      <c r="I42" s="100">
        <f t="shared" si="8"/>
        <v>59942</v>
      </c>
      <c r="J42" s="100">
        <f t="shared" si="8"/>
        <v>179826</v>
      </c>
      <c r="K42" s="100">
        <f t="shared" si="8"/>
        <v>59942</v>
      </c>
      <c r="L42" s="100">
        <f t="shared" si="8"/>
        <v>59942</v>
      </c>
      <c r="M42" s="100">
        <f t="shared" si="8"/>
        <v>59942</v>
      </c>
      <c r="N42" s="100">
        <f t="shared" si="8"/>
        <v>179826</v>
      </c>
      <c r="O42" s="100">
        <f t="shared" si="8"/>
        <v>59942</v>
      </c>
      <c r="P42" s="100">
        <f t="shared" si="8"/>
        <v>59942</v>
      </c>
      <c r="Q42" s="100">
        <f t="shared" si="8"/>
        <v>59942</v>
      </c>
      <c r="R42" s="100">
        <f t="shared" si="8"/>
        <v>179826</v>
      </c>
      <c r="S42" s="100">
        <f t="shared" si="8"/>
        <v>59942</v>
      </c>
      <c r="T42" s="100">
        <f t="shared" si="8"/>
        <v>59942</v>
      </c>
      <c r="U42" s="100">
        <f t="shared" si="8"/>
        <v>59942</v>
      </c>
      <c r="V42" s="100">
        <f t="shared" si="8"/>
        <v>179826</v>
      </c>
      <c r="W42" s="100">
        <f t="shared" si="8"/>
        <v>719304</v>
      </c>
      <c r="X42" s="100">
        <f t="shared" si="8"/>
        <v>2791920</v>
      </c>
      <c r="Y42" s="100">
        <f t="shared" si="8"/>
        <v>-2072616</v>
      </c>
      <c r="Z42" s="137">
        <f>+IF(X42&lt;&gt;0,+(Y42/X42)*100,0)</f>
        <v>-74.23622453365427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59942</v>
      </c>
      <c r="H46" s="60">
        <v>59942</v>
      </c>
      <c r="I46" s="60">
        <v>59942</v>
      </c>
      <c r="J46" s="60">
        <v>179826</v>
      </c>
      <c r="K46" s="60">
        <v>59942</v>
      </c>
      <c r="L46" s="60">
        <v>59942</v>
      </c>
      <c r="M46" s="60">
        <v>59942</v>
      </c>
      <c r="N46" s="60">
        <v>179826</v>
      </c>
      <c r="O46" s="60">
        <v>59942</v>
      </c>
      <c r="P46" s="60">
        <v>59942</v>
      </c>
      <c r="Q46" s="60">
        <v>59942</v>
      </c>
      <c r="R46" s="60">
        <v>179826</v>
      </c>
      <c r="S46" s="60">
        <v>59942</v>
      </c>
      <c r="T46" s="60">
        <v>59942</v>
      </c>
      <c r="U46" s="60">
        <v>59942</v>
      </c>
      <c r="V46" s="60">
        <v>179826</v>
      </c>
      <c r="W46" s="60">
        <v>719304</v>
      </c>
      <c r="X46" s="60">
        <v>2791920</v>
      </c>
      <c r="Y46" s="60">
        <v>-2072616</v>
      </c>
      <c r="Z46" s="140">
        <v>-74.24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1517618</v>
      </c>
      <c r="Y47" s="100">
        <v>-1517618</v>
      </c>
      <c r="Z47" s="137">
        <v>-100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169695633</v>
      </c>
      <c r="D48" s="168">
        <f>+D28+D32+D38+D42+D47</f>
        <v>0</v>
      </c>
      <c r="E48" s="169">
        <f t="shared" si="9"/>
        <v>183618638</v>
      </c>
      <c r="F48" s="73">
        <f t="shared" si="9"/>
        <v>217127194</v>
      </c>
      <c r="G48" s="73">
        <f t="shared" si="9"/>
        <v>5109647</v>
      </c>
      <c r="H48" s="73">
        <f t="shared" si="9"/>
        <v>5174916</v>
      </c>
      <c r="I48" s="73">
        <f t="shared" si="9"/>
        <v>5152836</v>
      </c>
      <c r="J48" s="73">
        <f t="shared" si="9"/>
        <v>15437399</v>
      </c>
      <c r="K48" s="73">
        <f t="shared" si="9"/>
        <v>5126164</v>
      </c>
      <c r="L48" s="73">
        <f t="shared" si="9"/>
        <v>5126164</v>
      </c>
      <c r="M48" s="73">
        <f t="shared" si="9"/>
        <v>5126164</v>
      </c>
      <c r="N48" s="73">
        <f t="shared" si="9"/>
        <v>15378492</v>
      </c>
      <c r="O48" s="73">
        <f t="shared" si="9"/>
        <v>5126164</v>
      </c>
      <c r="P48" s="73">
        <f t="shared" si="9"/>
        <v>4986175</v>
      </c>
      <c r="Q48" s="73">
        <f t="shared" si="9"/>
        <v>6652302</v>
      </c>
      <c r="R48" s="73">
        <f t="shared" si="9"/>
        <v>16764641</v>
      </c>
      <c r="S48" s="73">
        <f t="shared" si="9"/>
        <v>6918024</v>
      </c>
      <c r="T48" s="73">
        <f t="shared" si="9"/>
        <v>6451983</v>
      </c>
      <c r="U48" s="73">
        <f t="shared" si="9"/>
        <v>6572833</v>
      </c>
      <c r="V48" s="73">
        <f t="shared" si="9"/>
        <v>19942840</v>
      </c>
      <c r="W48" s="73">
        <f t="shared" si="9"/>
        <v>67523372</v>
      </c>
      <c r="X48" s="73">
        <f t="shared" si="9"/>
        <v>192757925</v>
      </c>
      <c r="Y48" s="73">
        <f t="shared" si="9"/>
        <v>-125234553</v>
      </c>
      <c r="Z48" s="170">
        <f>+IF(X48&lt;&gt;0,+(Y48/X48)*100,0)</f>
        <v>-64.96985947529784</v>
      </c>
      <c r="AA48" s="168">
        <f>+AA28+AA32+AA38+AA42+AA47</f>
        <v>217127194</v>
      </c>
    </row>
    <row r="49" spans="1:27" ht="12.75">
      <c r="A49" s="148" t="s">
        <v>49</v>
      </c>
      <c r="B49" s="149"/>
      <c r="C49" s="171">
        <f aca="true" t="shared" si="10" ref="C49:Y49">+C25-C48</f>
        <v>58265348</v>
      </c>
      <c r="D49" s="171">
        <f>+D25-D48</f>
        <v>0</v>
      </c>
      <c r="E49" s="172">
        <f t="shared" si="10"/>
        <v>25720289</v>
      </c>
      <c r="F49" s="173">
        <f t="shared" si="10"/>
        <v>5211733</v>
      </c>
      <c r="G49" s="173">
        <f t="shared" si="10"/>
        <v>-4075360</v>
      </c>
      <c r="H49" s="173">
        <f t="shared" si="10"/>
        <v>-4140629</v>
      </c>
      <c r="I49" s="173">
        <f t="shared" si="10"/>
        <v>-4118549</v>
      </c>
      <c r="J49" s="173">
        <f t="shared" si="10"/>
        <v>-12334538</v>
      </c>
      <c r="K49" s="173">
        <f t="shared" si="10"/>
        <v>-4091877</v>
      </c>
      <c r="L49" s="173">
        <f t="shared" si="10"/>
        <v>-4091877</v>
      </c>
      <c r="M49" s="173">
        <f t="shared" si="10"/>
        <v>-4091877</v>
      </c>
      <c r="N49" s="173">
        <f t="shared" si="10"/>
        <v>-12275631</v>
      </c>
      <c r="O49" s="173">
        <f t="shared" si="10"/>
        <v>-4091877</v>
      </c>
      <c r="P49" s="173">
        <f t="shared" si="10"/>
        <v>-3951888</v>
      </c>
      <c r="Q49" s="173">
        <f t="shared" si="10"/>
        <v>-5618015</v>
      </c>
      <c r="R49" s="173">
        <f t="shared" si="10"/>
        <v>-13661780</v>
      </c>
      <c r="S49" s="173">
        <f t="shared" si="10"/>
        <v>-5883737</v>
      </c>
      <c r="T49" s="173">
        <f t="shared" si="10"/>
        <v>-5417696</v>
      </c>
      <c r="U49" s="173">
        <f t="shared" si="10"/>
        <v>-5538546</v>
      </c>
      <c r="V49" s="173">
        <f t="shared" si="10"/>
        <v>-16839979</v>
      </c>
      <c r="W49" s="173">
        <f t="shared" si="10"/>
        <v>-55111928</v>
      </c>
      <c r="X49" s="173">
        <f>IF(F25=F48,0,X25-X48)</f>
        <v>19891636</v>
      </c>
      <c r="Y49" s="173">
        <f t="shared" si="10"/>
        <v>-75003564</v>
      </c>
      <c r="Z49" s="174">
        <f>+IF(X49&lt;&gt;0,+(Y49/X49)*100,0)</f>
        <v>-377.06081088554004</v>
      </c>
      <c r="AA49" s="171">
        <f>+AA25-AA48</f>
        <v>5211733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16505379</v>
      </c>
      <c r="D5" s="155">
        <v>0</v>
      </c>
      <c r="E5" s="156">
        <v>10466334</v>
      </c>
      <c r="F5" s="60">
        <v>10466334</v>
      </c>
      <c r="G5" s="60">
        <v>1034287</v>
      </c>
      <c r="H5" s="60">
        <v>1034287</v>
      </c>
      <c r="I5" s="60">
        <v>1034287</v>
      </c>
      <c r="J5" s="60">
        <v>3102861</v>
      </c>
      <c r="K5" s="60">
        <v>1034287</v>
      </c>
      <c r="L5" s="60">
        <v>1034287</v>
      </c>
      <c r="M5" s="60">
        <v>1034287</v>
      </c>
      <c r="N5" s="60">
        <v>3102861</v>
      </c>
      <c r="O5" s="60">
        <v>1034287</v>
      </c>
      <c r="P5" s="60">
        <v>1034287</v>
      </c>
      <c r="Q5" s="60">
        <v>1034287</v>
      </c>
      <c r="R5" s="60">
        <v>3102861</v>
      </c>
      <c r="S5" s="60">
        <v>1034287</v>
      </c>
      <c r="T5" s="60">
        <v>1034287</v>
      </c>
      <c r="U5" s="60">
        <v>1034287</v>
      </c>
      <c r="V5" s="60">
        <v>3102861</v>
      </c>
      <c r="W5" s="60">
        <v>12411444</v>
      </c>
      <c r="X5" s="60">
        <v>10466334</v>
      </c>
      <c r="Y5" s="60">
        <v>1945110</v>
      </c>
      <c r="Z5" s="140">
        <v>18.58</v>
      </c>
      <c r="AA5" s="155">
        <v>10466334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177108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177108</v>
      </c>
      <c r="Y10" s="54">
        <v>-177108</v>
      </c>
      <c r="Z10" s="184">
        <v>-100</v>
      </c>
      <c r="AA10" s="130">
        <v>0</v>
      </c>
    </row>
    <row r="11" spans="1:27" ht="12.75">
      <c r="A11" s="183" t="s">
        <v>107</v>
      </c>
      <c r="B11" s="185"/>
      <c r="C11" s="155">
        <v>43158</v>
      </c>
      <c r="D11" s="155">
        <v>0</v>
      </c>
      <c r="E11" s="156">
        <v>0</v>
      </c>
      <c r="F11" s="60">
        <v>177108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177108</v>
      </c>
    </row>
    <row r="12" spans="1:27" ht="12.75">
      <c r="A12" s="183" t="s">
        <v>108</v>
      </c>
      <c r="B12" s="185"/>
      <c r="C12" s="155">
        <v>566643</v>
      </c>
      <c r="D12" s="155">
        <v>0</v>
      </c>
      <c r="E12" s="156">
        <v>280900</v>
      </c>
      <c r="F12" s="60">
        <v>280900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280900</v>
      </c>
      <c r="Y12" s="60">
        <v>-280900</v>
      </c>
      <c r="Z12" s="140">
        <v>-100</v>
      </c>
      <c r="AA12" s="155">
        <v>280900</v>
      </c>
    </row>
    <row r="13" spans="1:27" ht="12.75">
      <c r="A13" s="181" t="s">
        <v>109</v>
      </c>
      <c r="B13" s="185"/>
      <c r="C13" s="155">
        <v>4971116</v>
      </c>
      <c r="D13" s="155">
        <v>0</v>
      </c>
      <c r="E13" s="156">
        <v>1848320</v>
      </c>
      <c r="F13" s="60">
        <v>1848320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1848320</v>
      </c>
      <c r="Y13" s="60">
        <v>-1848320</v>
      </c>
      <c r="Z13" s="140">
        <v>-100</v>
      </c>
      <c r="AA13" s="155">
        <v>1848320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205714457</v>
      </c>
      <c r="D19" s="155">
        <v>0</v>
      </c>
      <c r="E19" s="156">
        <v>160715000</v>
      </c>
      <c r="F19" s="60">
        <v>167715000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160715000</v>
      </c>
      <c r="Y19" s="60">
        <v>-160715000</v>
      </c>
      <c r="Z19" s="140">
        <v>-100</v>
      </c>
      <c r="AA19" s="155">
        <v>167715000</v>
      </c>
    </row>
    <row r="20" spans="1:27" ht="12.75">
      <c r="A20" s="181" t="s">
        <v>35</v>
      </c>
      <c r="B20" s="185"/>
      <c r="C20" s="155">
        <v>160228</v>
      </c>
      <c r="D20" s="155">
        <v>0</v>
      </c>
      <c r="E20" s="156">
        <v>51265</v>
      </c>
      <c r="F20" s="54">
        <v>51265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51265</v>
      </c>
      <c r="Y20" s="54">
        <v>-51265</v>
      </c>
      <c r="Z20" s="184">
        <v>-100</v>
      </c>
      <c r="AA20" s="130">
        <v>51265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227960981</v>
      </c>
      <c r="D22" s="188">
        <f>SUM(D5:D21)</f>
        <v>0</v>
      </c>
      <c r="E22" s="189">
        <f t="shared" si="0"/>
        <v>173538927</v>
      </c>
      <c r="F22" s="190">
        <f t="shared" si="0"/>
        <v>180538927</v>
      </c>
      <c r="G22" s="190">
        <f t="shared" si="0"/>
        <v>1034287</v>
      </c>
      <c r="H22" s="190">
        <f t="shared" si="0"/>
        <v>1034287</v>
      </c>
      <c r="I22" s="190">
        <f t="shared" si="0"/>
        <v>1034287</v>
      </c>
      <c r="J22" s="190">
        <f t="shared" si="0"/>
        <v>3102861</v>
      </c>
      <c r="K22" s="190">
        <f t="shared" si="0"/>
        <v>1034287</v>
      </c>
      <c r="L22" s="190">
        <f t="shared" si="0"/>
        <v>1034287</v>
      </c>
      <c r="M22" s="190">
        <f t="shared" si="0"/>
        <v>1034287</v>
      </c>
      <c r="N22" s="190">
        <f t="shared" si="0"/>
        <v>3102861</v>
      </c>
      <c r="O22" s="190">
        <f t="shared" si="0"/>
        <v>1034287</v>
      </c>
      <c r="P22" s="190">
        <f t="shared" si="0"/>
        <v>1034287</v>
      </c>
      <c r="Q22" s="190">
        <f t="shared" si="0"/>
        <v>1034287</v>
      </c>
      <c r="R22" s="190">
        <f t="shared" si="0"/>
        <v>3102861</v>
      </c>
      <c r="S22" s="190">
        <f t="shared" si="0"/>
        <v>1034287</v>
      </c>
      <c r="T22" s="190">
        <f t="shared" si="0"/>
        <v>1034287</v>
      </c>
      <c r="U22" s="190">
        <f t="shared" si="0"/>
        <v>1034287</v>
      </c>
      <c r="V22" s="190">
        <f t="shared" si="0"/>
        <v>3102861</v>
      </c>
      <c r="W22" s="190">
        <f t="shared" si="0"/>
        <v>12411444</v>
      </c>
      <c r="X22" s="190">
        <f t="shared" si="0"/>
        <v>173538927</v>
      </c>
      <c r="Y22" s="190">
        <f t="shared" si="0"/>
        <v>-161127483</v>
      </c>
      <c r="Z22" s="191">
        <f>+IF(X22&lt;&gt;0,+(Y22/X22)*100,0)</f>
        <v>-92.84803460839653</v>
      </c>
      <c r="AA22" s="188">
        <f>SUM(AA5:AA21)</f>
        <v>180538927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41486078</v>
      </c>
      <c r="D25" s="155">
        <v>0</v>
      </c>
      <c r="E25" s="156">
        <v>35268075</v>
      </c>
      <c r="F25" s="60">
        <v>35268075</v>
      </c>
      <c r="G25" s="60">
        <v>2336771</v>
      </c>
      <c r="H25" s="60">
        <v>2293669</v>
      </c>
      <c r="I25" s="60">
        <v>2161859</v>
      </c>
      <c r="J25" s="60">
        <v>6792299</v>
      </c>
      <c r="K25" s="60">
        <v>2135187</v>
      </c>
      <c r="L25" s="60">
        <v>2135187</v>
      </c>
      <c r="M25" s="60">
        <v>2135187</v>
      </c>
      <c r="N25" s="60">
        <v>6405561</v>
      </c>
      <c r="O25" s="60">
        <v>2135187</v>
      </c>
      <c r="P25" s="60">
        <v>1995198</v>
      </c>
      <c r="Q25" s="60">
        <v>1997023</v>
      </c>
      <c r="R25" s="60">
        <v>6127408</v>
      </c>
      <c r="S25" s="60">
        <v>2262745</v>
      </c>
      <c r="T25" s="60">
        <v>1796704</v>
      </c>
      <c r="U25" s="60">
        <v>1867794</v>
      </c>
      <c r="V25" s="60">
        <v>5927243</v>
      </c>
      <c r="W25" s="60">
        <v>25252511</v>
      </c>
      <c r="X25" s="60">
        <v>35268075</v>
      </c>
      <c r="Y25" s="60">
        <v>-10015564</v>
      </c>
      <c r="Z25" s="140">
        <v>-28.4</v>
      </c>
      <c r="AA25" s="155">
        <v>35268075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11164938</v>
      </c>
      <c r="F26" s="60">
        <v>7709185</v>
      </c>
      <c r="G26" s="60">
        <v>563093</v>
      </c>
      <c r="H26" s="60">
        <v>563093</v>
      </c>
      <c r="I26" s="60">
        <v>563093</v>
      </c>
      <c r="J26" s="60">
        <v>1689279</v>
      </c>
      <c r="K26" s="60">
        <v>563093</v>
      </c>
      <c r="L26" s="60">
        <v>563093</v>
      </c>
      <c r="M26" s="60">
        <v>563093</v>
      </c>
      <c r="N26" s="60">
        <v>1689279</v>
      </c>
      <c r="O26" s="60">
        <v>563093</v>
      </c>
      <c r="P26" s="60">
        <v>563093</v>
      </c>
      <c r="Q26" s="60">
        <v>563093</v>
      </c>
      <c r="R26" s="60">
        <v>1689279</v>
      </c>
      <c r="S26" s="60">
        <v>563093</v>
      </c>
      <c r="T26" s="60">
        <v>563093</v>
      </c>
      <c r="U26" s="60">
        <v>612853</v>
      </c>
      <c r="V26" s="60">
        <v>1739039</v>
      </c>
      <c r="W26" s="60">
        <v>6806876</v>
      </c>
      <c r="X26" s="60">
        <v>11164938</v>
      </c>
      <c r="Y26" s="60">
        <v>-4358062</v>
      </c>
      <c r="Z26" s="140">
        <v>-39.03</v>
      </c>
      <c r="AA26" s="155">
        <v>7709185</v>
      </c>
    </row>
    <row r="27" spans="1:27" ht="12.75">
      <c r="A27" s="183" t="s">
        <v>118</v>
      </c>
      <c r="B27" s="182"/>
      <c r="C27" s="155">
        <v>13594239</v>
      </c>
      <c r="D27" s="155">
        <v>0</v>
      </c>
      <c r="E27" s="156">
        <v>1500000</v>
      </c>
      <c r="F27" s="60">
        <v>1500000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1500000</v>
      </c>
      <c r="Y27" s="60">
        <v>-1500000</v>
      </c>
      <c r="Z27" s="140">
        <v>-100</v>
      </c>
      <c r="AA27" s="155">
        <v>1500000</v>
      </c>
    </row>
    <row r="28" spans="1:27" ht="12.75">
      <c r="A28" s="183" t="s">
        <v>39</v>
      </c>
      <c r="B28" s="182"/>
      <c r="C28" s="155">
        <v>14415017</v>
      </c>
      <c r="D28" s="155">
        <v>0</v>
      </c>
      <c r="E28" s="156">
        <v>23600249</v>
      </c>
      <c r="F28" s="60">
        <v>25100249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23600249</v>
      </c>
      <c r="Y28" s="60">
        <v>-23600249</v>
      </c>
      <c r="Z28" s="140">
        <v>-100</v>
      </c>
      <c r="AA28" s="155">
        <v>25100249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9275403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4261986</v>
      </c>
      <c r="D32" s="155">
        <v>0</v>
      </c>
      <c r="E32" s="156">
        <v>5074297</v>
      </c>
      <c r="F32" s="60">
        <v>5074297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5074297</v>
      </c>
      <c r="Y32" s="60">
        <v>-5074297</v>
      </c>
      <c r="Z32" s="140">
        <v>-100</v>
      </c>
      <c r="AA32" s="155">
        <v>5074297</v>
      </c>
    </row>
    <row r="33" spans="1:27" ht="12.75">
      <c r="A33" s="183" t="s">
        <v>42</v>
      </c>
      <c r="B33" s="182"/>
      <c r="C33" s="155">
        <v>29284104</v>
      </c>
      <c r="D33" s="155">
        <v>0</v>
      </c>
      <c r="E33" s="156">
        <v>1300000</v>
      </c>
      <c r="F33" s="60">
        <v>0</v>
      </c>
      <c r="G33" s="60">
        <v>324567</v>
      </c>
      <c r="H33" s="60">
        <v>225968</v>
      </c>
      <c r="I33" s="60">
        <v>335698</v>
      </c>
      <c r="J33" s="60">
        <v>886233</v>
      </c>
      <c r="K33" s="60">
        <v>335698</v>
      </c>
      <c r="L33" s="60">
        <v>335698</v>
      </c>
      <c r="M33" s="60">
        <v>335698</v>
      </c>
      <c r="N33" s="60">
        <v>1007094</v>
      </c>
      <c r="O33" s="60">
        <v>335698</v>
      </c>
      <c r="P33" s="60">
        <v>335698</v>
      </c>
      <c r="Q33" s="60">
        <v>2000000</v>
      </c>
      <c r="R33" s="60">
        <v>2671396</v>
      </c>
      <c r="S33" s="60">
        <v>2000000</v>
      </c>
      <c r="T33" s="60">
        <v>2000000</v>
      </c>
      <c r="U33" s="60">
        <v>2000000</v>
      </c>
      <c r="V33" s="60">
        <v>6000000</v>
      </c>
      <c r="W33" s="60">
        <v>10564723</v>
      </c>
      <c r="X33" s="60">
        <v>1300000</v>
      </c>
      <c r="Y33" s="60">
        <v>9264723</v>
      </c>
      <c r="Z33" s="140">
        <v>712.67</v>
      </c>
      <c r="AA33" s="155">
        <v>0</v>
      </c>
    </row>
    <row r="34" spans="1:27" ht="12.75">
      <c r="A34" s="183" t="s">
        <v>43</v>
      </c>
      <c r="B34" s="182"/>
      <c r="C34" s="155">
        <v>57378806</v>
      </c>
      <c r="D34" s="155">
        <v>0</v>
      </c>
      <c r="E34" s="156">
        <v>105711079</v>
      </c>
      <c r="F34" s="60">
        <v>142475388</v>
      </c>
      <c r="G34" s="60">
        <v>1885216</v>
      </c>
      <c r="H34" s="60">
        <v>2092186</v>
      </c>
      <c r="I34" s="60">
        <v>2092186</v>
      </c>
      <c r="J34" s="60">
        <v>6069588</v>
      </c>
      <c r="K34" s="60">
        <v>2092186</v>
      </c>
      <c r="L34" s="60">
        <v>2092186</v>
      </c>
      <c r="M34" s="60">
        <v>2092186</v>
      </c>
      <c r="N34" s="60">
        <v>6276558</v>
      </c>
      <c r="O34" s="60">
        <v>2092186</v>
      </c>
      <c r="P34" s="60">
        <v>2092186</v>
      </c>
      <c r="Q34" s="60">
        <v>2092186</v>
      </c>
      <c r="R34" s="60">
        <v>6276558</v>
      </c>
      <c r="S34" s="60">
        <v>2092186</v>
      </c>
      <c r="T34" s="60">
        <v>2092186</v>
      </c>
      <c r="U34" s="60">
        <v>2092186</v>
      </c>
      <c r="V34" s="60">
        <v>6276558</v>
      </c>
      <c r="W34" s="60">
        <v>24899262</v>
      </c>
      <c r="X34" s="60">
        <v>105711079</v>
      </c>
      <c r="Y34" s="60">
        <v>-80811817</v>
      </c>
      <c r="Z34" s="140">
        <v>-76.45</v>
      </c>
      <c r="AA34" s="155">
        <v>142475388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169695633</v>
      </c>
      <c r="D36" s="188">
        <f>SUM(D25:D35)</f>
        <v>0</v>
      </c>
      <c r="E36" s="189">
        <f t="shared" si="1"/>
        <v>183618638</v>
      </c>
      <c r="F36" s="190">
        <f t="shared" si="1"/>
        <v>217127194</v>
      </c>
      <c r="G36" s="190">
        <f t="shared" si="1"/>
        <v>5109647</v>
      </c>
      <c r="H36" s="190">
        <f t="shared" si="1"/>
        <v>5174916</v>
      </c>
      <c r="I36" s="190">
        <f t="shared" si="1"/>
        <v>5152836</v>
      </c>
      <c r="J36" s="190">
        <f t="shared" si="1"/>
        <v>15437399</v>
      </c>
      <c r="K36" s="190">
        <f t="shared" si="1"/>
        <v>5126164</v>
      </c>
      <c r="L36" s="190">
        <f t="shared" si="1"/>
        <v>5126164</v>
      </c>
      <c r="M36" s="190">
        <f t="shared" si="1"/>
        <v>5126164</v>
      </c>
      <c r="N36" s="190">
        <f t="shared" si="1"/>
        <v>15378492</v>
      </c>
      <c r="O36" s="190">
        <f t="shared" si="1"/>
        <v>5126164</v>
      </c>
      <c r="P36" s="190">
        <f t="shared" si="1"/>
        <v>4986175</v>
      </c>
      <c r="Q36" s="190">
        <f t="shared" si="1"/>
        <v>6652302</v>
      </c>
      <c r="R36" s="190">
        <f t="shared" si="1"/>
        <v>16764641</v>
      </c>
      <c r="S36" s="190">
        <f t="shared" si="1"/>
        <v>6918024</v>
      </c>
      <c r="T36" s="190">
        <f t="shared" si="1"/>
        <v>6451983</v>
      </c>
      <c r="U36" s="190">
        <f t="shared" si="1"/>
        <v>6572833</v>
      </c>
      <c r="V36" s="190">
        <f t="shared" si="1"/>
        <v>19942840</v>
      </c>
      <c r="W36" s="190">
        <f t="shared" si="1"/>
        <v>67523372</v>
      </c>
      <c r="X36" s="190">
        <f t="shared" si="1"/>
        <v>183618638</v>
      </c>
      <c r="Y36" s="190">
        <f t="shared" si="1"/>
        <v>-116095266</v>
      </c>
      <c r="Z36" s="191">
        <f>+IF(X36&lt;&gt;0,+(Y36/X36)*100,0)</f>
        <v>-63.22629732173485</v>
      </c>
      <c r="AA36" s="188">
        <f>SUM(AA25:AA35)</f>
        <v>217127194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58265348</v>
      </c>
      <c r="D38" s="199">
        <f>+D22-D36</f>
        <v>0</v>
      </c>
      <c r="E38" s="200">
        <f t="shared" si="2"/>
        <v>-10079711</v>
      </c>
      <c r="F38" s="106">
        <f t="shared" si="2"/>
        <v>-36588267</v>
      </c>
      <c r="G38" s="106">
        <f t="shared" si="2"/>
        <v>-4075360</v>
      </c>
      <c r="H38" s="106">
        <f t="shared" si="2"/>
        <v>-4140629</v>
      </c>
      <c r="I38" s="106">
        <f t="shared" si="2"/>
        <v>-4118549</v>
      </c>
      <c r="J38" s="106">
        <f t="shared" si="2"/>
        <v>-12334538</v>
      </c>
      <c r="K38" s="106">
        <f t="shared" si="2"/>
        <v>-4091877</v>
      </c>
      <c r="L38" s="106">
        <f t="shared" si="2"/>
        <v>-4091877</v>
      </c>
      <c r="M38" s="106">
        <f t="shared" si="2"/>
        <v>-4091877</v>
      </c>
      <c r="N38" s="106">
        <f t="shared" si="2"/>
        <v>-12275631</v>
      </c>
      <c r="O38" s="106">
        <f t="shared" si="2"/>
        <v>-4091877</v>
      </c>
      <c r="P38" s="106">
        <f t="shared" si="2"/>
        <v>-3951888</v>
      </c>
      <c r="Q38" s="106">
        <f t="shared" si="2"/>
        <v>-5618015</v>
      </c>
      <c r="R38" s="106">
        <f t="shared" si="2"/>
        <v>-13661780</v>
      </c>
      <c r="S38" s="106">
        <f t="shared" si="2"/>
        <v>-5883737</v>
      </c>
      <c r="T38" s="106">
        <f t="shared" si="2"/>
        <v>-5417696</v>
      </c>
      <c r="U38" s="106">
        <f t="shared" si="2"/>
        <v>-5538546</v>
      </c>
      <c r="V38" s="106">
        <f t="shared" si="2"/>
        <v>-16839979</v>
      </c>
      <c r="W38" s="106">
        <f t="shared" si="2"/>
        <v>-55111928</v>
      </c>
      <c r="X38" s="106">
        <f>IF(F22=F36,0,X22-X36)</f>
        <v>-10079711</v>
      </c>
      <c r="Y38" s="106">
        <f t="shared" si="2"/>
        <v>-45032217</v>
      </c>
      <c r="Z38" s="201">
        <f>+IF(X38&lt;&gt;0,+(Y38/X38)*100,0)</f>
        <v>446.7609934451493</v>
      </c>
      <c r="AA38" s="199">
        <f>+AA22-AA36</f>
        <v>-36588267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35800000</v>
      </c>
      <c r="F39" s="60">
        <v>41800000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35800000</v>
      </c>
      <c r="Y39" s="60">
        <v>-35800000</v>
      </c>
      <c r="Z39" s="140">
        <v>-100</v>
      </c>
      <c r="AA39" s="155">
        <v>41800000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58265348</v>
      </c>
      <c r="D42" s="206">
        <f>SUM(D38:D41)</f>
        <v>0</v>
      </c>
      <c r="E42" s="207">
        <f t="shared" si="3"/>
        <v>25720289</v>
      </c>
      <c r="F42" s="88">
        <f t="shared" si="3"/>
        <v>5211733</v>
      </c>
      <c r="G42" s="88">
        <f t="shared" si="3"/>
        <v>-4075360</v>
      </c>
      <c r="H42" s="88">
        <f t="shared" si="3"/>
        <v>-4140629</v>
      </c>
      <c r="I42" s="88">
        <f t="shared" si="3"/>
        <v>-4118549</v>
      </c>
      <c r="J42" s="88">
        <f t="shared" si="3"/>
        <v>-12334538</v>
      </c>
      <c r="K42" s="88">
        <f t="shared" si="3"/>
        <v>-4091877</v>
      </c>
      <c r="L42" s="88">
        <f t="shared" si="3"/>
        <v>-4091877</v>
      </c>
      <c r="M42" s="88">
        <f t="shared" si="3"/>
        <v>-4091877</v>
      </c>
      <c r="N42" s="88">
        <f t="shared" si="3"/>
        <v>-12275631</v>
      </c>
      <c r="O42" s="88">
        <f t="shared" si="3"/>
        <v>-4091877</v>
      </c>
      <c r="P42" s="88">
        <f t="shared" si="3"/>
        <v>-3951888</v>
      </c>
      <c r="Q42" s="88">
        <f t="shared" si="3"/>
        <v>-5618015</v>
      </c>
      <c r="R42" s="88">
        <f t="shared" si="3"/>
        <v>-13661780</v>
      </c>
      <c r="S42" s="88">
        <f t="shared" si="3"/>
        <v>-5883737</v>
      </c>
      <c r="T42" s="88">
        <f t="shared" si="3"/>
        <v>-5417696</v>
      </c>
      <c r="U42" s="88">
        <f t="shared" si="3"/>
        <v>-5538546</v>
      </c>
      <c r="V42" s="88">
        <f t="shared" si="3"/>
        <v>-16839979</v>
      </c>
      <c r="W42" s="88">
        <f t="shared" si="3"/>
        <v>-55111928</v>
      </c>
      <c r="X42" s="88">
        <f t="shared" si="3"/>
        <v>25720289</v>
      </c>
      <c r="Y42" s="88">
        <f t="shared" si="3"/>
        <v>-80832217</v>
      </c>
      <c r="Z42" s="208">
        <f>+IF(X42&lt;&gt;0,+(Y42/X42)*100,0)</f>
        <v>-314.2741397656924</v>
      </c>
      <c r="AA42" s="206">
        <f>SUM(AA38:AA41)</f>
        <v>5211733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58265348</v>
      </c>
      <c r="D44" s="210">
        <f>+D42-D43</f>
        <v>0</v>
      </c>
      <c r="E44" s="211">
        <f t="shared" si="4"/>
        <v>25720289</v>
      </c>
      <c r="F44" s="77">
        <f t="shared" si="4"/>
        <v>5211733</v>
      </c>
      <c r="G44" s="77">
        <f t="shared" si="4"/>
        <v>-4075360</v>
      </c>
      <c r="H44" s="77">
        <f t="shared" si="4"/>
        <v>-4140629</v>
      </c>
      <c r="I44" s="77">
        <f t="shared" si="4"/>
        <v>-4118549</v>
      </c>
      <c r="J44" s="77">
        <f t="shared" si="4"/>
        <v>-12334538</v>
      </c>
      <c r="K44" s="77">
        <f t="shared" si="4"/>
        <v>-4091877</v>
      </c>
      <c r="L44" s="77">
        <f t="shared" si="4"/>
        <v>-4091877</v>
      </c>
      <c r="M44" s="77">
        <f t="shared" si="4"/>
        <v>-4091877</v>
      </c>
      <c r="N44" s="77">
        <f t="shared" si="4"/>
        <v>-12275631</v>
      </c>
      <c r="O44" s="77">
        <f t="shared" si="4"/>
        <v>-4091877</v>
      </c>
      <c r="P44" s="77">
        <f t="shared" si="4"/>
        <v>-3951888</v>
      </c>
      <c r="Q44" s="77">
        <f t="shared" si="4"/>
        <v>-5618015</v>
      </c>
      <c r="R44" s="77">
        <f t="shared" si="4"/>
        <v>-13661780</v>
      </c>
      <c r="S44" s="77">
        <f t="shared" si="4"/>
        <v>-5883737</v>
      </c>
      <c r="T44" s="77">
        <f t="shared" si="4"/>
        <v>-5417696</v>
      </c>
      <c r="U44" s="77">
        <f t="shared" si="4"/>
        <v>-5538546</v>
      </c>
      <c r="V44" s="77">
        <f t="shared" si="4"/>
        <v>-16839979</v>
      </c>
      <c r="W44" s="77">
        <f t="shared" si="4"/>
        <v>-55111928</v>
      </c>
      <c r="X44" s="77">
        <f t="shared" si="4"/>
        <v>25720289</v>
      </c>
      <c r="Y44" s="77">
        <f t="shared" si="4"/>
        <v>-80832217</v>
      </c>
      <c r="Z44" s="212">
        <f>+IF(X44&lt;&gt;0,+(Y44/X44)*100,0)</f>
        <v>-314.2741397656924</v>
      </c>
      <c r="AA44" s="210">
        <f>+AA42-AA43</f>
        <v>5211733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58265348</v>
      </c>
      <c r="D46" s="206">
        <f>SUM(D44:D45)</f>
        <v>0</v>
      </c>
      <c r="E46" s="207">
        <f t="shared" si="5"/>
        <v>25720289</v>
      </c>
      <c r="F46" s="88">
        <f t="shared" si="5"/>
        <v>5211733</v>
      </c>
      <c r="G46" s="88">
        <f t="shared" si="5"/>
        <v>-4075360</v>
      </c>
      <c r="H46" s="88">
        <f t="shared" si="5"/>
        <v>-4140629</v>
      </c>
      <c r="I46" s="88">
        <f t="shared" si="5"/>
        <v>-4118549</v>
      </c>
      <c r="J46" s="88">
        <f t="shared" si="5"/>
        <v>-12334538</v>
      </c>
      <c r="K46" s="88">
        <f t="shared" si="5"/>
        <v>-4091877</v>
      </c>
      <c r="L46" s="88">
        <f t="shared" si="5"/>
        <v>-4091877</v>
      </c>
      <c r="M46" s="88">
        <f t="shared" si="5"/>
        <v>-4091877</v>
      </c>
      <c r="N46" s="88">
        <f t="shared" si="5"/>
        <v>-12275631</v>
      </c>
      <c r="O46" s="88">
        <f t="shared" si="5"/>
        <v>-4091877</v>
      </c>
      <c r="P46" s="88">
        <f t="shared" si="5"/>
        <v>-3951888</v>
      </c>
      <c r="Q46" s="88">
        <f t="shared" si="5"/>
        <v>-5618015</v>
      </c>
      <c r="R46" s="88">
        <f t="shared" si="5"/>
        <v>-13661780</v>
      </c>
      <c r="S46" s="88">
        <f t="shared" si="5"/>
        <v>-5883737</v>
      </c>
      <c r="T46" s="88">
        <f t="shared" si="5"/>
        <v>-5417696</v>
      </c>
      <c r="U46" s="88">
        <f t="shared" si="5"/>
        <v>-5538546</v>
      </c>
      <c r="V46" s="88">
        <f t="shared" si="5"/>
        <v>-16839979</v>
      </c>
      <c r="W46" s="88">
        <f t="shared" si="5"/>
        <v>-55111928</v>
      </c>
      <c r="X46" s="88">
        <f t="shared" si="5"/>
        <v>25720289</v>
      </c>
      <c r="Y46" s="88">
        <f t="shared" si="5"/>
        <v>-80832217</v>
      </c>
      <c r="Z46" s="208">
        <f>+IF(X46&lt;&gt;0,+(Y46/X46)*100,0)</f>
        <v>-314.2741397656924</v>
      </c>
      <c r="AA46" s="206">
        <f>SUM(AA44:AA45)</f>
        <v>5211733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58265348</v>
      </c>
      <c r="D48" s="217">
        <f>SUM(D46:D47)</f>
        <v>0</v>
      </c>
      <c r="E48" s="218">
        <f t="shared" si="6"/>
        <v>25720289</v>
      </c>
      <c r="F48" s="219">
        <f t="shared" si="6"/>
        <v>5211733</v>
      </c>
      <c r="G48" s="219">
        <f t="shared" si="6"/>
        <v>-4075360</v>
      </c>
      <c r="H48" s="220">
        <f t="shared" si="6"/>
        <v>-4140629</v>
      </c>
      <c r="I48" s="220">
        <f t="shared" si="6"/>
        <v>-4118549</v>
      </c>
      <c r="J48" s="220">
        <f t="shared" si="6"/>
        <v>-12334538</v>
      </c>
      <c r="K48" s="220">
        <f t="shared" si="6"/>
        <v>-4091877</v>
      </c>
      <c r="L48" s="220">
        <f t="shared" si="6"/>
        <v>-4091877</v>
      </c>
      <c r="M48" s="219">
        <f t="shared" si="6"/>
        <v>-4091877</v>
      </c>
      <c r="N48" s="219">
        <f t="shared" si="6"/>
        <v>-12275631</v>
      </c>
      <c r="O48" s="220">
        <f t="shared" si="6"/>
        <v>-4091877</v>
      </c>
      <c r="P48" s="220">
        <f t="shared" si="6"/>
        <v>-3951888</v>
      </c>
      <c r="Q48" s="220">
        <f t="shared" si="6"/>
        <v>-5618015</v>
      </c>
      <c r="R48" s="220">
        <f t="shared" si="6"/>
        <v>-13661780</v>
      </c>
      <c r="S48" s="220">
        <f t="shared" si="6"/>
        <v>-5883737</v>
      </c>
      <c r="T48" s="219">
        <f t="shared" si="6"/>
        <v>-5417696</v>
      </c>
      <c r="U48" s="219">
        <f t="shared" si="6"/>
        <v>-5538546</v>
      </c>
      <c r="V48" s="220">
        <f t="shared" si="6"/>
        <v>-16839979</v>
      </c>
      <c r="W48" s="220">
        <f t="shared" si="6"/>
        <v>-55111928</v>
      </c>
      <c r="X48" s="220">
        <f t="shared" si="6"/>
        <v>25720289</v>
      </c>
      <c r="Y48" s="220">
        <f t="shared" si="6"/>
        <v>-80832217</v>
      </c>
      <c r="Z48" s="221">
        <f>+IF(X48&lt;&gt;0,+(Y48/X48)*100,0)</f>
        <v>-314.2741397656924</v>
      </c>
      <c r="AA48" s="222">
        <f>SUM(AA46:AA47)</f>
        <v>5211733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90857085</v>
      </c>
      <c r="D5" s="153">
        <f>SUM(D6:D8)</f>
        <v>0</v>
      </c>
      <c r="E5" s="154">
        <f t="shared" si="0"/>
        <v>8000000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90857085</v>
      </c>
      <c r="D6" s="155"/>
      <c r="E6" s="156">
        <v>8000000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35800000</v>
      </c>
      <c r="F15" s="100">
        <f t="shared" si="2"/>
        <v>35800000</v>
      </c>
      <c r="G15" s="100">
        <f t="shared" si="2"/>
        <v>895463</v>
      </c>
      <c r="H15" s="100">
        <f t="shared" si="2"/>
        <v>1221536</v>
      </c>
      <c r="I15" s="100">
        <f t="shared" si="2"/>
        <v>895687</v>
      </c>
      <c r="J15" s="100">
        <f t="shared" si="2"/>
        <v>3012686</v>
      </c>
      <c r="K15" s="100">
        <f t="shared" si="2"/>
        <v>956987</v>
      </c>
      <c r="L15" s="100">
        <f t="shared" si="2"/>
        <v>1225356</v>
      </c>
      <c r="M15" s="100">
        <f t="shared" si="2"/>
        <v>988653</v>
      </c>
      <c r="N15" s="100">
        <f t="shared" si="2"/>
        <v>3170996</v>
      </c>
      <c r="O15" s="100">
        <f t="shared" si="2"/>
        <v>4678674</v>
      </c>
      <c r="P15" s="100">
        <f t="shared" si="2"/>
        <v>3751522</v>
      </c>
      <c r="Q15" s="100">
        <f t="shared" si="2"/>
        <v>3374180</v>
      </c>
      <c r="R15" s="100">
        <f t="shared" si="2"/>
        <v>11804376</v>
      </c>
      <c r="S15" s="100">
        <f t="shared" si="2"/>
        <v>975000</v>
      </c>
      <c r="T15" s="100">
        <f t="shared" si="2"/>
        <v>878000</v>
      </c>
      <c r="U15" s="100">
        <f t="shared" si="2"/>
        <v>1737138</v>
      </c>
      <c r="V15" s="100">
        <f t="shared" si="2"/>
        <v>3590138</v>
      </c>
      <c r="W15" s="100">
        <f t="shared" si="2"/>
        <v>21578196</v>
      </c>
      <c r="X15" s="100">
        <f t="shared" si="2"/>
        <v>35800000</v>
      </c>
      <c r="Y15" s="100">
        <f t="shared" si="2"/>
        <v>-14221804</v>
      </c>
      <c r="Z15" s="137">
        <f>+IF(X15&lt;&gt;0,+(Y15/X15)*100,0)</f>
        <v>-39.7257094972067</v>
      </c>
      <c r="AA15" s="102">
        <f>SUM(AA16:AA18)</f>
        <v>35800000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35800000</v>
      </c>
      <c r="F17" s="60">
        <v>35800000</v>
      </c>
      <c r="G17" s="60">
        <v>895463</v>
      </c>
      <c r="H17" s="60">
        <v>1221536</v>
      </c>
      <c r="I17" s="60">
        <v>895687</v>
      </c>
      <c r="J17" s="60">
        <v>3012686</v>
      </c>
      <c r="K17" s="60">
        <v>956987</v>
      </c>
      <c r="L17" s="60">
        <v>1225356</v>
      </c>
      <c r="M17" s="60">
        <v>988653</v>
      </c>
      <c r="N17" s="60">
        <v>3170996</v>
      </c>
      <c r="O17" s="60">
        <v>4678674</v>
      </c>
      <c r="P17" s="60">
        <v>3751522</v>
      </c>
      <c r="Q17" s="60">
        <v>3374180</v>
      </c>
      <c r="R17" s="60">
        <v>11804376</v>
      </c>
      <c r="S17" s="60">
        <v>975000</v>
      </c>
      <c r="T17" s="60">
        <v>878000</v>
      </c>
      <c r="U17" s="60">
        <v>1737138</v>
      </c>
      <c r="V17" s="60">
        <v>3590138</v>
      </c>
      <c r="W17" s="60">
        <v>21578196</v>
      </c>
      <c r="X17" s="60">
        <v>35800000</v>
      </c>
      <c r="Y17" s="60">
        <v>-14221804</v>
      </c>
      <c r="Z17" s="140">
        <v>-39.73</v>
      </c>
      <c r="AA17" s="62">
        <v>35800000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2000000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2000000</v>
      </c>
    </row>
    <row r="20" spans="1:27" ht="12.75">
      <c r="A20" s="138" t="s">
        <v>89</v>
      </c>
      <c r="B20" s="136"/>
      <c r="C20" s="155"/>
      <c r="D20" s="155"/>
      <c r="E20" s="156"/>
      <c r="F20" s="60">
        <v>2000000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>
        <v>2000000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8000000</v>
      </c>
      <c r="Y24" s="100">
        <v>-8000000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90857085</v>
      </c>
      <c r="D25" s="217">
        <f>+D5+D9+D15+D19+D24</f>
        <v>0</v>
      </c>
      <c r="E25" s="230">
        <f t="shared" si="4"/>
        <v>43800000</v>
      </c>
      <c r="F25" s="219">
        <f t="shared" si="4"/>
        <v>37800000</v>
      </c>
      <c r="G25" s="219">
        <f t="shared" si="4"/>
        <v>895463</v>
      </c>
      <c r="H25" s="219">
        <f t="shared" si="4"/>
        <v>1221536</v>
      </c>
      <c r="I25" s="219">
        <f t="shared" si="4"/>
        <v>895687</v>
      </c>
      <c r="J25" s="219">
        <f t="shared" si="4"/>
        <v>3012686</v>
      </c>
      <c r="K25" s="219">
        <f t="shared" si="4"/>
        <v>956987</v>
      </c>
      <c r="L25" s="219">
        <f t="shared" si="4"/>
        <v>1225356</v>
      </c>
      <c r="M25" s="219">
        <f t="shared" si="4"/>
        <v>988653</v>
      </c>
      <c r="N25" s="219">
        <f t="shared" si="4"/>
        <v>3170996</v>
      </c>
      <c r="O25" s="219">
        <f t="shared" si="4"/>
        <v>4678674</v>
      </c>
      <c r="P25" s="219">
        <f t="shared" si="4"/>
        <v>3751522</v>
      </c>
      <c r="Q25" s="219">
        <f t="shared" si="4"/>
        <v>3374180</v>
      </c>
      <c r="R25" s="219">
        <f t="shared" si="4"/>
        <v>11804376</v>
      </c>
      <c r="S25" s="219">
        <f t="shared" si="4"/>
        <v>975000</v>
      </c>
      <c r="T25" s="219">
        <f t="shared" si="4"/>
        <v>878000</v>
      </c>
      <c r="U25" s="219">
        <f t="shared" si="4"/>
        <v>1737138</v>
      </c>
      <c r="V25" s="219">
        <f t="shared" si="4"/>
        <v>3590138</v>
      </c>
      <c r="W25" s="219">
        <f t="shared" si="4"/>
        <v>21578196</v>
      </c>
      <c r="X25" s="219">
        <f t="shared" si="4"/>
        <v>43800000</v>
      </c>
      <c r="Y25" s="219">
        <f t="shared" si="4"/>
        <v>-22221804</v>
      </c>
      <c r="Z25" s="231">
        <f>+IF(X25&lt;&gt;0,+(Y25/X25)*100,0)</f>
        <v>-50.73471232876713</v>
      </c>
      <c r="AA25" s="232">
        <f>+AA5+AA9+AA15+AA19+AA24</f>
        <v>37800000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90857085</v>
      </c>
      <c r="D28" s="155"/>
      <c r="E28" s="156">
        <v>35800000</v>
      </c>
      <c r="F28" s="60">
        <v>37800000</v>
      </c>
      <c r="G28" s="60">
        <v>895463</v>
      </c>
      <c r="H28" s="60">
        <v>1221536</v>
      </c>
      <c r="I28" s="60">
        <v>895687</v>
      </c>
      <c r="J28" s="60">
        <v>3012686</v>
      </c>
      <c r="K28" s="60">
        <v>956987</v>
      </c>
      <c r="L28" s="60">
        <v>1225356</v>
      </c>
      <c r="M28" s="60">
        <v>988653</v>
      </c>
      <c r="N28" s="60">
        <v>3170996</v>
      </c>
      <c r="O28" s="60">
        <v>4678674</v>
      </c>
      <c r="P28" s="60">
        <v>3751522</v>
      </c>
      <c r="Q28" s="60">
        <v>3374180</v>
      </c>
      <c r="R28" s="60">
        <v>11804376</v>
      </c>
      <c r="S28" s="60">
        <v>975000</v>
      </c>
      <c r="T28" s="60">
        <v>878000</v>
      </c>
      <c r="U28" s="60">
        <v>1737138</v>
      </c>
      <c r="V28" s="60">
        <v>3590138</v>
      </c>
      <c r="W28" s="60">
        <v>21578196</v>
      </c>
      <c r="X28" s="60">
        <v>35800000</v>
      </c>
      <c r="Y28" s="60">
        <v>-14221804</v>
      </c>
      <c r="Z28" s="140">
        <v>-39.73</v>
      </c>
      <c r="AA28" s="155">
        <v>37800000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90857085</v>
      </c>
      <c r="D32" s="210">
        <f>SUM(D28:D31)</f>
        <v>0</v>
      </c>
      <c r="E32" s="211">
        <f t="shared" si="5"/>
        <v>35800000</v>
      </c>
      <c r="F32" s="77">
        <f t="shared" si="5"/>
        <v>37800000</v>
      </c>
      <c r="G32" s="77">
        <f t="shared" si="5"/>
        <v>895463</v>
      </c>
      <c r="H32" s="77">
        <f t="shared" si="5"/>
        <v>1221536</v>
      </c>
      <c r="I32" s="77">
        <f t="shared" si="5"/>
        <v>895687</v>
      </c>
      <c r="J32" s="77">
        <f t="shared" si="5"/>
        <v>3012686</v>
      </c>
      <c r="K32" s="77">
        <f t="shared" si="5"/>
        <v>956987</v>
      </c>
      <c r="L32" s="77">
        <f t="shared" si="5"/>
        <v>1225356</v>
      </c>
      <c r="M32" s="77">
        <f t="shared" si="5"/>
        <v>988653</v>
      </c>
      <c r="N32" s="77">
        <f t="shared" si="5"/>
        <v>3170996</v>
      </c>
      <c r="O32" s="77">
        <f t="shared" si="5"/>
        <v>4678674</v>
      </c>
      <c r="P32" s="77">
        <f t="shared" si="5"/>
        <v>3751522</v>
      </c>
      <c r="Q32" s="77">
        <f t="shared" si="5"/>
        <v>3374180</v>
      </c>
      <c r="R32" s="77">
        <f t="shared" si="5"/>
        <v>11804376</v>
      </c>
      <c r="S32" s="77">
        <f t="shared" si="5"/>
        <v>975000</v>
      </c>
      <c r="T32" s="77">
        <f t="shared" si="5"/>
        <v>878000</v>
      </c>
      <c r="U32" s="77">
        <f t="shared" si="5"/>
        <v>1737138</v>
      </c>
      <c r="V32" s="77">
        <f t="shared" si="5"/>
        <v>3590138</v>
      </c>
      <c r="W32" s="77">
        <f t="shared" si="5"/>
        <v>21578196</v>
      </c>
      <c r="X32" s="77">
        <f t="shared" si="5"/>
        <v>35800000</v>
      </c>
      <c r="Y32" s="77">
        <f t="shared" si="5"/>
        <v>-14221804</v>
      </c>
      <c r="Z32" s="212">
        <f>+IF(X32&lt;&gt;0,+(Y32/X32)*100,0)</f>
        <v>-39.7257094972067</v>
      </c>
      <c r="AA32" s="79">
        <f>SUM(AA28:AA31)</f>
        <v>37800000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8000000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8000000</v>
      </c>
      <c r="Y35" s="60">
        <v>-8000000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90857085</v>
      </c>
      <c r="D36" s="222">
        <f>SUM(D32:D35)</f>
        <v>0</v>
      </c>
      <c r="E36" s="218">
        <f t="shared" si="6"/>
        <v>43800000</v>
      </c>
      <c r="F36" s="220">
        <f t="shared" si="6"/>
        <v>37800000</v>
      </c>
      <c r="G36" s="220">
        <f t="shared" si="6"/>
        <v>895463</v>
      </c>
      <c r="H36" s="220">
        <f t="shared" si="6"/>
        <v>1221536</v>
      </c>
      <c r="I36" s="220">
        <f t="shared" si="6"/>
        <v>895687</v>
      </c>
      <c r="J36" s="220">
        <f t="shared" si="6"/>
        <v>3012686</v>
      </c>
      <c r="K36" s="220">
        <f t="shared" si="6"/>
        <v>956987</v>
      </c>
      <c r="L36" s="220">
        <f t="shared" si="6"/>
        <v>1225356</v>
      </c>
      <c r="M36" s="220">
        <f t="shared" si="6"/>
        <v>988653</v>
      </c>
      <c r="N36" s="220">
        <f t="shared" si="6"/>
        <v>3170996</v>
      </c>
      <c r="O36" s="220">
        <f t="shared" si="6"/>
        <v>4678674</v>
      </c>
      <c r="P36" s="220">
        <f t="shared" si="6"/>
        <v>3751522</v>
      </c>
      <c r="Q36" s="220">
        <f t="shared" si="6"/>
        <v>3374180</v>
      </c>
      <c r="R36" s="220">
        <f t="shared" si="6"/>
        <v>11804376</v>
      </c>
      <c r="S36" s="220">
        <f t="shared" si="6"/>
        <v>975000</v>
      </c>
      <c r="T36" s="220">
        <f t="shared" si="6"/>
        <v>878000</v>
      </c>
      <c r="U36" s="220">
        <f t="shared" si="6"/>
        <v>1737138</v>
      </c>
      <c r="V36" s="220">
        <f t="shared" si="6"/>
        <v>3590138</v>
      </c>
      <c r="W36" s="220">
        <f t="shared" si="6"/>
        <v>21578196</v>
      </c>
      <c r="X36" s="220">
        <f t="shared" si="6"/>
        <v>43800000</v>
      </c>
      <c r="Y36" s="220">
        <f t="shared" si="6"/>
        <v>-22221804</v>
      </c>
      <c r="Z36" s="221">
        <f>+IF(X36&lt;&gt;0,+(Y36/X36)*100,0)</f>
        <v>-50.73471232876713</v>
      </c>
      <c r="AA36" s="239">
        <f>SUM(AA32:AA35)</f>
        <v>37800000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40989183</v>
      </c>
      <c r="D6" s="155"/>
      <c r="E6" s="59">
        <v>10600000</v>
      </c>
      <c r="F6" s="60"/>
      <c r="G6" s="60">
        <v>-30948882</v>
      </c>
      <c r="H6" s="60">
        <v>-30948882</v>
      </c>
      <c r="I6" s="60">
        <v>-30948882</v>
      </c>
      <c r="J6" s="60">
        <v>-30948882</v>
      </c>
      <c r="K6" s="60">
        <v>156673571</v>
      </c>
      <c r="L6" s="60">
        <v>156673571</v>
      </c>
      <c r="M6" s="60">
        <v>156673571</v>
      </c>
      <c r="N6" s="60">
        <v>156673571</v>
      </c>
      <c r="O6" s="60">
        <v>156673571</v>
      </c>
      <c r="P6" s="60">
        <v>156673571</v>
      </c>
      <c r="Q6" s="60">
        <v>156673571</v>
      </c>
      <c r="R6" s="60">
        <v>156673571</v>
      </c>
      <c r="S6" s="60">
        <v>156673571</v>
      </c>
      <c r="T6" s="60">
        <v>156673571</v>
      </c>
      <c r="U6" s="60">
        <v>156673571</v>
      </c>
      <c r="V6" s="60">
        <v>156673571</v>
      </c>
      <c r="W6" s="60">
        <v>156673571</v>
      </c>
      <c r="X6" s="60"/>
      <c r="Y6" s="60">
        <v>156673571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>
        <v>77849560</v>
      </c>
      <c r="F7" s="60">
        <v>41724780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41724780</v>
      </c>
      <c r="Y7" s="60">
        <v>-41724780</v>
      </c>
      <c r="Z7" s="140">
        <v>-100</v>
      </c>
      <c r="AA7" s="62">
        <v>41724780</v>
      </c>
    </row>
    <row r="8" spans="1:27" ht="12.75">
      <c r="A8" s="249" t="s">
        <v>145</v>
      </c>
      <c r="B8" s="182"/>
      <c r="C8" s="155">
        <v>2732359</v>
      </c>
      <c r="D8" s="155"/>
      <c r="E8" s="59">
        <v>15900000</v>
      </c>
      <c r="F8" s="60">
        <v>6220080</v>
      </c>
      <c r="G8" s="60">
        <v>-9966962</v>
      </c>
      <c r="H8" s="60">
        <v>-9966962</v>
      </c>
      <c r="I8" s="60">
        <v>-9966962</v>
      </c>
      <c r="J8" s="60">
        <v>-9966962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6220080</v>
      </c>
      <c r="Y8" s="60">
        <v>-6220080</v>
      </c>
      <c r="Z8" s="140">
        <v>-100</v>
      </c>
      <c r="AA8" s="62">
        <v>6220080</v>
      </c>
    </row>
    <row r="9" spans="1:27" ht="12.75">
      <c r="A9" s="249" t="s">
        <v>146</v>
      </c>
      <c r="B9" s="182"/>
      <c r="C9" s="155">
        <v>12678508</v>
      </c>
      <c r="D9" s="155"/>
      <c r="E9" s="59"/>
      <c r="F9" s="60">
        <v>10600000</v>
      </c>
      <c r="G9" s="60">
        <v>4361035</v>
      </c>
      <c r="H9" s="60">
        <v>4361035</v>
      </c>
      <c r="I9" s="60">
        <v>4361035</v>
      </c>
      <c r="J9" s="60">
        <v>4361035</v>
      </c>
      <c r="K9" s="60">
        <v>12926712</v>
      </c>
      <c r="L9" s="60">
        <v>12926712</v>
      </c>
      <c r="M9" s="60">
        <v>12926712</v>
      </c>
      <c r="N9" s="60">
        <v>12926712</v>
      </c>
      <c r="O9" s="60">
        <v>12926712</v>
      </c>
      <c r="P9" s="60">
        <v>12926712</v>
      </c>
      <c r="Q9" s="60">
        <v>12926712</v>
      </c>
      <c r="R9" s="60">
        <v>12926712</v>
      </c>
      <c r="S9" s="60">
        <v>12926712</v>
      </c>
      <c r="T9" s="60">
        <v>12926712</v>
      </c>
      <c r="U9" s="60">
        <v>12926712</v>
      </c>
      <c r="V9" s="60">
        <v>12926712</v>
      </c>
      <c r="W9" s="60">
        <v>12926712</v>
      </c>
      <c r="X9" s="60">
        <v>10600000</v>
      </c>
      <c r="Y9" s="60">
        <v>2326712</v>
      </c>
      <c r="Z9" s="140">
        <v>21.95</v>
      </c>
      <c r="AA9" s="62">
        <v>10600000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>
        <v>-38721</v>
      </c>
      <c r="H11" s="60">
        <v>-38721</v>
      </c>
      <c r="I11" s="60">
        <v>-38721</v>
      </c>
      <c r="J11" s="60">
        <v>-38721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56400050</v>
      </c>
      <c r="D12" s="168">
        <f>SUM(D6:D11)</f>
        <v>0</v>
      </c>
      <c r="E12" s="72">
        <f t="shared" si="0"/>
        <v>104349560</v>
      </c>
      <c r="F12" s="73">
        <f t="shared" si="0"/>
        <v>58544860</v>
      </c>
      <c r="G12" s="73">
        <f t="shared" si="0"/>
        <v>-36593530</v>
      </c>
      <c r="H12" s="73">
        <f t="shared" si="0"/>
        <v>-36593530</v>
      </c>
      <c r="I12" s="73">
        <f t="shared" si="0"/>
        <v>-36593530</v>
      </c>
      <c r="J12" s="73">
        <f t="shared" si="0"/>
        <v>-36593530</v>
      </c>
      <c r="K12" s="73">
        <f t="shared" si="0"/>
        <v>169600283</v>
      </c>
      <c r="L12" s="73">
        <f t="shared" si="0"/>
        <v>169600283</v>
      </c>
      <c r="M12" s="73">
        <f t="shared" si="0"/>
        <v>169600283</v>
      </c>
      <c r="N12" s="73">
        <f t="shared" si="0"/>
        <v>169600283</v>
      </c>
      <c r="O12" s="73">
        <f t="shared" si="0"/>
        <v>169600283</v>
      </c>
      <c r="P12" s="73">
        <f t="shared" si="0"/>
        <v>169600283</v>
      </c>
      <c r="Q12" s="73">
        <f t="shared" si="0"/>
        <v>169600283</v>
      </c>
      <c r="R12" s="73">
        <f t="shared" si="0"/>
        <v>169600283</v>
      </c>
      <c r="S12" s="73">
        <f t="shared" si="0"/>
        <v>169600283</v>
      </c>
      <c r="T12" s="73">
        <f t="shared" si="0"/>
        <v>169600283</v>
      </c>
      <c r="U12" s="73">
        <f t="shared" si="0"/>
        <v>169600283</v>
      </c>
      <c r="V12" s="73">
        <f t="shared" si="0"/>
        <v>169600283</v>
      </c>
      <c r="W12" s="73">
        <f t="shared" si="0"/>
        <v>169600283</v>
      </c>
      <c r="X12" s="73">
        <f t="shared" si="0"/>
        <v>58544860</v>
      </c>
      <c r="Y12" s="73">
        <f t="shared" si="0"/>
        <v>111055423</v>
      </c>
      <c r="Z12" s="170">
        <f>+IF(X12&lt;&gt;0,+(Y12/X12)*100,0)</f>
        <v>189.69286629090922</v>
      </c>
      <c r="AA12" s="74">
        <f>SUM(AA6:AA11)</f>
        <v>58544860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240615500</v>
      </c>
      <c r="D19" s="155"/>
      <c r="E19" s="59">
        <v>181826040</v>
      </c>
      <c r="F19" s="60">
        <v>181826040</v>
      </c>
      <c r="G19" s="60">
        <v>17192192</v>
      </c>
      <c r="H19" s="60">
        <v>17192192</v>
      </c>
      <c r="I19" s="60">
        <v>17192192</v>
      </c>
      <c r="J19" s="60">
        <v>17192192</v>
      </c>
      <c r="K19" s="60">
        <v>15935125</v>
      </c>
      <c r="L19" s="60">
        <v>15935125</v>
      </c>
      <c r="M19" s="60">
        <v>15935125</v>
      </c>
      <c r="N19" s="60">
        <v>15935125</v>
      </c>
      <c r="O19" s="60">
        <v>15935125</v>
      </c>
      <c r="P19" s="60">
        <v>15935125</v>
      </c>
      <c r="Q19" s="60">
        <v>15935125</v>
      </c>
      <c r="R19" s="60">
        <v>15935125</v>
      </c>
      <c r="S19" s="60">
        <v>15935125</v>
      </c>
      <c r="T19" s="60">
        <v>15935125</v>
      </c>
      <c r="U19" s="60">
        <v>15935125</v>
      </c>
      <c r="V19" s="60">
        <v>15935125</v>
      </c>
      <c r="W19" s="60">
        <v>15935125</v>
      </c>
      <c r="X19" s="60">
        <v>181826040</v>
      </c>
      <c r="Y19" s="60">
        <v>-165890915</v>
      </c>
      <c r="Z19" s="140">
        <v>-91.24</v>
      </c>
      <c r="AA19" s="62">
        <v>181826040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240615500</v>
      </c>
      <c r="D24" s="168">
        <f>SUM(D15:D23)</f>
        <v>0</v>
      </c>
      <c r="E24" s="76">
        <f t="shared" si="1"/>
        <v>181826040</v>
      </c>
      <c r="F24" s="77">
        <f t="shared" si="1"/>
        <v>181826040</v>
      </c>
      <c r="G24" s="77">
        <f t="shared" si="1"/>
        <v>17192192</v>
      </c>
      <c r="H24" s="77">
        <f t="shared" si="1"/>
        <v>17192192</v>
      </c>
      <c r="I24" s="77">
        <f t="shared" si="1"/>
        <v>17192192</v>
      </c>
      <c r="J24" s="77">
        <f t="shared" si="1"/>
        <v>17192192</v>
      </c>
      <c r="K24" s="77">
        <f t="shared" si="1"/>
        <v>15935125</v>
      </c>
      <c r="L24" s="77">
        <f t="shared" si="1"/>
        <v>15935125</v>
      </c>
      <c r="M24" s="77">
        <f t="shared" si="1"/>
        <v>15935125</v>
      </c>
      <c r="N24" s="77">
        <f t="shared" si="1"/>
        <v>15935125</v>
      </c>
      <c r="O24" s="77">
        <f t="shared" si="1"/>
        <v>15935125</v>
      </c>
      <c r="P24" s="77">
        <f t="shared" si="1"/>
        <v>15935125</v>
      </c>
      <c r="Q24" s="77">
        <f t="shared" si="1"/>
        <v>15935125</v>
      </c>
      <c r="R24" s="77">
        <f t="shared" si="1"/>
        <v>15935125</v>
      </c>
      <c r="S24" s="77">
        <f t="shared" si="1"/>
        <v>15935125</v>
      </c>
      <c r="T24" s="77">
        <f t="shared" si="1"/>
        <v>15935125</v>
      </c>
      <c r="U24" s="77">
        <f t="shared" si="1"/>
        <v>15935125</v>
      </c>
      <c r="V24" s="77">
        <f t="shared" si="1"/>
        <v>15935125</v>
      </c>
      <c r="W24" s="77">
        <f t="shared" si="1"/>
        <v>15935125</v>
      </c>
      <c r="X24" s="77">
        <f t="shared" si="1"/>
        <v>181826040</v>
      </c>
      <c r="Y24" s="77">
        <f t="shared" si="1"/>
        <v>-165890915</v>
      </c>
      <c r="Z24" s="212">
        <f>+IF(X24&lt;&gt;0,+(Y24/X24)*100,0)</f>
        <v>-91.2360600274856</v>
      </c>
      <c r="AA24" s="79">
        <f>SUM(AA15:AA23)</f>
        <v>181826040</v>
      </c>
    </row>
    <row r="25" spans="1:27" ht="12.75">
      <c r="A25" s="250" t="s">
        <v>159</v>
      </c>
      <c r="B25" s="251"/>
      <c r="C25" s="168">
        <f aca="true" t="shared" si="2" ref="C25:Y25">+C12+C24</f>
        <v>297015550</v>
      </c>
      <c r="D25" s="168">
        <f>+D12+D24</f>
        <v>0</v>
      </c>
      <c r="E25" s="72">
        <f t="shared" si="2"/>
        <v>286175600</v>
      </c>
      <c r="F25" s="73">
        <f t="shared" si="2"/>
        <v>240370900</v>
      </c>
      <c r="G25" s="73">
        <f t="shared" si="2"/>
        <v>-19401338</v>
      </c>
      <c r="H25" s="73">
        <f t="shared" si="2"/>
        <v>-19401338</v>
      </c>
      <c r="I25" s="73">
        <f t="shared" si="2"/>
        <v>-19401338</v>
      </c>
      <c r="J25" s="73">
        <f t="shared" si="2"/>
        <v>-19401338</v>
      </c>
      <c r="K25" s="73">
        <f t="shared" si="2"/>
        <v>185535408</v>
      </c>
      <c r="L25" s="73">
        <f t="shared" si="2"/>
        <v>185535408</v>
      </c>
      <c r="M25" s="73">
        <f t="shared" si="2"/>
        <v>185535408</v>
      </c>
      <c r="N25" s="73">
        <f t="shared" si="2"/>
        <v>185535408</v>
      </c>
      <c r="O25" s="73">
        <f t="shared" si="2"/>
        <v>185535408</v>
      </c>
      <c r="P25" s="73">
        <f t="shared" si="2"/>
        <v>185535408</v>
      </c>
      <c r="Q25" s="73">
        <f t="shared" si="2"/>
        <v>185535408</v>
      </c>
      <c r="R25" s="73">
        <f t="shared" si="2"/>
        <v>185535408</v>
      </c>
      <c r="S25" s="73">
        <f t="shared" si="2"/>
        <v>185535408</v>
      </c>
      <c r="T25" s="73">
        <f t="shared" si="2"/>
        <v>185535408</v>
      </c>
      <c r="U25" s="73">
        <f t="shared" si="2"/>
        <v>185535408</v>
      </c>
      <c r="V25" s="73">
        <f t="shared" si="2"/>
        <v>185535408</v>
      </c>
      <c r="W25" s="73">
        <f t="shared" si="2"/>
        <v>185535408</v>
      </c>
      <c r="X25" s="73">
        <f t="shared" si="2"/>
        <v>240370900</v>
      </c>
      <c r="Y25" s="73">
        <f t="shared" si="2"/>
        <v>-54835492</v>
      </c>
      <c r="Z25" s="170">
        <f>+IF(X25&lt;&gt;0,+(Y25/X25)*100,0)</f>
        <v>-22.812866282898636</v>
      </c>
      <c r="AA25" s="74">
        <f>+AA12+AA24</f>
        <v>240370900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12700199</v>
      </c>
      <c r="D32" s="155"/>
      <c r="E32" s="59"/>
      <c r="F32" s="60">
        <v>181826040</v>
      </c>
      <c r="G32" s="60">
        <v>-17614581</v>
      </c>
      <c r="H32" s="60">
        <v>-17614581</v>
      </c>
      <c r="I32" s="60">
        <v>-17614581</v>
      </c>
      <c r="J32" s="60">
        <v>-17614581</v>
      </c>
      <c r="K32" s="60">
        <v>87531706</v>
      </c>
      <c r="L32" s="60">
        <v>87531706</v>
      </c>
      <c r="M32" s="60">
        <v>87531706</v>
      </c>
      <c r="N32" s="60">
        <v>87531706</v>
      </c>
      <c r="O32" s="60">
        <v>87531706</v>
      </c>
      <c r="P32" s="60">
        <v>87531706</v>
      </c>
      <c r="Q32" s="60">
        <v>87531706</v>
      </c>
      <c r="R32" s="60">
        <v>87531706</v>
      </c>
      <c r="S32" s="60">
        <v>87531706</v>
      </c>
      <c r="T32" s="60">
        <v>87531706</v>
      </c>
      <c r="U32" s="60">
        <v>87531706</v>
      </c>
      <c r="V32" s="60">
        <v>87531706</v>
      </c>
      <c r="W32" s="60">
        <v>87531706</v>
      </c>
      <c r="X32" s="60">
        <v>181826040</v>
      </c>
      <c r="Y32" s="60">
        <v>-94294334</v>
      </c>
      <c r="Z32" s="140">
        <v>-51.86</v>
      </c>
      <c r="AA32" s="62">
        <v>181826040</v>
      </c>
    </row>
    <row r="33" spans="1:27" ht="12.75">
      <c r="A33" s="249" t="s">
        <v>165</v>
      </c>
      <c r="B33" s="182"/>
      <c r="C33" s="155">
        <v>606862</v>
      </c>
      <c r="D33" s="155"/>
      <c r="E33" s="59"/>
      <c r="F33" s="60"/>
      <c r="G33" s="60">
        <v>1114511</v>
      </c>
      <c r="H33" s="60">
        <v>1114511</v>
      </c>
      <c r="I33" s="60">
        <v>1114511</v>
      </c>
      <c r="J33" s="60">
        <v>1114511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13307061</v>
      </c>
      <c r="D34" s="168">
        <f>SUM(D29:D33)</f>
        <v>0</v>
      </c>
      <c r="E34" s="72">
        <f t="shared" si="3"/>
        <v>0</v>
      </c>
      <c r="F34" s="73">
        <f t="shared" si="3"/>
        <v>181826040</v>
      </c>
      <c r="G34" s="73">
        <f t="shared" si="3"/>
        <v>-16500070</v>
      </c>
      <c r="H34" s="73">
        <f t="shared" si="3"/>
        <v>-16500070</v>
      </c>
      <c r="I34" s="73">
        <f t="shared" si="3"/>
        <v>-16500070</v>
      </c>
      <c r="J34" s="73">
        <f t="shared" si="3"/>
        <v>-16500070</v>
      </c>
      <c r="K34" s="73">
        <f t="shared" si="3"/>
        <v>87531706</v>
      </c>
      <c r="L34" s="73">
        <f t="shared" si="3"/>
        <v>87531706</v>
      </c>
      <c r="M34" s="73">
        <f t="shared" si="3"/>
        <v>87531706</v>
      </c>
      <c r="N34" s="73">
        <f t="shared" si="3"/>
        <v>87531706</v>
      </c>
      <c r="O34" s="73">
        <f t="shared" si="3"/>
        <v>87531706</v>
      </c>
      <c r="P34" s="73">
        <f t="shared" si="3"/>
        <v>87531706</v>
      </c>
      <c r="Q34" s="73">
        <f t="shared" si="3"/>
        <v>87531706</v>
      </c>
      <c r="R34" s="73">
        <f t="shared" si="3"/>
        <v>87531706</v>
      </c>
      <c r="S34" s="73">
        <f t="shared" si="3"/>
        <v>87531706</v>
      </c>
      <c r="T34" s="73">
        <f t="shared" si="3"/>
        <v>87531706</v>
      </c>
      <c r="U34" s="73">
        <f t="shared" si="3"/>
        <v>87531706</v>
      </c>
      <c r="V34" s="73">
        <f t="shared" si="3"/>
        <v>87531706</v>
      </c>
      <c r="W34" s="73">
        <f t="shared" si="3"/>
        <v>87531706</v>
      </c>
      <c r="X34" s="73">
        <f t="shared" si="3"/>
        <v>181826040</v>
      </c>
      <c r="Y34" s="73">
        <f t="shared" si="3"/>
        <v>-94294334</v>
      </c>
      <c r="Z34" s="170">
        <f>+IF(X34&lt;&gt;0,+(Y34/X34)*100,0)</f>
        <v>-51.85964232625866</v>
      </c>
      <c r="AA34" s="74">
        <f>SUM(AA29:AA33)</f>
        <v>181826040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4447652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4447652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17754713</v>
      </c>
      <c r="D40" s="168">
        <f>+D34+D39</f>
        <v>0</v>
      </c>
      <c r="E40" s="72">
        <f t="shared" si="5"/>
        <v>0</v>
      </c>
      <c r="F40" s="73">
        <f t="shared" si="5"/>
        <v>181826040</v>
      </c>
      <c r="G40" s="73">
        <f t="shared" si="5"/>
        <v>-16500070</v>
      </c>
      <c r="H40" s="73">
        <f t="shared" si="5"/>
        <v>-16500070</v>
      </c>
      <c r="I40" s="73">
        <f t="shared" si="5"/>
        <v>-16500070</v>
      </c>
      <c r="J40" s="73">
        <f t="shared" si="5"/>
        <v>-16500070</v>
      </c>
      <c r="K40" s="73">
        <f t="shared" si="5"/>
        <v>87531706</v>
      </c>
      <c r="L40" s="73">
        <f t="shared" si="5"/>
        <v>87531706</v>
      </c>
      <c r="M40" s="73">
        <f t="shared" si="5"/>
        <v>87531706</v>
      </c>
      <c r="N40" s="73">
        <f t="shared" si="5"/>
        <v>87531706</v>
      </c>
      <c r="O40" s="73">
        <f t="shared" si="5"/>
        <v>87531706</v>
      </c>
      <c r="P40" s="73">
        <f t="shared" si="5"/>
        <v>87531706</v>
      </c>
      <c r="Q40" s="73">
        <f t="shared" si="5"/>
        <v>87531706</v>
      </c>
      <c r="R40" s="73">
        <f t="shared" si="5"/>
        <v>87531706</v>
      </c>
      <c r="S40" s="73">
        <f t="shared" si="5"/>
        <v>87531706</v>
      </c>
      <c r="T40" s="73">
        <f t="shared" si="5"/>
        <v>87531706</v>
      </c>
      <c r="U40" s="73">
        <f t="shared" si="5"/>
        <v>87531706</v>
      </c>
      <c r="V40" s="73">
        <f t="shared" si="5"/>
        <v>87531706</v>
      </c>
      <c r="W40" s="73">
        <f t="shared" si="5"/>
        <v>87531706</v>
      </c>
      <c r="X40" s="73">
        <f t="shared" si="5"/>
        <v>181826040</v>
      </c>
      <c r="Y40" s="73">
        <f t="shared" si="5"/>
        <v>-94294334</v>
      </c>
      <c r="Z40" s="170">
        <f>+IF(X40&lt;&gt;0,+(Y40/X40)*100,0)</f>
        <v>-51.85964232625866</v>
      </c>
      <c r="AA40" s="74">
        <f>+AA34+AA39</f>
        <v>181826040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279260837</v>
      </c>
      <c r="D42" s="257">
        <f>+D25-D40</f>
        <v>0</v>
      </c>
      <c r="E42" s="258">
        <f t="shared" si="6"/>
        <v>286175600</v>
      </c>
      <c r="F42" s="259">
        <f t="shared" si="6"/>
        <v>58544860</v>
      </c>
      <c r="G42" s="259">
        <f t="shared" si="6"/>
        <v>-2901268</v>
      </c>
      <c r="H42" s="259">
        <f t="shared" si="6"/>
        <v>-2901268</v>
      </c>
      <c r="I42" s="259">
        <f t="shared" si="6"/>
        <v>-2901268</v>
      </c>
      <c r="J42" s="259">
        <f t="shared" si="6"/>
        <v>-2901268</v>
      </c>
      <c r="K42" s="259">
        <f t="shared" si="6"/>
        <v>98003702</v>
      </c>
      <c r="L42" s="259">
        <f t="shared" si="6"/>
        <v>98003702</v>
      </c>
      <c r="M42" s="259">
        <f t="shared" si="6"/>
        <v>98003702</v>
      </c>
      <c r="N42" s="259">
        <f t="shared" si="6"/>
        <v>98003702</v>
      </c>
      <c r="O42" s="259">
        <f t="shared" si="6"/>
        <v>98003702</v>
      </c>
      <c r="P42" s="259">
        <f t="shared" si="6"/>
        <v>98003702</v>
      </c>
      <c r="Q42" s="259">
        <f t="shared" si="6"/>
        <v>98003702</v>
      </c>
      <c r="R42" s="259">
        <f t="shared" si="6"/>
        <v>98003702</v>
      </c>
      <c r="S42" s="259">
        <f t="shared" si="6"/>
        <v>98003702</v>
      </c>
      <c r="T42" s="259">
        <f t="shared" si="6"/>
        <v>98003702</v>
      </c>
      <c r="U42" s="259">
        <f t="shared" si="6"/>
        <v>98003702</v>
      </c>
      <c r="V42" s="259">
        <f t="shared" si="6"/>
        <v>98003702</v>
      </c>
      <c r="W42" s="259">
        <f t="shared" si="6"/>
        <v>98003702</v>
      </c>
      <c r="X42" s="259">
        <f t="shared" si="6"/>
        <v>58544860</v>
      </c>
      <c r="Y42" s="259">
        <f t="shared" si="6"/>
        <v>39458842</v>
      </c>
      <c r="Z42" s="260">
        <f>+IF(X42&lt;&gt;0,+(Y42/X42)*100,0)</f>
        <v>67.39932762671224</v>
      </c>
      <c r="AA42" s="261">
        <f>+AA25-AA40</f>
        <v>58544860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278780837</v>
      </c>
      <c r="D45" s="155"/>
      <c r="E45" s="59">
        <v>286175600</v>
      </c>
      <c r="F45" s="60">
        <v>58544860</v>
      </c>
      <c r="G45" s="60">
        <v>-2901268</v>
      </c>
      <c r="H45" s="60">
        <v>-2901268</v>
      </c>
      <c r="I45" s="60">
        <v>-2901268</v>
      </c>
      <c r="J45" s="60">
        <v>-2901268</v>
      </c>
      <c r="K45" s="60">
        <v>98003702</v>
      </c>
      <c r="L45" s="60">
        <v>98003702</v>
      </c>
      <c r="M45" s="60">
        <v>98003702</v>
      </c>
      <c r="N45" s="60">
        <v>98003702</v>
      </c>
      <c r="O45" s="60">
        <v>98003702</v>
      </c>
      <c r="P45" s="60">
        <v>98003702</v>
      </c>
      <c r="Q45" s="60">
        <v>98003702</v>
      </c>
      <c r="R45" s="60">
        <v>98003702</v>
      </c>
      <c r="S45" s="60">
        <v>98003702</v>
      </c>
      <c r="T45" s="60">
        <v>98003702</v>
      </c>
      <c r="U45" s="60">
        <v>98003702</v>
      </c>
      <c r="V45" s="60">
        <v>98003702</v>
      </c>
      <c r="W45" s="60">
        <v>98003702</v>
      </c>
      <c r="X45" s="60">
        <v>58544860</v>
      </c>
      <c r="Y45" s="60">
        <v>39458842</v>
      </c>
      <c r="Z45" s="139">
        <v>67.4</v>
      </c>
      <c r="AA45" s="62">
        <v>58544860</v>
      </c>
    </row>
    <row r="46" spans="1:27" ht="12.75">
      <c r="A46" s="249" t="s">
        <v>171</v>
      </c>
      <c r="B46" s="182"/>
      <c r="C46" s="155">
        <v>480000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279260837</v>
      </c>
      <c r="D48" s="217">
        <f>SUM(D45:D47)</f>
        <v>0</v>
      </c>
      <c r="E48" s="264">
        <f t="shared" si="7"/>
        <v>286175600</v>
      </c>
      <c r="F48" s="219">
        <f t="shared" si="7"/>
        <v>58544860</v>
      </c>
      <c r="G48" s="219">
        <f t="shared" si="7"/>
        <v>-2901268</v>
      </c>
      <c r="H48" s="219">
        <f t="shared" si="7"/>
        <v>-2901268</v>
      </c>
      <c r="I48" s="219">
        <f t="shared" si="7"/>
        <v>-2901268</v>
      </c>
      <c r="J48" s="219">
        <f t="shared" si="7"/>
        <v>-2901268</v>
      </c>
      <c r="K48" s="219">
        <f t="shared" si="7"/>
        <v>98003702</v>
      </c>
      <c r="L48" s="219">
        <f t="shared" si="7"/>
        <v>98003702</v>
      </c>
      <c r="M48" s="219">
        <f t="shared" si="7"/>
        <v>98003702</v>
      </c>
      <c r="N48" s="219">
        <f t="shared" si="7"/>
        <v>98003702</v>
      </c>
      <c r="O48" s="219">
        <f t="shared" si="7"/>
        <v>98003702</v>
      </c>
      <c r="P48" s="219">
        <f t="shared" si="7"/>
        <v>98003702</v>
      </c>
      <c r="Q48" s="219">
        <f t="shared" si="7"/>
        <v>98003702</v>
      </c>
      <c r="R48" s="219">
        <f t="shared" si="7"/>
        <v>98003702</v>
      </c>
      <c r="S48" s="219">
        <f t="shared" si="7"/>
        <v>98003702</v>
      </c>
      <c r="T48" s="219">
        <f t="shared" si="7"/>
        <v>98003702</v>
      </c>
      <c r="U48" s="219">
        <f t="shared" si="7"/>
        <v>98003702</v>
      </c>
      <c r="V48" s="219">
        <f t="shared" si="7"/>
        <v>98003702</v>
      </c>
      <c r="W48" s="219">
        <f t="shared" si="7"/>
        <v>98003702</v>
      </c>
      <c r="X48" s="219">
        <f t="shared" si="7"/>
        <v>58544860</v>
      </c>
      <c r="Y48" s="219">
        <f t="shared" si="7"/>
        <v>39458842</v>
      </c>
      <c r="Z48" s="265">
        <f>+IF(X48&lt;&gt;0,+(Y48/X48)*100,0)</f>
        <v>67.39932762671224</v>
      </c>
      <c r="AA48" s="232">
        <f>SUM(AA45:AA47)</f>
        <v>58544860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5756484</v>
      </c>
      <c r="F6" s="60">
        <v>5756484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5756484</v>
      </c>
      <c r="Y6" s="60">
        <v>-5756484</v>
      </c>
      <c r="Z6" s="140">
        <v>-100</v>
      </c>
      <c r="AA6" s="62">
        <v>5756484</v>
      </c>
    </row>
    <row r="7" spans="1:27" ht="12.75">
      <c r="A7" s="249" t="s">
        <v>32</v>
      </c>
      <c r="B7" s="182"/>
      <c r="C7" s="155"/>
      <c r="D7" s="155"/>
      <c r="E7" s="59">
        <v>111047</v>
      </c>
      <c r="F7" s="60">
        <v>111047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111047</v>
      </c>
      <c r="Y7" s="60">
        <v>-111047</v>
      </c>
      <c r="Z7" s="140">
        <v>-100</v>
      </c>
      <c r="AA7" s="62">
        <v>111047</v>
      </c>
    </row>
    <row r="8" spans="1:27" ht="12.75">
      <c r="A8" s="249" t="s">
        <v>178</v>
      </c>
      <c r="B8" s="182"/>
      <c r="C8" s="155"/>
      <c r="D8" s="155"/>
      <c r="E8" s="59">
        <v>331900</v>
      </c>
      <c r="F8" s="60">
        <v>331900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331900</v>
      </c>
      <c r="Y8" s="60">
        <v>-331900</v>
      </c>
      <c r="Z8" s="140">
        <v>-100</v>
      </c>
      <c r="AA8" s="62">
        <v>331900</v>
      </c>
    </row>
    <row r="9" spans="1:27" ht="12.75">
      <c r="A9" s="249" t="s">
        <v>179</v>
      </c>
      <c r="B9" s="182"/>
      <c r="C9" s="155">
        <v>195799173</v>
      </c>
      <c r="D9" s="155"/>
      <c r="E9" s="59">
        <v>160715000</v>
      </c>
      <c r="F9" s="60">
        <v>160715000</v>
      </c>
      <c r="G9" s="60">
        <v>54597000</v>
      </c>
      <c r="H9" s="60"/>
      <c r="I9" s="60">
        <v>1825000</v>
      </c>
      <c r="J9" s="60">
        <v>56422000</v>
      </c>
      <c r="K9" s="60"/>
      <c r="L9" s="60"/>
      <c r="M9" s="60"/>
      <c r="N9" s="60"/>
      <c r="O9" s="60"/>
      <c r="P9" s="60"/>
      <c r="Q9" s="60">
        <v>32629000</v>
      </c>
      <c r="R9" s="60">
        <v>32629000</v>
      </c>
      <c r="S9" s="60"/>
      <c r="T9" s="60"/>
      <c r="U9" s="60"/>
      <c r="V9" s="60"/>
      <c r="W9" s="60">
        <v>89051000</v>
      </c>
      <c r="X9" s="60">
        <v>160715000</v>
      </c>
      <c r="Y9" s="60">
        <v>-71664000</v>
      </c>
      <c r="Z9" s="140">
        <v>-44.59</v>
      </c>
      <c r="AA9" s="62">
        <v>160715000</v>
      </c>
    </row>
    <row r="10" spans="1:27" ht="12.75">
      <c r="A10" s="249" t="s">
        <v>180</v>
      </c>
      <c r="B10" s="182"/>
      <c r="C10" s="155"/>
      <c r="D10" s="155"/>
      <c r="E10" s="59">
        <v>35800000</v>
      </c>
      <c r="F10" s="60">
        <v>35800000</v>
      </c>
      <c r="G10" s="60">
        <v>21000000</v>
      </c>
      <c r="H10" s="60"/>
      <c r="I10" s="60"/>
      <c r="J10" s="60">
        <v>21000000</v>
      </c>
      <c r="K10" s="60">
        <v>10000000</v>
      </c>
      <c r="L10" s="60"/>
      <c r="M10" s="60">
        <v>15000000</v>
      </c>
      <c r="N10" s="60">
        <v>25000000</v>
      </c>
      <c r="O10" s="60"/>
      <c r="P10" s="60"/>
      <c r="Q10" s="60">
        <v>18300000</v>
      </c>
      <c r="R10" s="60">
        <v>18300000</v>
      </c>
      <c r="S10" s="60"/>
      <c r="T10" s="60"/>
      <c r="U10" s="60"/>
      <c r="V10" s="60"/>
      <c r="W10" s="60">
        <v>64300000</v>
      </c>
      <c r="X10" s="60">
        <v>35800000</v>
      </c>
      <c r="Y10" s="60">
        <v>28500000</v>
      </c>
      <c r="Z10" s="140">
        <v>79.61</v>
      </c>
      <c r="AA10" s="62">
        <v>35800000</v>
      </c>
    </row>
    <row r="11" spans="1:27" ht="12.75">
      <c r="A11" s="249" t="s">
        <v>181</v>
      </c>
      <c r="B11" s="182"/>
      <c r="C11" s="155">
        <v>4971116</v>
      </c>
      <c r="D11" s="155"/>
      <c r="E11" s="59">
        <v>1848320</v>
      </c>
      <c r="F11" s="60">
        <v>1848320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1848320</v>
      </c>
      <c r="Y11" s="60">
        <v>-1848320</v>
      </c>
      <c r="Z11" s="140">
        <v>-100</v>
      </c>
      <c r="AA11" s="62">
        <v>1848320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-138192838</v>
      </c>
      <c r="D14" s="155"/>
      <c r="E14" s="59">
        <v>-190526945</v>
      </c>
      <c r="F14" s="60">
        <v>-190526945</v>
      </c>
      <c r="G14" s="60">
        <v>-2847162</v>
      </c>
      <c r="H14" s="60">
        <v>-2723921</v>
      </c>
      <c r="I14" s="60">
        <v>-2833049</v>
      </c>
      <c r="J14" s="60">
        <v>-8404132</v>
      </c>
      <c r="K14" s="60">
        <v>-2733052</v>
      </c>
      <c r="L14" s="60">
        <v>-2770924</v>
      </c>
      <c r="M14" s="60">
        <v>-3758167</v>
      </c>
      <c r="N14" s="60">
        <v>-9262143</v>
      </c>
      <c r="O14" s="60">
        <v>-2877076</v>
      </c>
      <c r="P14" s="60">
        <v>-2893712</v>
      </c>
      <c r="Q14" s="60"/>
      <c r="R14" s="60">
        <v>-5770788</v>
      </c>
      <c r="S14" s="60">
        <v>-2806490</v>
      </c>
      <c r="T14" s="60">
        <v>-2908625</v>
      </c>
      <c r="U14" s="60">
        <v>-2794181</v>
      </c>
      <c r="V14" s="60">
        <v>-8509296</v>
      </c>
      <c r="W14" s="60">
        <v>-31946359</v>
      </c>
      <c r="X14" s="60">
        <v>-190526945</v>
      </c>
      <c r="Y14" s="60">
        <v>158580586</v>
      </c>
      <c r="Z14" s="140">
        <v>-83.23</v>
      </c>
      <c r="AA14" s="62">
        <v>-190526945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-1300000</v>
      </c>
      <c r="F16" s="60">
        <v>-1300000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-1300000</v>
      </c>
      <c r="Y16" s="60">
        <v>1300000</v>
      </c>
      <c r="Z16" s="140">
        <v>-100</v>
      </c>
      <c r="AA16" s="62">
        <v>-1300000</v>
      </c>
    </row>
    <row r="17" spans="1:27" ht="12.75">
      <c r="A17" s="250" t="s">
        <v>185</v>
      </c>
      <c r="B17" s="251"/>
      <c r="C17" s="168">
        <f aca="true" t="shared" si="0" ref="C17:Y17">SUM(C6:C16)</f>
        <v>62577451</v>
      </c>
      <c r="D17" s="168">
        <f t="shared" si="0"/>
        <v>0</v>
      </c>
      <c r="E17" s="72">
        <f t="shared" si="0"/>
        <v>12735806</v>
      </c>
      <c r="F17" s="73">
        <f t="shared" si="0"/>
        <v>12735806</v>
      </c>
      <c r="G17" s="73">
        <f t="shared" si="0"/>
        <v>72749838</v>
      </c>
      <c r="H17" s="73">
        <f t="shared" si="0"/>
        <v>-2723921</v>
      </c>
      <c r="I17" s="73">
        <f t="shared" si="0"/>
        <v>-1008049</v>
      </c>
      <c r="J17" s="73">
        <f t="shared" si="0"/>
        <v>69017868</v>
      </c>
      <c r="K17" s="73">
        <f t="shared" si="0"/>
        <v>7266948</v>
      </c>
      <c r="L17" s="73">
        <f t="shared" si="0"/>
        <v>-2770924</v>
      </c>
      <c r="M17" s="73">
        <f t="shared" si="0"/>
        <v>11241833</v>
      </c>
      <c r="N17" s="73">
        <f t="shared" si="0"/>
        <v>15737857</v>
      </c>
      <c r="O17" s="73">
        <f t="shared" si="0"/>
        <v>-2877076</v>
      </c>
      <c r="P17" s="73">
        <f t="shared" si="0"/>
        <v>-2893712</v>
      </c>
      <c r="Q17" s="73">
        <f t="shared" si="0"/>
        <v>50929000</v>
      </c>
      <c r="R17" s="73">
        <f t="shared" si="0"/>
        <v>45158212</v>
      </c>
      <c r="S17" s="73">
        <f t="shared" si="0"/>
        <v>-2806490</v>
      </c>
      <c r="T17" s="73">
        <f t="shared" si="0"/>
        <v>-2908625</v>
      </c>
      <c r="U17" s="73">
        <f t="shared" si="0"/>
        <v>-2794181</v>
      </c>
      <c r="V17" s="73">
        <f t="shared" si="0"/>
        <v>-8509296</v>
      </c>
      <c r="W17" s="73">
        <f t="shared" si="0"/>
        <v>121404641</v>
      </c>
      <c r="X17" s="73">
        <f t="shared" si="0"/>
        <v>12735806</v>
      </c>
      <c r="Y17" s="73">
        <f t="shared" si="0"/>
        <v>108668835</v>
      </c>
      <c r="Z17" s="170">
        <f>+IF(X17&lt;&gt;0,+(Y17/X17)*100,0)</f>
        <v>853.2544779655092</v>
      </c>
      <c r="AA17" s="74">
        <f>SUM(AA6:AA16)</f>
        <v>12735806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-90857085</v>
      </c>
      <c r="D26" s="155"/>
      <c r="E26" s="59">
        <v>-43800000</v>
      </c>
      <c r="F26" s="60">
        <v>-43800000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-43800000</v>
      </c>
      <c r="Y26" s="60">
        <v>43800000</v>
      </c>
      <c r="Z26" s="140">
        <v>-100</v>
      </c>
      <c r="AA26" s="62">
        <v>-43800000</v>
      </c>
    </row>
    <row r="27" spans="1:27" ht="12.75">
      <c r="A27" s="250" t="s">
        <v>192</v>
      </c>
      <c r="B27" s="251"/>
      <c r="C27" s="168">
        <f aca="true" t="shared" si="1" ref="C27:Y27">SUM(C21:C26)</f>
        <v>-90857085</v>
      </c>
      <c r="D27" s="168">
        <f>SUM(D21:D26)</f>
        <v>0</v>
      </c>
      <c r="E27" s="72">
        <f t="shared" si="1"/>
        <v>-43800000</v>
      </c>
      <c r="F27" s="73">
        <f t="shared" si="1"/>
        <v>-43800000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-43800000</v>
      </c>
      <c r="Y27" s="73">
        <f t="shared" si="1"/>
        <v>43800000</v>
      </c>
      <c r="Z27" s="170">
        <f>+IF(X27&lt;&gt;0,+(Y27/X27)*100,0)</f>
        <v>-100</v>
      </c>
      <c r="AA27" s="74">
        <f>SUM(AA21:AA26)</f>
        <v>-43800000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-28279634</v>
      </c>
      <c r="D38" s="153">
        <f>+D17+D27+D36</f>
        <v>0</v>
      </c>
      <c r="E38" s="99">
        <f t="shared" si="3"/>
        <v>-31064194</v>
      </c>
      <c r="F38" s="100">
        <f t="shared" si="3"/>
        <v>-31064194</v>
      </c>
      <c r="G38" s="100">
        <f t="shared" si="3"/>
        <v>72749838</v>
      </c>
      <c r="H38" s="100">
        <f t="shared" si="3"/>
        <v>-2723921</v>
      </c>
      <c r="I38" s="100">
        <f t="shared" si="3"/>
        <v>-1008049</v>
      </c>
      <c r="J38" s="100">
        <f t="shared" si="3"/>
        <v>69017868</v>
      </c>
      <c r="K38" s="100">
        <f t="shared" si="3"/>
        <v>7266948</v>
      </c>
      <c r="L38" s="100">
        <f t="shared" si="3"/>
        <v>-2770924</v>
      </c>
      <c r="M38" s="100">
        <f t="shared" si="3"/>
        <v>11241833</v>
      </c>
      <c r="N38" s="100">
        <f t="shared" si="3"/>
        <v>15737857</v>
      </c>
      <c r="O38" s="100">
        <f t="shared" si="3"/>
        <v>-2877076</v>
      </c>
      <c r="P38" s="100">
        <f t="shared" si="3"/>
        <v>-2893712</v>
      </c>
      <c r="Q38" s="100">
        <f t="shared" si="3"/>
        <v>50929000</v>
      </c>
      <c r="R38" s="100">
        <f t="shared" si="3"/>
        <v>45158212</v>
      </c>
      <c r="S38" s="100">
        <f t="shared" si="3"/>
        <v>-2806490</v>
      </c>
      <c r="T38" s="100">
        <f t="shared" si="3"/>
        <v>-2908625</v>
      </c>
      <c r="U38" s="100">
        <f t="shared" si="3"/>
        <v>-2794181</v>
      </c>
      <c r="V38" s="100">
        <f t="shared" si="3"/>
        <v>-8509296</v>
      </c>
      <c r="W38" s="100">
        <f t="shared" si="3"/>
        <v>121404641</v>
      </c>
      <c r="X38" s="100">
        <f t="shared" si="3"/>
        <v>-31064194</v>
      </c>
      <c r="Y38" s="100">
        <f t="shared" si="3"/>
        <v>152468835</v>
      </c>
      <c r="Z38" s="137">
        <f>+IF(X38&lt;&gt;0,+(Y38/X38)*100,0)</f>
        <v>-490.8185771695863</v>
      </c>
      <c r="AA38" s="102">
        <f>+AA17+AA27+AA36</f>
        <v>-31064194</v>
      </c>
    </row>
    <row r="39" spans="1:27" ht="12.75">
      <c r="A39" s="249" t="s">
        <v>200</v>
      </c>
      <c r="B39" s="182"/>
      <c r="C39" s="153">
        <v>69268817</v>
      </c>
      <c r="D39" s="153"/>
      <c r="E39" s="99">
        <v>84198453</v>
      </c>
      <c r="F39" s="100">
        <v>84198453</v>
      </c>
      <c r="G39" s="100">
        <v>76032161</v>
      </c>
      <c r="H39" s="100">
        <v>148781999</v>
      </c>
      <c r="I39" s="100">
        <v>146058078</v>
      </c>
      <c r="J39" s="100">
        <v>76032161</v>
      </c>
      <c r="K39" s="100">
        <v>145050029</v>
      </c>
      <c r="L39" s="100">
        <v>152316977</v>
      </c>
      <c r="M39" s="100">
        <v>149546053</v>
      </c>
      <c r="N39" s="100">
        <v>145050029</v>
      </c>
      <c r="O39" s="100">
        <v>160787886</v>
      </c>
      <c r="P39" s="100">
        <v>157910810</v>
      </c>
      <c r="Q39" s="100">
        <v>155017098</v>
      </c>
      <c r="R39" s="100">
        <v>160787886</v>
      </c>
      <c r="S39" s="100">
        <v>205946098</v>
      </c>
      <c r="T39" s="100">
        <v>203139608</v>
      </c>
      <c r="U39" s="100">
        <v>200230983</v>
      </c>
      <c r="V39" s="100">
        <v>205946098</v>
      </c>
      <c r="W39" s="100">
        <v>76032161</v>
      </c>
      <c r="X39" s="100">
        <v>84198453</v>
      </c>
      <c r="Y39" s="100">
        <v>-8166292</v>
      </c>
      <c r="Z39" s="137">
        <v>-9.7</v>
      </c>
      <c r="AA39" s="102">
        <v>84198453</v>
      </c>
    </row>
    <row r="40" spans="1:27" ht="12.75">
      <c r="A40" s="269" t="s">
        <v>201</v>
      </c>
      <c r="B40" s="256"/>
      <c r="C40" s="257">
        <v>40989183</v>
      </c>
      <c r="D40" s="257"/>
      <c r="E40" s="258">
        <v>53134259</v>
      </c>
      <c r="F40" s="259">
        <v>53134259</v>
      </c>
      <c r="G40" s="259">
        <v>148781999</v>
      </c>
      <c r="H40" s="259">
        <v>146058078</v>
      </c>
      <c r="I40" s="259">
        <v>145050029</v>
      </c>
      <c r="J40" s="259">
        <v>145050029</v>
      </c>
      <c r="K40" s="259">
        <v>152316977</v>
      </c>
      <c r="L40" s="259">
        <v>149546053</v>
      </c>
      <c r="M40" s="259">
        <v>160787886</v>
      </c>
      <c r="N40" s="259">
        <v>160787886</v>
      </c>
      <c r="O40" s="259">
        <v>157910810</v>
      </c>
      <c r="P40" s="259">
        <v>155017098</v>
      </c>
      <c r="Q40" s="259">
        <v>205946098</v>
      </c>
      <c r="R40" s="259">
        <v>157910810</v>
      </c>
      <c r="S40" s="259">
        <v>203139608</v>
      </c>
      <c r="T40" s="259">
        <v>200230983</v>
      </c>
      <c r="U40" s="259">
        <v>197436802</v>
      </c>
      <c r="V40" s="259">
        <v>197436802</v>
      </c>
      <c r="W40" s="259">
        <v>197436802</v>
      </c>
      <c r="X40" s="259">
        <v>53134259</v>
      </c>
      <c r="Y40" s="259">
        <v>144302543</v>
      </c>
      <c r="Z40" s="260">
        <v>271.58</v>
      </c>
      <c r="AA40" s="261">
        <v>53134259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90857085</v>
      </c>
      <c r="D5" s="200">
        <f t="shared" si="0"/>
        <v>0</v>
      </c>
      <c r="E5" s="106">
        <f t="shared" si="0"/>
        <v>43800000</v>
      </c>
      <c r="F5" s="106">
        <f t="shared" si="0"/>
        <v>37800000</v>
      </c>
      <c r="G5" s="106">
        <f t="shared" si="0"/>
        <v>895463</v>
      </c>
      <c r="H5" s="106">
        <f t="shared" si="0"/>
        <v>1221536</v>
      </c>
      <c r="I5" s="106">
        <f t="shared" si="0"/>
        <v>895687</v>
      </c>
      <c r="J5" s="106">
        <f t="shared" si="0"/>
        <v>3012686</v>
      </c>
      <c r="K5" s="106">
        <f t="shared" si="0"/>
        <v>956987</v>
      </c>
      <c r="L5" s="106">
        <f t="shared" si="0"/>
        <v>1225356</v>
      </c>
      <c r="M5" s="106">
        <f t="shared" si="0"/>
        <v>988653</v>
      </c>
      <c r="N5" s="106">
        <f t="shared" si="0"/>
        <v>3170996</v>
      </c>
      <c r="O5" s="106">
        <f t="shared" si="0"/>
        <v>4678674</v>
      </c>
      <c r="P5" s="106">
        <f t="shared" si="0"/>
        <v>3751522</v>
      </c>
      <c r="Q5" s="106">
        <f t="shared" si="0"/>
        <v>3374180</v>
      </c>
      <c r="R5" s="106">
        <f t="shared" si="0"/>
        <v>11804376</v>
      </c>
      <c r="S5" s="106">
        <f t="shared" si="0"/>
        <v>975000</v>
      </c>
      <c r="T5" s="106">
        <f t="shared" si="0"/>
        <v>878000</v>
      </c>
      <c r="U5" s="106">
        <f t="shared" si="0"/>
        <v>1737138</v>
      </c>
      <c r="V5" s="106">
        <f t="shared" si="0"/>
        <v>3590138</v>
      </c>
      <c r="W5" s="106">
        <f t="shared" si="0"/>
        <v>21578196</v>
      </c>
      <c r="X5" s="106">
        <f t="shared" si="0"/>
        <v>37800000</v>
      </c>
      <c r="Y5" s="106">
        <f t="shared" si="0"/>
        <v>-16221804</v>
      </c>
      <c r="Z5" s="201">
        <f>+IF(X5&lt;&gt;0,+(Y5/X5)*100,0)</f>
        <v>-42.91482539682539</v>
      </c>
      <c r="AA5" s="199">
        <f>SUM(AA11:AA18)</f>
        <v>37800000</v>
      </c>
    </row>
    <row r="6" spans="1:27" ht="12.75">
      <c r="A6" s="291" t="s">
        <v>205</v>
      </c>
      <c r="B6" s="142"/>
      <c r="C6" s="62"/>
      <c r="D6" s="156"/>
      <c r="E6" s="60">
        <v>35800000</v>
      </c>
      <c r="F6" s="60">
        <v>35800000</v>
      </c>
      <c r="G6" s="60">
        <v>895463</v>
      </c>
      <c r="H6" s="60">
        <v>1221536</v>
      </c>
      <c r="I6" s="60">
        <v>895687</v>
      </c>
      <c r="J6" s="60">
        <v>3012686</v>
      </c>
      <c r="K6" s="60">
        <v>956987</v>
      </c>
      <c r="L6" s="60">
        <v>1225356</v>
      </c>
      <c r="M6" s="60">
        <v>988653</v>
      </c>
      <c r="N6" s="60">
        <v>3170996</v>
      </c>
      <c r="O6" s="60">
        <v>4678674</v>
      </c>
      <c r="P6" s="60">
        <v>3751522</v>
      </c>
      <c r="Q6" s="60">
        <v>3374180</v>
      </c>
      <c r="R6" s="60">
        <v>11804376</v>
      </c>
      <c r="S6" s="60">
        <v>975000</v>
      </c>
      <c r="T6" s="60">
        <v>878000</v>
      </c>
      <c r="U6" s="60">
        <v>1737138</v>
      </c>
      <c r="V6" s="60">
        <v>3590138</v>
      </c>
      <c r="W6" s="60">
        <v>21578196</v>
      </c>
      <c r="X6" s="60">
        <v>35800000</v>
      </c>
      <c r="Y6" s="60">
        <v>-14221804</v>
      </c>
      <c r="Z6" s="140">
        <v>-39.73</v>
      </c>
      <c r="AA6" s="155">
        <v>35800000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87253037</v>
      </c>
      <c r="D10" s="156"/>
      <c r="E10" s="60">
        <v>8000000</v>
      </c>
      <c r="F10" s="60">
        <v>2000000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2000000</v>
      </c>
      <c r="Y10" s="60">
        <v>-2000000</v>
      </c>
      <c r="Z10" s="140">
        <v>-100</v>
      </c>
      <c r="AA10" s="155">
        <v>2000000</v>
      </c>
    </row>
    <row r="11" spans="1:27" ht="12.75">
      <c r="A11" s="292" t="s">
        <v>210</v>
      </c>
      <c r="B11" s="142"/>
      <c r="C11" s="293">
        <f aca="true" t="shared" si="1" ref="C11:Y11">SUM(C6:C10)</f>
        <v>87253037</v>
      </c>
      <c r="D11" s="294">
        <f t="shared" si="1"/>
        <v>0</v>
      </c>
      <c r="E11" s="295">
        <f t="shared" si="1"/>
        <v>43800000</v>
      </c>
      <c r="F11" s="295">
        <f t="shared" si="1"/>
        <v>37800000</v>
      </c>
      <c r="G11" s="295">
        <f t="shared" si="1"/>
        <v>895463</v>
      </c>
      <c r="H11" s="295">
        <f t="shared" si="1"/>
        <v>1221536</v>
      </c>
      <c r="I11" s="295">
        <f t="shared" si="1"/>
        <v>895687</v>
      </c>
      <c r="J11" s="295">
        <f t="shared" si="1"/>
        <v>3012686</v>
      </c>
      <c r="K11" s="295">
        <f t="shared" si="1"/>
        <v>956987</v>
      </c>
      <c r="L11" s="295">
        <f t="shared" si="1"/>
        <v>1225356</v>
      </c>
      <c r="M11" s="295">
        <f t="shared" si="1"/>
        <v>988653</v>
      </c>
      <c r="N11" s="295">
        <f t="shared" si="1"/>
        <v>3170996</v>
      </c>
      <c r="O11" s="295">
        <f t="shared" si="1"/>
        <v>4678674</v>
      </c>
      <c r="P11" s="295">
        <f t="shared" si="1"/>
        <v>3751522</v>
      </c>
      <c r="Q11" s="295">
        <f t="shared" si="1"/>
        <v>3374180</v>
      </c>
      <c r="R11" s="295">
        <f t="shared" si="1"/>
        <v>11804376</v>
      </c>
      <c r="S11" s="295">
        <f t="shared" si="1"/>
        <v>975000</v>
      </c>
      <c r="T11" s="295">
        <f t="shared" si="1"/>
        <v>878000</v>
      </c>
      <c r="U11" s="295">
        <f t="shared" si="1"/>
        <v>1737138</v>
      </c>
      <c r="V11" s="295">
        <f t="shared" si="1"/>
        <v>3590138</v>
      </c>
      <c r="W11" s="295">
        <f t="shared" si="1"/>
        <v>21578196</v>
      </c>
      <c r="X11" s="295">
        <f t="shared" si="1"/>
        <v>37800000</v>
      </c>
      <c r="Y11" s="295">
        <f t="shared" si="1"/>
        <v>-16221804</v>
      </c>
      <c r="Z11" s="296">
        <f>+IF(X11&lt;&gt;0,+(Y11/X11)*100,0)</f>
        <v>-42.91482539682539</v>
      </c>
      <c r="AA11" s="297">
        <f>SUM(AA6:AA10)</f>
        <v>37800000</v>
      </c>
    </row>
    <row r="12" spans="1:27" ht="12.75">
      <c r="A12" s="298" t="s">
        <v>211</v>
      </c>
      <c r="B12" s="136"/>
      <c r="C12" s="62">
        <v>1286668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2317380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35800000</v>
      </c>
      <c r="F36" s="60">
        <f t="shared" si="4"/>
        <v>35800000</v>
      </c>
      <c r="G36" s="60">
        <f t="shared" si="4"/>
        <v>895463</v>
      </c>
      <c r="H36" s="60">
        <f t="shared" si="4"/>
        <v>1221536</v>
      </c>
      <c r="I36" s="60">
        <f t="shared" si="4"/>
        <v>895687</v>
      </c>
      <c r="J36" s="60">
        <f t="shared" si="4"/>
        <v>3012686</v>
      </c>
      <c r="K36" s="60">
        <f t="shared" si="4"/>
        <v>956987</v>
      </c>
      <c r="L36" s="60">
        <f t="shared" si="4"/>
        <v>1225356</v>
      </c>
      <c r="M36" s="60">
        <f t="shared" si="4"/>
        <v>988653</v>
      </c>
      <c r="N36" s="60">
        <f t="shared" si="4"/>
        <v>3170996</v>
      </c>
      <c r="O36" s="60">
        <f t="shared" si="4"/>
        <v>4678674</v>
      </c>
      <c r="P36" s="60">
        <f t="shared" si="4"/>
        <v>3751522</v>
      </c>
      <c r="Q36" s="60">
        <f t="shared" si="4"/>
        <v>3374180</v>
      </c>
      <c r="R36" s="60">
        <f t="shared" si="4"/>
        <v>11804376</v>
      </c>
      <c r="S36" s="60">
        <f t="shared" si="4"/>
        <v>975000</v>
      </c>
      <c r="T36" s="60">
        <f t="shared" si="4"/>
        <v>878000</v>
      </c>
      <c r="U36" s="60">
        <f t="shared" si="4"/>
        <v>1737138</v>
      </c>
      <c r="V36" s="60">
        <f t="shared" si="4"/>
        <v>3590138</v>
      </c>
      <c r="W36" s="60">
        <f t="shared" si="4"/>
        <v>21578196</v>
      </c>
      <c r="X36" s="60">
        <f t="shared" si="4"/>
        <v>35800000</v>
      </c>
      <c r="Y36" s="60">
        <f t="shared" si="4"/>
        <v>-14221804</v>
      </c>
      <c r="Z36" s="140">
        <f aca="true" t="shared" si="5" ref="Z36:Z49">+IF(X36&lt;&gt;0,+(Y36/X36)*100,0)</f>
        <v>-39.7257094972067</v>
      </c>
      <c r="AA36" s="155">
        <f>AA6+AA21</f>
        <v>35800000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87253037</v>
      </c>
      <c r="D40" s="156">
        <f t="shared" si="4"/>
        <v>0</v>
      </c>
      <c r="E40" s="60">
        <f t="shared" si="4"/>
        <v>8000000</v>
      </c>
      <c r="F40" s="60">
        <f t="shared" si="4"/>
        <v>2000000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2000000</v>
      </c>
      <c r="Y40" s="60">
        <f t="shared" si="4"/>
        <v>-2000000</v>
      </c>
      <c r="Z40" s="140">
        <f t="shared" si="5"/>
        <v>-100</v>
      </c>
      <c r="AA40" s="155">
        <f>AA10+AA25</f>
        <v>2000000</v>
      </c>
    </row>
    <row r="41" spans="1:27" ht="12.75">
      <c r="A41" s="292" t="s">
        <v>210</v>
      </c>
      <c r="B41" s="142"/>
      <c r="C41" s="293">
        <f aca="true" t="shared" si="6" ref="C41:Y41">SUM(C36:C40)</f>
        <v>87253037</v>
      </c>
      <c r="D41" s="294">
        <f t="shared" si="6"/>
        <v>0</v>
      </c>
      <c r="E41" s="295">
        <f t="shared" si="6"/>
        <v>43800000</v>
      </c>
      <c r="F41" s="295">
        <f t="shared" si="6"/>
        <v>37800000</v>
      </c>
      <c r="G41" s="295">
        <f t="shared" si="6"/>
        <v>895463</v>
      </c>
      <c r="H41" s="295">
        <f t="shared" si="6"/>
        <v>1221536</v>
      </c>
      <c r="I41" s="295">
        <f t="shared" si="6"/>
        <v>895687</v>
      </c>
      <c r="J41" s="295">
        <f t="shared" si="6"/>
        <v>3012686</v>
      </c>
      <c r="K41" s="295">
        <f t="shared" si="6"/>
        <v>956987</v>
      </c>
      <c r="L41" s="295">
        <f t="shared" si="6"/>
        <v>1225356</v>
      </c>
      <c r="M41" s="295">
        <f t="shared" si="6"/>
        <v>988653</v>
      </c>
      <c r="N41" s="295">
        <f t="shared" si="6"/>
        <v>3170996</v>
      </c>
      <c r="O41" s="295">
        <f t="shared" si="6"/>
        <v>4678674</v>
      </c>
      <c r="P41" s="295">
        <f t="shared" si="6"/>
        <v>3751522</v>
      </c>
      <c r="Q41" s="295">
        <f t="shared" si="6"/>
        <v>3374180</v>
      </c>
      <c r="R41" s="295">
        <f t="shared" si="6"/>
        <v>11804376</v>
      </c>
      <c r="S41" s="295">
        <f t="shared" si="6"/>
        <v>975000</v>
      </c>
      <c r="T41" s="295">
        <f t="shared" si="6"/>
        <v>878000</v>
      </c>
      <c r="U41" s="295">
        <f t="shared" si="6"/>
        <v>1737138</v>
      </c>
      <c r="V41" s="295">
        <f t="shared" si="6"/>
        <v>3590138</v>
      </c>
      <c r="W41" s="295">
        <f t="shared" si="6"/>
        <v>21578196</v>
      </c>
      <c r="X41" s="295">
        <f t="shared" si="6"/>
        <v>37800000</v>
      </c>
      <c r="Y41" s="295">
        <f t="shared" si="6"/>
        <v>-16221804</v>
      </c>
      <c r="Z41" s="296">
        <f t="shared" si="5"/>
        <v>-42.91482539682539</v>
      </c>
      <c r="AA41" s="297">
        <f>SUM(AA36:AA40)</f>
        <v>37800000</v>
      </c>
    </row>
    <row r="42" spans="1:27" ht="12.75">
      <c r="A42" s="298" t="s">
        <v>211</v>
      </c>
      <c r="B42" s="136"/>
      <c r="C42" s="95">
        <f aca="true" t="shared" si="7" ref="C42:Y48">C12+C27</f>
        <v>1286668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2317380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90857085</v>
      </c>
      <c r="D49" s="218">
        <f t="shared" si="9"/>
        <v>0</v>
      </c>
      <c r="E49" s="220">
        <f t="shared" si="9"/>
        <v>43800000</v>
      </c>
      <c r="F49" s="220">
        <f t="shared" si="9"/>
        <v>37800000</v>
      </c>
      <c r="G49" s="220">
        <f t="shared" si="9"/>
        <v>895463</v>
      </c>
      <c r="H49" s="220">
        <f t="shared" si="9"/>
        <v>1221536</v>
      </c>
      <c r="I49" s="220">
        <f t="shared" si="9"/>
        <v>895687</v>
      </c>
      <c r="J49" s="220">
        <f t="shared" si="9"/>
        <v>3012686</v>
      </c>
      <c r="K49" s="220">
        <f t="shared" si="9"/>
        <v>956987</v>
      </c>
      <c r="L49" s="220">
        <f t="shared" si="9"/>
        <v>1225356</v>
      </c>
      <c r="M49" s="220">
        <f t="shared" si="9"/>
        <v>988653</v>
      </c>
      <c r="N49" s="220">
        <f t="shared" si="9"/>
        <v>3170996</v>
      </c>
      <c r="O49" s="220">
        <f t="shared" si="9"/>
        <v>4678674</v>
      </c>
      <c r="P49" s="220">
        <f t="shared" si="9"/>
        <v>3751522</v>
      </c>
      <c r="Q49" s="220">
        <f t="shared" si="9"/>
        <v>3374180</v>
      </c>
      <c r="R49" s="220">
        <f t="shared" si="9"/>
        <v>11804376</v>
      </c>
      <c r="S49" s="220">
        <f t="shared" si="9"/>
        <v>975000</v>
      </c>
      <c r="T49" s="220">
        <f t="shared" si="9"/>
        <v>878000</v>
      </c>
      <c r="U49" s="220">
        <f t="shared" si="9"/>
        <v>1737138</v>
      </c>
      <c r="V49" s="220">
        <f t="shared" si="9"/>
        <v>3590138</v>
      </c>
      <c r="W49" s="220">
        <f t="shared" si="9"/>
        <v>21578196</v>
      </c>
      <c r="X49" s="220">
        <f t="shared" si="9"/>
        <v>37800000</v>
      </c>
      <c r="Y49" s="220">
        <f t="shared" si="9"/>
        <v>-16221804</v>
      </c>
      <c r="Z49" s="221">
        <f t="shared" si="5"/>
        <v>-42.91482539682539</v>
      </c>
      <c r="AA49" s="222">
        <f>SUM(AA41:AA48)</f>
        <v>37800000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14250966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14250966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14250966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2841622</v>
      </c>
      <c r="H65" s="60">
        <v>2723912</v>
      </c>
      <c r="I65" s="60">
        <v>2833049</v>
      </c>
      <c r="J65" s="60">
        <v>8398583</v>
      </c>
      <c r="K65" s="60">
        <v>2733052</v>
      </c>
      <c r="L65" s="60">
        <v>2995363</v>
      </c>
      <c r="M65" s="60">
        <v>3997968</v>
      </c>
      <c r="N65" s="60">
        <v>9726383</v>
      </c>
      <c r="O65" s="60">
        <v>2877076</v>
      </c>
      <c r="P65" s="60">
        <v>2893712</v>
      </c>
      <c r="Q65" s="60">
        <v>2906690</v>
      </c>
      <c r="R65" s="60">
        <v>8677478</v>
      </c>
      <c r="S65" s="60">
        <v>2806490</v>
      </c>
      <c r="T65" s="60">
        <v>2908625</v>
      </c>
      <c r="U65" s="60">
        <v>2794181</v>
      </c>
      <c r="V65" s="60">
        <v>8509296</v>
      </c>
      <c r="W65" s="60">
        <v>35311740</v>
      </c>
      <c r="X65" s="60"/>
      <c r="Y65" s="60">
        <v>35311740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16600969</v>
      </c>
      <c r="F68" s="60"/>
      <c r="G68" s="60">
        <v>664203</v>
      </c>
      <c r="H68" s="60">
        <v>336502</v>
      </c>
      <c r="I68" s="60">
        <v>625843</v>
      </c>
      <c r="J68" s="60">
        <v>1626548</v>
      </c>
      <c r="K68" s="60">
        <v>332625</v>
      </c>
      <c r="L68" s="60">
        <v>456025</v>
      </c>
      <c r="M68" s="60">
        <v>656789</v>
      </c>
      <c r="N68" s="60">
        <v>1445439</v>
      </c>
      <c r="O68" s="60">
        <v>1287596</v>
      </c>
      <c r="P68" s="60">
        <v>895963</v>
      </c>
      <c r="Q68" s="60">
        <v>1345698</v>
      </c>
      <c r="R68" s="60">
        <v>3529257</v>
      </c>
      <c r="S68" s="60">
        <v>1269245</v>
      </c>
      <c r="T68" s="60">
        <v>989665</v>
      </c>
      <c r="U68" s="60">
        <v>3554695</v>
      </c>
      <c r="V68" s="60">
        <v>5813605</v>
      </c>
      <c r="W68" s="60">
        <v>12414849</v>
      </c>
      <c r="X68" s="60"/>
      <c r="Y68" s="60">
        <v>12414849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16600969</v>
      </c>
      <c r="F69" s="220">
        <f t="shared" si="12"/>
        <v>0</v>
      </c>
      <c r="G69" s="220">
        <f t="shared" si="12"/>
        <v>3505825</v>
      </c>
      <c r="H69" s="220">
        <f t="shared" si="12"/>
        <v>3060414</v>
      </c>
      <c r="I69" s="220">
        <f t="shared" si="12"/>
        <v>3458892</v>
      </c>
      <c r="J69" s="220">
        <f t="shared" si="12"/>
        <v>10025131</v>
      </c>
      <c r="K69" s="220">
        <f t="shared" si="12"/>
        <v>3065677</v>
      </c>
      <c r="L69" s="220">
        <f t="shared" si="12"/>
        <v>3451388</v>
      </c>
      <c r="M69" s="220">
        <f t="shared" si="12"/>
        <v>4654757</v>
      </c>
      <c r="N69" s="220">
        <f t="shared" si="12"/>
        <v>11171822</v>
      </c>
      <c r="O69" s="220">
        <f t="shared" si="12"/>
        <v>4164672</v>
      </c>
      <c r="P69" s="220">
        <f t="shared" si="12"/>
        <v>3789675</v>
      </c>
      <c r="Q69" s="220">
        <f t="shared" si="12"/>
        <v>4252388</v>
      </c>
      <c r="R69" s="220">
        <f t="shared" si="12"/>
        <v>12206735</v>
      </c>
      <c r="S69" s="220">
        <f t="shared" si="12"/>
        <v>4075735</v>
      </c>
      <c r="T69" s="220">
        <f t="shared" si="12"/>
        <v>3898290</v>
      </c>
      <c r="U69" s="220">
        <f t="shared" si="12"/>
        <v>6348876</v>
      </c>
      <c r="V69" s="220">
        <f t="shared" si="12"/>
        <v>14322901</v>
      </c>
      <c r="W69" s="220">
        <f t="shared" si="12"/>
        <v>47726589</v>
      </c>
      <c r="X69" s="220">
        <f t="shared" si="12"/>
        <v>0</v>
      </c>
      <c r="Y69" s="220">
        <f t="shared" si="12"/>
        <v>47726589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87253037</v>
      </c>
      <c r="D5" s="357">
        <f t="shared" si="0"/>
        <v>0</v>
      </c>
      <c r="E5" s="356">
        <f t="shared" si="0"/>
        <v>43800000</v>
      </c>
      <c r="F5" s="358">
        <f t="shared" si="0"/>
        <v>37800000</v>
      </c>
      <c r="G5" s="358">
        <f t="shared" si="0"/>
        <v>895463</v>
      </c>
      <c r="H5" s="356">
        <f t="shared" si="0"/>
        <v>1221536</v>
      </c>
      <c r="I5" s="356">
        <f t="shared" si="0"/>
        <v>895687</v>
      </c>
      <c r="J5" s="358">
        <f t="shared" si="0"/>
        <v>3012686</v>
      </c>
      <c r="K5" s="358">
        <f t="shared" si="0"/>
        <v>956987</v>
      </c>
      <c r="L5" s="356">
        <f t="shared" si="0"/>
        <v>1225356</v>
      </c>
      <c r="M5" s="356">
        <f t="shared" si="0"/>
        <v>988653</v>
      </c>
      <c r="N5" s="358">
        <f t="shared" si="0"/>
        <v>3170996</v>
      </c>
      <c r="O5" s="358">
        <f t="shared" si="0"/>
        <v>4678674</v>
      </c>
      <c r="P5" s="356">
        <f t="shared" si="0"/>
        <v>3751522</v>
      </c>
      <c r="Q5" s="356">
        <f t="shared" si="0"/>
        <v>3374180</v>
      </c>
      <c r="R5" s="358">
        <f t="shared" si="0"/>
        <v>11804376</v>
      </c>
      <c r="S5" s="358">
        <f t="shared" si="0"/>
        <v>975000</v>
      </c>
      <c r="T5" s="356">
        <f t="shared" si="0"/>
        <v>878000</v>
      </c>
      <c r="U5" s="356">
        <f t="shared" si="0"/>
        <v>1737138</v>
      </c>
      <c r="V5" s="358">
        <f t="shared" si="0"/>
        <v>3590138</v>
      </c>
      <c r="W5" s="358">
        <f t="shared" si="0"/>
        <v>21578196</v>
      </c>
      <c r="X5" s="356">
        <f t="shared" si="0"/>
        <v>37800000</v>
      </c>
      <c r="Y5" s="358">
        <f t="shared" si="0"/>
        <v>-16221804</v>
      </c>
      <c r="Z5" s="359">
        <f>+IF(X5&lt;&gt;0,+(Y5/X5)*100,0)</f>
        <v>-42.91482539682539</v>
      </c>
      <c r="AA5" s="360">
        <f>+AA6+AA8+AA11+AA13+AA15</f>
        <v>37800000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35800000</v>
      </c>
      <c r="F6" s="59">
        <f t="shared" si="1"/>
        <v>35800000</v>
      </c>
      <c r="G6" s="59">
        <f t="shared" si="1"/>
        <v>895463</v>
      </c>
      <c r="H6" s="60">
        <f t="shared" si="1"/>
        <v>1221536</v>
      </c>
      <c r="I6" s="60">
        <f t="shared" si="1"/>
        <v>895687</v>
      </c>
      <c r="J6" s="59">
        <f t="shared" si="1"/>
        <v>3012686</v>
      </c>
      <c r="K6" s="59">
        <f t="shared" si="1"/>
        <v>956987</v>
      </c>
      <c r="L6" s="60">
        <f t="shared" si="1"/>
        <v>1225356</v>
      </c>
      <c r="M6" s="60">
        <f t="shared" si="1"/>
        <v>988653</v>
      </c>
      <c r="N6" s="59">
        <f t="shared" si="1"/>
        <v>3170996</v>
      </c>
      <c r="O6" s="59">
        <f t="shared" si="1"/>
        <v>4678674</v>
      </c>
      <c r="P6" s="60">
        <f t="shared" si="1"/>
        <v>3751522</v>
      </c>
      <c r="Q6" s="60">
        <f t="shared" si="1"/>
        <v>3374180</v>
      </c>
      <c r="R6" s="59">
        <f t="shared" si="1"/>
        <v>11804376</v>
      </c>
      <c r="S6" s="59">
        <f t="shared" si="1"/>
        <v>975000</v>
      </c>
      <c r="T6" s="60">
        <f t="shared" si="1"/>
        <v>878000</v>
      </c>
      <c r="U6" s="60">
        <f t="shared" si="1"/>
        <v>1737138</v>
      </c>
      <c r="V6" s="59">
        <f t="shared" si="1"/>
        <v>3590138</v>
      </c>
      <c r="W6" s="59">
        <f t="shared" si="1"/>
        <v>21578196</v>
      </c>
      <c r="X6" s="60">
        <f t="shared" si="1"/>
        <v>35800000</v>
      </c>
      <c r="Y6" s="59">
        <f t="shared" si="1"/>
        <v>-14221804</v>
      </c>
      <c r="Z6" s="61">
        <f>+IF(X6&lt;&gt;0,+(Y6/X6)*100,0)</f>
        <v>-39.7257094972067</v>
      </c>
      <c r="AA6" s="62">
        <f t="shared" si="1"/>
        <v>35800000</v>
      </c>
    </row>
    <row r="7" spans="1:27" ht="12.75">
      <c r="A7" s="291" t="s">
        <v>229</v>
      </c>
      <c r="B7" s="142"/>
      <c r="C7" s="60"/>
      <c r="D7" s="340"/>
      <c r="E7" s="60">
        <v>35800000</v>
      </c>
      <c r="F7" s="59">
        <v>35800000</v>
      </c>
      <c r="G7" s="59">
        <v>895463</v>
      </c>
      <c r="H7" s="60">
        <v>1221536</v>
      </c>
      <c r="I7" s="60">
        <v>895687</v>
      </c>
      <c r="J7" s="59">
        <v>3012686</v>
      </c>
      <c r="K7" s="59">
        <v>956987</v>
      </c>
      <c r="L7" s="60">
        <v>1225356</v>
      </c>
      <c r="M7" s="60">
        <v>988653</v>
      </c>
      <c r="N7" s="59">
        <v>3170996</v>
      </c>
      <c r="O7" s="59">
        <v>4678674</v>
      </c>
      <c r="P7" s="60">
        <v>3751522</v>
      </c>
      <c r="Q7" s="60">
        <v>3374180</v>
      </c>
      <c r="R7" s="59">
        <v>11804376</v>
      </c>
      <c r="S7" s="59">
        <v>975000</v>
      </c>
      <c r="T7" s="60">
        <v>878000</v>
      </c>
      <c r="U7" s="60">
        <v>1737138</v>
      </c>
      <c r="V7" s="59">
        <v>3590138</v>
      </c>
      <c r="W7" s="59">
        <v>21578196</v>
      </c>
      <c r="X7" s="60">
        <v>35800000</v>
      </c>
      <c r="Y7" s="59">
        <v>-14221804</v>
      </c>
      <c r="Z7" s="61">
        <v>-39.73</v>
      </c>
      <c r="AA7" s="62">
        <v>35800000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87253037</v>
      </c>
      <c r="D15" s="340">
        <f t="shared" si="5"/>
        <v>0</v>
      </c>
      <c r="E15" s="60">
        <f t="shared" si="5"/>
        <v>8000000</v>
      </c>
      <c r="F15" s="59">
        <f t="shared" si="5"/>
        <v>2000000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2000000</v>
      </c>
      <c r="Y15" s="59">
        <f t="shared" si="5"/>
        <v>-2000000</v>
      </c>
      <c r="Z15" s="61">
        <f>+IF(X15&lt;&gt;0,+(Y15/X15)*100,0)</f>
        <v>-100</v>
      </c>
      <c r="AA15" s="62">
        <f>SUM(AA16:AA20)</f>
        <v>2000000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87253037</v>
      </c>
      <c r="D20" s="340"/>
      <c r="E20" s="60">
        <v>8000000</v>
      </c>
      <c r="F20" s="59">
        <v>2000000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2000000</v>
      </c>
      <c r="Y20" s="59">
        <v>-2000000</v>
      </c>
      <c r="Z20" s="61">
        <v>-100</v>
      </c>
      <c r="AA20" s="62">
        <v>2000000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1286668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1286668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2317380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2317380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90857085</v>
      </c>
      <c r="D60" s="346">
        <f t="shared" si="14"/>
        <v>0</v>
      </c>
      <c r="E60" s="219">
        <f t="shared" si="14"/>
        <v>43800000</v>
      </c>
      <c r="F60" s="264">
        <f t="shared" si="14"/>
        <v>37800000</v>
      </c>
      <c r="G60" s="264">
        <f t="shared" si="14"/>
        <v>895463</v>
      </c>
      <c r="H60" s="219">
        <f t="shared" si="14"/>
        <v>1221536</v>
      </c>
      <c r="I60" s="219">
        <f t="shared" si="14"/>
        <v>895687</v>
      </c>
      <c r="J60" s="264">
        <f t="shared" si="14"/>
        <v>3012686</v>
      </c>
      <c r="K60" s="264">
        <f t="shared" si="14"/>
        <v>956987</v>
      </c>
      <c r="L60" s="219">
        <f t="shared" si="14"/>
        <v>1225356</v>
      </c>
      <c r="M60" s="219">
        <f t="shared" si="14"/>
        <v>988653</v>
      </c>
      <c r="N60" s="264">
        <f t="shared" si="14"/>
        <v>3170996</v>
      </c>
      <c r="O60" s="264">
        <f t="shared" si="14"/>
        <v>4678674</v>
      </c>
      <c r="P60" s="219">
        <f t="shared" si="14"/>
        <v>3751522</v>
      </c>
      <c r="Q60" s="219">
        <f t="shared" si="14"/>
        <v>3374180</v>
      </c>
      <c r="R60" s="264">
        <f t="shared" si="14"/>
        <v>11804376</v>
      </c>
      <c r="S60" s="264">
        <f t="shared" si="14"/>
        <v>975000</v>
      </c>
      <c r="T60" s="219">
        <f t="shared" si="14"/>
        <v>878000</v>
      </c>
      <c r="U60" s="219">
        <f t="shared" si="14"/>
        <v>1737138</v>
      </c>
      <c r="V60" s="264">
        <f t="shared" si="14"/>
        <v>3590138</v>
      </c>
      <c r="W60" s="264">
        <f t="shared" si="14"/>
        <v>21578196</v>
      </c>
      <c r="X60" s="219">
        <f t="shared" si="14"/>
        <v>37800000</v>
      </c>
      <c r="Y60" s="264">
        <f t="shared" si="14"/>
        <v>-16221804</v>
      </c>
      <c r="Z60" s="337">
        <f>+IF(X60&lt;&gt;0,+(Y60/X60)*100,0)</f>
        <v>-42.91482539682539</v>
      </c>
      <c r="AA60" s="232">
        <f>+AA57+AA54+AA51+AA40+AA37+AA34+AA22+AA5</f>
        <v>37800000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2017-07-31T13:33:18Z</dcterms:created>
  <dcterms:modified xsi:type="dcterms:W3CDTF">2017-07-31T13:33:21Z</dcterms:modified>
  <cp:category/>
  <cp:version/>
  <cp:contentType/>
  <cp:contentStatus/>
</cp:coreProperties>
</file>