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<sst xmlns="http://schemas.openxmlformats.org/spreadsheetml/2006/main" count="857" uniqueCount="303">
  <si>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Dannhauser(KZN254)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</si>
  <si>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</si>
  <si>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</si>
  <si>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</si>
  <si>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</si>
  <si>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</si>
  <si>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</si>
  <si>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</si>
  <si>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</si>
  <si>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</si>
  <si>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</si>
  <si>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</si>
  <si>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</si>
  <si>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</si>
  <si>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</si>
  <si>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</si>
  <si>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</si>
  <si>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</si>
  <si>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</si>
  <si>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</si>
  <si>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</si>
  <si>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</si>
  <si>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</si>
  <si>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</si>
  <si>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</si>
  <si>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</si>
  <si>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</si>
  <si>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</si>
  <si>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</si>
  <si>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</si>
  <si>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</si>
  <si>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</si>
  <si>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</si>
  <si>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</si>
  <si>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</si>
  <si>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</si>
  <si>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</si>
  <si>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</si>
  <si>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</si>
  <si>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</si>
  <si>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</si>
  <si>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</si>
  <si>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</si>
  <si>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</si>
  <si>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</si>
  <si>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</si>
  <si>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</si>
  <si>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</si>
  <si>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</si>
  <si>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</si>
  <si>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</si>
  <si>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</si>
  <si>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</si>
  <si>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</si>
  <si>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</si>
  <si>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</si>
  <si>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</si>
  <si>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</si>
  <si>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</si>
  <si>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</si>
  <si>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</si>
  <si>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</si>
  <si>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</si>
  <si>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</si>
  <si>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</si>
  <si>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</si>
  <si>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</si>
  <si>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</si>
  <si>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</si>
  <si>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</si>
  <si>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Dannhauser(KZN254)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</si>
  <si>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</si>
  <si>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</si>
  <si>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</si>
  <si>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</si>
  <si>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</si>
  <si>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</si>
  <si>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</si>
  <si>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</si>
  <si>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</si>
  <si>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</si>
  <si>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</si>
  <si>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</si>
  <si>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</si>
  <si>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</si>
  <si>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</si>
  <si>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</si>
  <si>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</si>
  <si>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</si>
  <si>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</si>
  <si>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</si>
  <si>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</si>
  <si>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</si>
  <si>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</si>
  <si>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</si>
  <si>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</si>
  <si>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</si>
  <si>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</si>
  <si>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</si>
  <si>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</si>
  <si>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Dannhauser(KZN254)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</si>
  <si>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</si>
  <si>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</si>
  <si>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</si>
  <si>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</si>
  <si>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</si>
  <si>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</si>
  <si>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</si>
  <si>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</si>
  <si>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</si>
  <si>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</si>
  <si>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</si>
  <si>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</si>
  <si>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</si>
  <si>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</si>
  <si>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</si>
  <si>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</si>
  <si>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</si>
  <si>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</si>
  <si>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</si>
  <si>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</si>
  <si>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</si>
  <si>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</si>
  <si>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</si>
  <si>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</si>
  <si>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</si>
  <si>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</si>
  <si>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</si>
  <si>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</si>
  <si>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Dannhauser(KZN254)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</si>
  <si>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</si>
  <si>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</si>
  <si>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</si>
  <si>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</si>
  <si>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</si>
  <si>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</si>
  <si>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</si>
  <si>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</si>
  <si>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</si>
  <si>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</si>
  <si>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Dannhauser(KZN254)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</si>
  <si>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</si>
  <si>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</si>
  <si>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</si>
  <si>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</si>
  <si>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</si>
  <si>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</si>
  <si>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</si>
  <si>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</si>
  <si>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</si>
  <si>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</si>
  <si>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</si>
  <si>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</si>
  <si>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</si>
  <si>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</si>
  <si>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</si>
  <si>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</si>
  <si>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</si>
  <si>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</si>
  <si>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</si>
  <si>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</si>
  <si>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</si>
  <si>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</si>
  <si>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</si>
  <si>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</si>
  <si>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</si>
  <si>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</si>
  <si>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</si>
  <si>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</si>
  <si>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</si>
  <si>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</si>
  <si>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</si>
  <si>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</si>
  <si>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</si>
  <si>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Dannhauser(KZN254)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</si>
  <si>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</si>
  <si>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</si>
  <si>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</si>
  <si>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</si>
  <si>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</si>
  <si>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</si>
  <si>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</si>
  <si>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</si>
  <si>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</si>
  <si>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</si>
  <si>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</si>
  <si>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</si>
  <si>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</si>
  <si>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</si>
  <si>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</si>
  <si>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</si>
  <si>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</si>
  <si>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</si>
  <si>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</si>
  <si>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</si>
  <si>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</si>
  <si>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</si>
  <si>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</si>
  <si>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</si>
  <si>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</si>
  <si>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</si>
  <si>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</si>
  <si>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Dannhauser(KZN254)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</si>
  <si>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</si>
  <si>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</si>
  <si>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</si>
  <si>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</si>
  <si>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</si>
  <si>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</si>
  <si>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</si>
  <si>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</si>
  <si>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</si>
  <si>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</si>
  <si>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</si>
  <si>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</si>
  <si>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</si>
  <si>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</si>
  <si>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</si>
  <si>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</si>
  <si>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</si>
  <si>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</si>
  <si>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</si>
  <si>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</si>
  <si>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</si>
  <si>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</si>
  <si>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</si>
  <si>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</si>
  <si>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Dannhauser(KZN254)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</si>
  <si>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</si>
  <si>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</si>
  <si>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</si>
  <si>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</si>
  <si>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</si>
  <si>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</si>
  <si>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</si>
  <si>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</si>
  <si>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</si>
  <si>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</si>
  <si>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</si>
  <si>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</si>
  <si>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</si>
  <si>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</si>
  <si>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</si>
  <si>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</si>
  <si>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</si>
  <si>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</si>
  <si>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</si>
  <si>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</si>
  <si>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</si>
  <si>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</si>
  <si>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</si>
  <si>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</si>
  <si>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</si>
  <si>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</si>
  <si>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</si>
  <si>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</si>
  <si>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</si>
  <si>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</si>
  <si>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</si>
  <si>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</si>
  <si>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</si>
  <si>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</si>
  <si>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</si>
  <si>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Dannhauser(KZN254)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</si>
  <si>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</si>
  <si>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</si>
  <si>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Dannhauser(KZN254)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</si>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</sst>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17786487</v>
      </c>
      <c r="E5" s="60">
        <v>16954474</v>
      </c>
      <c r="F5" s="60">
        <v>1039659</v>
      </c>
      <c r="G5" s="60">
        <v>1473999</v>
      </c>
      <c r="H5" s="60">
        <v>1484520</v>
      </c>
      <c r="I5" s="60">
        <v>3998178</v>
      </c>
      <c r="J5" s="60">
        <v>1442819</v>
      </c>
      <c r="K5" s="60">
        <v>1439877</v>
      </c>
      <c r="L5" s="60">
        <v>1441920</v>
      </c>
      <c r="M5" s="60">
        <v>4324616</v>
      </c>
      <c r="N5" s="60">
        <v>2281041</v>
      </c>
      <c r="O5" s="60">
        <v>2543259</v>
      </c>
      <c r="P5" s="60">
        <v>1544630</v>
      </c>
      <c r="Q5" s="60">
        <v>6368930</v>
      </c>
      <c r="R5" s="60">
        <v>1544630</v>
      </c>
      <c r="S5" s="60">
        <v>1544630</v>
      </c>
      <c r="T5" s="60">
        <v>1544630</v>
      </c>
      <c r="U5" s="60">
        <v>4633890</v>
      </c>
      <c r="V5" s="60">
        <v>19325614</v>
      </c>
      <c r="W5" s="60">
        <v>17786127</v>
      </c>
      <c r="X5" s="60">
        <v>1539487</v>
      </c>
      <c r="Y5" s="61">
        <v>8.66</v>
      </c>
      <c r="Z5" s="62">
        <v>16954474</v>
      </c>
    </row>
    <row r="6" spans="1:26" ht="12.75">
      <c r="A6" s="58" t="s">
        <v>32</v>
      </c>
      <c r="B6" s="19">
        <v>0</v>
      </c>
      <c r="C6" s="19">
        <v>0</v>
      </c>
      <c r="D6" s="59">
        <v>1048000</v>
      </c>
      <c r="E6" s="60">
        <v>1216715</v>
      </c>
      <c r="F6" s="60">
        <v>-335192</v>
      </c>
      <c r="G6" s="60">
        <v>87656</v>
      </c>
      <c r="H6" s="60">
        <v>86092</v>
      </c>
      <c r="I6" s="60">
        <v>-161444</v>
      </c>
      <c r="J6" s="60">
        <v>35587</v>
      </c>
      <c r="K6" s="60">
        <v>34477</v>
      </c>
      <c r="L6" s="60">
        <v>41968</v>
      </c>
      <c r="M6" s="60">
        <v>112032</v>
      </c>
      <c r="N6" s="60">
        <v>41968</v>
      </c>
      <c r="O6" s="60">
        <v>47549</v>
      </c>
      <c r="P6" s="60">
        <v>10861</v>
      </c>
      <c r="Q6" s="60">
        <v>100378</v>
      </c>
      <c r="R6" s="60">
        <v>10861</v>
      </c>
      <c r="S6" s="60">
        <v>10861</v>
      </c>
      <c r="T6" s="60">
        <v>10861</v>
      </c>
      <c r="U6" s="60">
        <v>32583</v>
      </c>
      <c r="V6" s="60">
        <v>83549</v>
      </c>
      <c r="W6" s="60">
        <v>1048075</v>
      </c>
      <c r="X6" s="60">
        <v>-964526</v>
      </c>
      <c r="Y6" s="61">
        <v>-92.03</v>
      </c>
      <c r="Z6" s="62">
        <v>1216715</v>
      </c>
    </row>
    <row r="7" spans="1:26" ht="12.75">
      <c r="A7" s="58" t="s">
        <v>33</v>
      </c>
      <c r="B7" s="19">
        <v>0</v>
      </c>
      <c r="C7" s="19">
        <v>0</v>
      </c>
      <c r="D7" s="59">
        <v>3000000</v>
      </c>
      <c r="E7" s="60">
        <v>3000000</v>
      </c>
      <c r="F7" s="60">
        <v>252352</v>
      </c>
      <c r="G7" s="60">
        <v>0</v>
      </c>
      <c r="H7" s="60">
        <v>300810</v>
      </c>
      <c r="I7" s="60">
        <v>553162</v>
      </c>
      <c r="J7" s="60">
        <v>593905</v>
      </c>
      <c r="K7" s="60">
        <v>246365</v>
      </c>
      <c r="L7" s="60">
        <v>244568</v>
      </c>
      <c r="M7" s="60">
        <v>1084838</v>
      </c>
      <c r="N7" s="60">
        <v>244568</v>
      </c>
      <c r="O7" s="60">
        <v>775117</v>
      </c>
      <c r="P7" s="60">
        <v>330071</v>
      </c>
      <c r="Q7" s="60">
        <v>1349756</v>
      </c>
      <c r="R7" s="60">
        <v>330071</v>
      </c>
      <c r="S7" s="60">
        <v>330071</v>
      </c>
      <c r="T7" s="60">
        <v>330071</v>
      </c>
      <c r="U7" s="60">
        <v>990213</v>
      </c>
      <c r="V7" s="60">
        <v>3977969</v>
      </c>
      <c r="W7" s="60">
        <v>3000000</v>
      </c>
      <c r="X7" s="60">
        <v>977969</v>
      </c>
      <c r="Y7" s="61">
        <v>32.6</v>
      </c>
      <c r="Z7" s="62">
        <v>3000000</v>
      </c>
    </row>
    <row r="8" spans="1:26" ht="12.75">
      <c r="A8" s="58" t="s">
        <v>34</v>
      </c>
      <c r="B8" s="19">
        <v>0</v>
      </c>
      <c r="C8" s="19">
        <v>0</v>
      </c>
      <c r="D8" s="59">
        <v>79376000</v>
      </c>
      <c r="E8" s="60">
        <v>79376000</v>
      </c>
      <c r="F8" s="60">
        <v>27665789</v>
      </c>
      <c r="G8" s="60">
        <v>11421</v>
      </c>
      <c r="H8" s="60">
        <v>0</v>
      </c>
      <c r="I8" s="60">
        <v>27677210</v>
      </c>
      <c r="J8" s="60">
        <v>947068</v>
      </c>
      <c r="K8" s="60">
        <v>2588944</v>
      </c>
      <c r="L8" s="60">
        <v>22663720</v>
      </c>
      <c r="M8" s="60">
        <v>26199732</v>
      </c>
      <c r="N8" s="60">
        <v>22663720</v>
      </c>
      <c r="O8" s="60">
        <v>322571</v>
      </c>
      <c r="P8" s="60">
        <v>0</v>
      </c>
      <c r="Q8" s="60">
        <v>22986291</v>
      </c>
      <c r="R8" s="60">
        <v>0</v>
      </c>
      <c r="S8" s="60">
        <v>0</v>
      </c>
      <c r="T8" s="60">
        <v>0</v>
      </c>
      <c r="U8" s="60">
        <v>0</v>
      </c>
      <c r="V8" s="60">
        <v>76863233</v>
      </c>
      <c r="W8" s="60">
        <v>79376000</v>
      </c>
      <c r="X8" s="60">
        <v>-2512767</v>
      </c>
      <c r="Y8" s="61">
        <v>-3.17</v>
      </c>
      <c r="Z8" s="62">
        <v>79376000</v>
      </c>
    </row>
    <row r="9" spans="1:26" ht="12.75">
      <c r="A9" s="58" t="s">
        <v>35</v>
      </c>
      <c r="B9" s="19">
        <v>0</v>
      </c>
      <c r="C9" s="19">
        <v>0</v>
      </c>
      <c r="D9" s="59">
        <v>25652658</v>
      </c>
      <c r="E9" s="60">
        <v>10186800</v>
      </c>
      <c r="F9" s="60">
        <v>22275</v>
      </c>
      <c r="G9" s="60">
        <v>40698</v>
      </c>
      <c r="H9" s="60">
        <v>342451</v>
      </c>
      <c r="I9" s="60">
        <v>405424</v>
      </c>
      <c r="J9" s="60">
        <v>215256</v>
      </c>
      <c r="K9" s="60">
        <v>213621</v>
      </c>
      <c r="L9" s="60">
        <v>646869</v>
      </c>
      <c r="M9" s="60">
        <v>1075746</v>
      </c>
      <c r="N9" s="60">
        <v>523375</v>
      </c>
      <c r="O9" s="60">
        <v>170821</v>
      </c>
      <c r="P9" s="60">
        <v>-84495</v>
      </c>
      <c r="Q9" s="60">
        <v>609701</v>
      </c>
      <c r="R9" s="60">
        <v>-84495</v>
      </c>
      <c r="S9" s="60">
        <v>-84495</v>
      </c>
      <c r="T9" s="60">
        <v>-84495</v>
      </c>
      <c r="U9" s="60">
        <v>-253485</v>
      </c>
      <c r="V9" s="60">
        <v>1837386</v>
      </c>
      <c r="W9" s="60">
        <v>25652335</v>
      </c>
      <c r="X9" s="60">
        <v>-23814949</v>
      </c>
      <c r="Y9" s="61">
        <v>-92.84</v>
      </c>
      <c r="Z9" s="62">
        <v>10186800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126863145</v>
      </c>
      <c r="E10" s="66">
        <f t="shared" si="0"/>
        <v>110733989</v>
      </c>
      <c r="F10" s="66">
        <f t="shared" si="0"/>
        <v>28644883</v>
      </c>
      <c r="G10" s="66">
        <f t="shared" si="0"/>
        <v>1613774</v>
      </c>
      <c r="H10" s="66">
        <f t="shared" si="0"/>
        <v>2213873</v>
      </c>
      <c r="I10" s="66">
        <f t="shared" si="0"/>
        <v>32472530</v>
      </c>
      <c r="J10" s="66">
        <f t="shared" si="0"/>
        <v>3234635</v>
      </c>
      <c r="K10" s="66">
        <f t="shared" si="0"/>
        <v>4523284</v>
      </c>
      <c r="L10" s="66">
        <f t="shared" si="0"/>
        <v>25039045</v>
      </c>
      <c r="M10" s="66">
        <f t="shared" si="0"/>
        <v>32796964</v>
      </c>
      <c r="N10" s="66">
        <f t="shared" si="0"/>
        <v>25754672</v>
      </c>
      <c r="O10" s="66">
        <f t="shared" si="0"/>
        <v>3859317</v>
      </c>
      <c r="P10" s="66">
        <f t="shared" si="0"/>
        <v>1801067</v>
      </c>
      <c r="Q10" s="66">
        <f t="shared" si="0"/>
        <v>31415056</v>
      </c>
      <c r="R10" s="66">
        <f t="shared" si="0"/>
        <v>1801067</v>
      </c>
      <c r="S10" s="66">
        <f t="shared" si="0"/>
        <v>1801067</v>
      </c>
      <c r="T10" s="66">
        <f t="shared" si="0"/>
        <v>1801067</v>
      </c>
      <c r="U10" s="66">
        <f t="shared" si="0"/>
        <v>5403201</v>
      </c>
      <c r="V10" s="66">
        <f t="shared" si="0"/>
        <v>102087751</v>
      </c>
      <c r="W10" s="66">
        <f t="shared" si="0"/>
        <v>126862537</v>
      </c>
      <c r="X10" s="66">
        <f t="shared" si="0"/>
        <v>-24774786</v>
      </c>
      <c r="Y10" s="67">
        <f>+IF(W10&lt;&gt;0,(X10/W10)*100,0)</f>
        <v>-19.52884325496344</v>
      </c>
      <c r="Z10" s="68">
        <f t="shared" si="0"/>
        <v>110733989</v>
      </c>
    </row>
    <row r="11" spans="1:26" ht="12.75">
      <c r="A11" s="58" t="s">
        <v>37</v>
      </c>
      <c r="B11" s="19">
        <v>22831405</v>
      </c>
      <c r="C11" s="19">
        <v>0</v>
      </c>
      <c r="D11" s="59">
        <v>34075293</v>
      </c>
      <c r="E11" s="60">
        <v>30039068</v>
      </c>
      <c r="F11" s="60">
        <v>123821</v>
      </c>
      <c r="G11" s="60">
        <v>96412</v>
      </c>
      <c r="H11" s="60">
        <v>121192</v>
      </c>
      <c r="I11" s="60">
        <v>341425</v>
      </c>
      <c r="J11" s="60">
        <v>1810606</v>
      </c>
      <c r="K11" s="60">
        <v>2407872</v>
      </c>
      <c r="L11" s="60">
        <v>1797127</v>
      </c>
      <c r="M11" s="60">
        <v>6015605</v>
      </c>
      <c r="N11" s="60">
        <v>1797127</v>
      </c>
      <c r="O11" s="60">
        <v>1800886</v>
      </c>
      <c r="P11" s="60">
        <v>588409</v>
      </c>
      <c r="Q11" s="60">
        <v>4186422</v>
      </c>
      <c r="R11" s="60">
        <v>588409</v>
      </c>
      <c r="S11" s="60">
        <v>588409</v>
      </c>
      <c r="T11" s="60">
        <v>588409</v>
      </c>
      <c r="U11" s="60">
        <v>1765227</v>
      </c>
      <c r="V11" s="60">
        <v>12308679</v>
      </c>
      <c r="W11" s="60">
        <v>34075378</v>
      </c>
      <c r="X11" s="60">
        <v>-21766699</v>
      </c>
      <c r="Y11" s="61">
        <v>-63.88</v>
      </c>
      <c r="Z11" s="62">
        <v>30039068</v>
      </c>
    </row>
    <row r="12" spans="1:26" ht="12.75">
      <c r="A12" s="58" t="s">
        <v>38</v>
      </c>
      <c r="B12" s="19">
        <v>6529067</v>
      </c>
      <c r="C12" s="19">
        <v>0</v>
      </c>
      <c r="D12" s="59">
        <v>7925000</v>
      </c>
      <c r="E12" s="60">
        <v>7924525</v>
      </c>
      <c r="F12" s="60">
        <v>0</v>
      </c>
      <c r="G12" s="60">
        <v>0</v>
      </c>
      <c r="H12" s="60">
        <v>0</v>
      </c>
      <c r="I12" s="60">
        <v>0</v>
      </c>
      <c r="J12" s="60">
        <v>517399</v>
      </c>
      <c r="K12" s="60">
        <v>517399</v>
      </c>
      <c r="L12" s="60">
        <v>517399</v>
      </c>
      <c r="M12" s="60">
        <v>1552197</v>
      </c>
      <c r="N12" s="60">
        <v>517399</v>
      </c>
      <c r="O12" s="60">
        <v>637836</v>
      </c>
      <c r="P12" s="60">
        <v>0</v>
      </c>
      <c r="Q12" s="60">
        <v>1155235</v>
      </c>
      <c r="R12" s="60">
        <v>0</v>
      </c>
      <c r="S12" s="60">
        <v>0</v>
      </c>
      <c r="T12" s="60">
        <v>0</v>
      </c>
      <c r="U12" s="60">
        <v>0</v>
      </c>
      <c r="V12" s="60">
        <v>2707432</v>
      </c>
      <c r="W12" s="60">
        <v>7924525</v>
      </c>
      <c r="X12" s="60">
        <v>-5217093</v>
      </c>
      <c r="Y12" s="61">
        <v>-65.83</v>
      </c>
      <c r="Z12" s="62">
        <v>7924525</v>
      </c>
    </row>
    <row r="13" spans="1:26" ht="12.75">
      <c r="A13" s="58" t="s">
        <v>279</v>
      </c>
      <c r="B13" s="19">
        <v>0</v>
      </c>
      <c r="C13" s="19">
        <v>0</v>
      </c>
      <c r="D13" s="59">
        <v>7500000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7500000</v>
      </c>
      <c r="X13" s="60">
        <v>-7500000</v>
      </c>
      <c r="Y13" s="61">
        <v>-100</v>
      </c>
      <c r="Z13" s="62">
        <v>0</v>
      </c>
    </row>
    <row r="14" spans="1:26" ht="12.75">
      <c r="A14" s="58" t="s">
        <v>40</v>
      </c>
      <c r="B14" s="19">
        <v>491000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5779572</v>
      </c>
      <c r="E15" s="60">
        <v>7485545</v>
      </c>
      <c r="F15" s="60">
        <v>118134</v>
      </c>
      <c r="G15" s="60">
        <v>108712</v>
      </c>
      <c r="H15" s="60">
        <v>1887</v>
      </c>
      <c r="I15" s="60">
        <v>228733</v>
      </c>
      <c r="J15" s="60">
        <v>189430</v>
      </c>
      <c r="K15" s="60">
        <v>425382</v>
      </c>
      <c r="L15" s="60">
        <v>380839</v>
      </c>
      <c r="M15" s="60">
        <v>995651</v>
      </c>
      <c r="N15" s="60">
        <v>380839</v>
      </c>
      <c r="O15" s="60">
        <v>47650</v>
      </c>
      <c r="P15" s="60">
        <v>99945</v>
      </c>
      <c r="Q15" s="60">
        <v>528434</v>
      </c>
      <c r="R15" s="60">
        <v>99945</v>
      </c>
      <c r="S15" s="60">
        <v>99945</v>
      </c>
      <c r="T15" s="60">
        <v>99945</v>
      </c>
      <c r="U15" s="60">
        <v>299835</v>
      </c>
      <c r="V15" s="60">
        <v>2052653</v>
      </c>
      <c r="W15" s="60">
        <v>5779552</v>
      </c>
      <c r="X15" s="60">
        <v>-3726899</v>
      </c>
      <c r="Y15" s="61">
        <v>-64.48</v>
      </c>
      <c r="Z15" s="62">
        <v>7485545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50604573</v>
      </c>
      <c r="C17" s="19">
        <v>0</v>
      </c>
      <c r="D17" s="59">
        <v>43964717</v>
      </c>
      <c r="E17" s="60">
        <v>66526062</v>
      </c>
      <c r="F17" s="60">
        <v>5554698</v>
      </c>
      <c r="G17" s="60">
        <v>3340939</v>
      </c>
      <c r="H17" s="60">
        <v>4742547</v>
      </c>
      <c r="I17" s="60">
        <v>13638184</v>
      </c>
      <c r="J17" s="60">
        <v>2452611</v>
      </c>
      <c r="K17" s="60">
        <v>10112626</v>
      </c>
      <c r="L17" s="60">
        <v>5344967</v>
      </c>
      <c r="M17" s="60">
        <v>17910204</v>
      </c>
      <c r="N17" s="60">
        <v>5344967</v>
      </c>
      <c r="O17" s="60">
        <v>4110621</v>
      </c>
      <c r="P17" s="60">
        <v>3892089</v>
      </c>
      <c r="Q17" s="60">
        <v>13347677</v>
      </c>
      <c r="R17" s="60">
        <v>3892089</v>
      </c>
      <c r="S17" s="60">
        <v>3892089</v>
      </c>
      <c r="T17" s="60">
        <v>3892089</v>
      </c>
      <c r="U17" s="60">
        <v>11676267</v>
      </c>
      <c r="V17" s="60">
        <v>56572332</v>
      </c>
      <c r="W17" s="60">
        <v>44564295</v>
      </c>
      <c r="X17" s="60">
        <v>12008037</v>
      </c>
      <c r="Y17" s="61">
        <v>26.95</v>
      </c>
      <c r="Z17" s="62">
        <v>66526062</v>
      </c>
    </row>
    <row r="18" spans="1:26" ht="12.75">
      <c r="A18" s="70" t="s">
        <v>44</v>
      </c>
      <c r="B18" s="71">
        <f>SUM(B11:B17)</f>
        <v>80456045</v>
      </c>
      <c r="C18" s="71">
        <f>SUM(C11:C17)</f>
        <v>0</v>
      </c>
      <c r="D18" s="72">
        <f aca="true" t="shared" si="1" ref="D18:Z18">SUM(D11:D17)</f>
        <v>99244582</v>
      </c>
      <c r="E18" s="73">
        <f t="shared" si="1"/>
        <v>111975200</v>
      </c>
      <c r="F18" s="73">
        <f t="shared" si="1"/>
        <v>5796653</v>
      </c>
      <c r="G18" s="73">
        <f t="shared" si="1"/>
        <v>3546063</v>
      </c>
      <c r="H18" s="73">
        <f t="shared" si="1"/>
        <v>4865626</v>
      </c>
      <c r="I18" s="73">
        <f t="shared" si="1"/>
        <v>14208342</v>
      </c>
      <c r="J18" s="73">
        <f t="shared" si="1"/>
        <v>4970046</v>
      </c>
      <c r="K18" s="73">
        <f t="shared" si="1"/>
        <v>13463279</v>
      </c>
      <c r="L18" s="73">
        <f t="shared" si="1"/>
        <v>8040332</v>
      </c>
      <c r="M18" s="73">
        <f t="shared" si="1"/>
        <v>26473657</v>
      </c>
      <c r="N18" s="73">
        <f t="shared" si="1"/>
        <v>8040332</v>
      </c>
      <c r="O18" s="73">
        <f t="shared" si="1"/>
        <v>6596993</v>
      </c>
      <c r="P18" s="73">
        <f t="shared" si="1"/>
        <v>4580443</v>
      </c>
      <c r="Q18" s="73">
        <f t="shared" si="1"/>
        <v>19217768</v>
      </c>
      <c r="R18" s="73">
        <f t="shared" si="1"/>
        <v>4580443</v>
      </c>
      <c r="S18" s="73">
        <f t="shared" si="1"/>
        <v>4580443</v>
      </c>
      <c r="T18" s="73">
        <f t="shared" si="1"/>
        <v>4580443</v>
      </c>
      <c r="U18" s="73">
        <f t="shared" si="1"/>
        <v>13741329</v>
      </c>
      <c r="V18" s="73">
        <f t="shared" si="1"/>
        <v>73641096</v>
      </c>
      <c r="W18" s="73">
        <f t="shared" si="1"/>
        <v>99843750</v>
      </c>
      <c r="X18" s="73">
        <f t="shared" si="1"/>
        <v>-26202654</v>
      </c>
      <c r="Y18" s="67">
        <f>+IF(W18&lt;&gt;0,(X18/W18)*100,0)</f>
        <v>-26.243659718309857</v>
      </c>
      <c r="Z18" s="74">
        <f t="shared" si="1"/>
        <v>111975200</v>
      </c>
    </row>
    <row r="19" spans="1:26" ht="12.75">
      <c r="A19" s="70" t="s">
        <v>45</v>
      </c>
      <c r="B19" s="75">
        <f>+B10-B18</f>
        <v>-80456045</v>
      </c>
      <c r="C19" s="75">
        <f>+C10-C18</f>
        <v>0</v>
      </c>
      <c r="D19" s="76">
        <f aca="true" t="shared" si="2" ref="D19:Z19">+D10-D18</f>
        <v>27618563</v>
      </c>
      <c r="E19" s="77">
        <f t="shared" si="2"/>
        <v>-1241211</v>
      </c>
      <c r="F19" s="77">
        <f t="shared" si="2"/>
        <v>22848230</v>
      </c>
      <c r="G19" s="77">
        <f t="shared" si="2"/>
        <v>-1932289</v>
      </c>
      <c r="H19" s="77">
        <f t="shared" si="2"/>
        <v>-2651753</v>
      </c>
      <c r="I19" s="77">
        <f t="shared" si="2"/>
        <v>18264188</v>
      </c>
      <c r="J19" s="77">
        <f t="shared" si="2"/>
        <v>-1735411</v>
      </c>
      <c r="K19" s="77">
        <f t="shared" si="2"/>
        <v>-8939995</v>
      </c>
      <c r="L19" s="77">
        <f t="shared" si="2"/>
        <v>16998713</v>
      </c>
      <c r="M19" s="77">
        <f t="shared" si="2"/>
        <v>6323307</v>
      </c>
      <c r="N19" s="77">
        <f t="shared" si="2"/>
        <v>17714340</v>
      </c>
      <c r="O19" s="77">
        <f t="shared" si="2"/>
        <v>-2737676</v>
      </c>
      <c r="P19" s="77">
        <f t="shared" si="2"/>
        <v>-2779376</v>
      </c>
      <c r="Q19" s="77">
        <f t="shared" si="2"/>
        <v>12197288</v>
      </c>
      <c r="R19" s="77">
        <f t="shared" si="2"/>
        <v>-2779376</v>
      </c>
      <c r="S19" s="77">
        <f t="shared" si="2"/>
        <v>-2779376</v>
      </c>
      <c r="T19" s="77">
        <f t="shared" si="2"/>
        <v>-2779376</v>
      </c>
      <c r="U19" s="77">
        <f t="shared" si="2"/>
        <v>-8338128</v>
      </c>
      <c r="V19" s="77">
        <f t="shared" si="2"/>
        <v>28446655</v>
      </c>
      <c r="W19" s="77">
        <f>IF(E10=E18,0,W10-W18)</f>
        <v>27018787</v>
      </c>
      <c r="X19" s="77">
        <f t="shared" si="2"/>
        <v>1427868</v>
      </c>
      <c r="Y19" s="78">
        <f>+IF(W19&lt;&gt;0,(X19/W19)*100,0)</f>
        <v>5.284722811575516</v>
      </c>
      <c r="Z19" s="79">
        <f t="shared" si="2"/>
        <v>-1241211</v>
      </c>
    </row>
    <row r="20" spans="1:26" ht="12.75">
      <c r="A20" s="58" t="s">
        <v>46</v>
      </c>
      <c r="B20" s="19">
        <v>0</v>
      </c>
      <c r="C20" s="19">
        <v>0</v>
      </c>
      <c r="D20" s="59">
        <v>21767000</v>
      </c>
      <c r="E20" s="60">
        <v>21767000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8539727</v>
      </c>
      <c r="L20" s="60">
        <v>0</v>
      </c>
      <c r="M20" s="60">
        <v>8539727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8539727</v>
      </c>
      <c r="W20" s="60">
        <v>21767000</v>
      </c>
      <c r="X20" s="60">
        <v>-13227273</v>
      </c>
      <c r="Y20" s="61">
        <v>-60.77</v>
      </c>
      <c r="Z20" s="62">
        <v>21767000</v>
      </c>
    </row>
    <row r="21" spans="1:26" ht="12.75">
      <c r="A21" s="58" t="s">
        <v>280</v>
      </c>
      <c r="B21" s="80">
        <v>0</v>
      </c>
      <c r="C21" s="80">
        <v>0</v>
      </c>
      <c r="D21" s="81">
        <v>29585524</v>
      </c>
      <c r="E21" s="82">
        <v>9829823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9829823</v>
      </c>
    </row>
    <row r="22" spans="1:26" ht="22.5">
      <c r="A22" s="85" t="s">
        <v>281</v>
      </c>
      <c r="B22" s="86">
        <f>SUM(B19:B21)</f>
        <v>-80456045</v>
      </c>
      <c r="C22" s="86">
        <f>SUM(C19:C21)</f>
        <v>0</v>
      </c>
      <c r="D22" s="87">
        <f aca="true" t="shared" si="3" ref="D22:Z22">SUM(D19:D21)</f>
        <v>78971087</v>
      </c>
      <c r="E22" s="88">
        <f t="shared" si="3"/>
        <v>30355612</v>
      </c>
      <c r="F22" s="88">
        <f t="shared" si="3"/>
        <v>22848230</v>
      </c>
      <c r="G22" s="88">
        <f t="shared" si="3"/>
        <v>-1932289</v>
      </c>
      <c r="H22" s="88">
        <f t="shared" si="3"/>
        <v>-2651753</v>
      </c>
      <c r="I22" s="88">
        <f t="shared" si="3"/>
        <v>18264188</v>
      </c>
      <c r="J22" s="88">
        <f t="shared" si="3"/>
        <v>-1735411</v>
      </c>
      <c r="K22" s="88">
        <f t="shared" si="3"/>
        <v>-400268</v>
      </c>
      <c r="L22" s="88">
        <f t="shared" si="3"/>
        <v>16998713</v>
      </c>
      <c r="M22" s="88">
        <f t="shared" si="3"/>
        <v>14863034</v>
      </c>
      <c r="N22" s="88">
        <f t="shared" si="3"/>
        <v>17714340</v>
      </c>
      <c r="O22" s="88">
        <f t="shared" si="3"/>
        <v>-2737676</v>
      </c>
      <c r="P22" s="88">
        <f t="shared" si="3"/>
        <v>-2779376</v>
      </c>
      <c r="Q22" s="88">
        <f t="shared" si="3"/>
        <v>12197288</v>
      </c>
      <c r="R22" s="88">
        <f t="shared" si="3"/>
        <v>-2779376</v>
      </c>
      <c r="S22" s="88">
        <f t="shared" si="3"/>
        <v>-2779376</v>
      </c>
      <c r="T22" s="88">
        <f t="shared" si="3"/>
        <v>-2779376</v>
      </c>
      <c r="U22" s="88">
        <f t="shared" si="3"/>
        <v>-8338128</v>
      </c>
      <c r="V22" s="88">
        <f t="shared" si="3"/>
        <v>36986382</v>
      </c>
      <c r="W22" s="88">
        <f t="shared" si="3"/>
        <v>48785787</v>
      </c>
      <c r="X22" s="88">
        <f t="shared" si="3"/>
        <v>-11799405</v>
      </c>
      <c r="Y22" s="89">
        <f>+IF(W22&lt;&gt;0,(X22/W22)*100,0)</f>
        <v>-24.18615282356724</v>
      </c>
      <c r="Z22" s="90">
        <f t="shared" si="3"/>
        <v>30355612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-80456045</v>
      </c>
      <c r="C24" s="75">
        <f>SUM(C22:C23)</f>
        <v>0</v>
      </c>
      <c r="D24" s="76">
        <f aca="true" t="shared" si="4" ref="D24:Z24">SUM(D22:D23)</f>
        <v>78971087</v>
      </c>
      <c r="E24" s="77">
        <f t="shared" si="4"/>
        <v>30355612</v>
      </c>
      <c r="F24" s="77">
        <f t="shared" si="4"/>
        <v>22848230</v>
      </c>
      <c r="G24" s="77">
        <f t="shared" si="4"/>
        <v>-1932289</v>
      </c>
      <c r="H24" s="77">
        <f t="shared" si="4"/>
        <v>-2651753</v>
      </c>
      <c r="I24" s="77">
        <f t="shared" si="4"/>
        <v>18264188</v>
      </c>
      <c r="J24" s="77">
        <f t="shared" si="4"/>
        <v>-1735411</v>
      </c>
      <c r="K24" s="77">
        <f t="shared" si="4"/>
        <v>-400268</v>
      </c>
      <c r="L24" s="77">
        <f t="shared" si="4"/>
        <v>16998713</v>
      </c>
      <c r="M24" s="77">
        <f t="shared" si="4"/>
        <v>14863034</v>
      </c>
      <c r="N24" s="77">
        <f t="shared" si="4"/>
        <v>17714340</v>
      </c>
      <c r="O24" s="77">
        <f t="shared" si="4"/>
        <v>-2737676</v>
      </c>
      <c r="P24" s="77">
        <f t="shared" si="4"/>
        <v>-2779376</v>
      </c>
      <c r="Q24" s="77">
        <f t="shared" si="4"/>
        <v>12197288</v>
      </c>
      <c r="R24" s="77">
        <f t="shared" si="4"/>
        <v>-2779376</v>
      </c>
      <c r="S24" s="77">
        <f t="shared" si="4"/>
        <v>-2779376</v>
      </c>
      <c r="T24" s="77">
        <f t="shared" si="4"/>
        <v>-2779376</v>
      </c>
      <c r="U24" s="77">
        <f t="shared" si="4"/>
        <v>-8338128</v>
      </c>
      <c r="V24" s="77">
        <f t="shared" si="4"/>
        <v>36986382</v>
      </c>
      <c r="W24" s="77">
        <f t="shared" si="4"/>
        <v>48785787</v>
      </c>
      <c r="X24" s="77">
        <f t="shared" si="4"/>
        <v>-11799405</v>
      </c>
      <c r="Y24" s="78">
        <f>+IF(W24&lt;&gt;0,(X24/W24)*100,0)</f>
        <v>-24.18615282356724</v>
      </c>
      <c r="Z24" s="79">
        <f t="shared" si="4"/>
        <v>30355612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68204620</v>
      </c>
      <c r="C27" s="22">
        <v>0</v>
      </c>
      <c r="D27" s="99">
        <v>51353000</v>
      </c>
      <c r="E27" s="100">
        <v>50682901</v>
      </c>
      <c r="F27" s="100">
        <v>7316434</v>
      </c>
      <c r="G27" s="100">
        <v>765504</v>
      </c>
      <c r="H27" s="100">
        <v>7284808</v>
      </c>
      <c r="I27" s="100">
        <v>15366746</v>
      </c>
      <c r="J27" s="100">
        <v>1007351</v>
      </c>
      <c r="K27" s="100">
        <v>641842</v>
      </c>
      <c r="L27" s="100">
        <v>5243858</v>
      </c>
      <c r="M27" s="100">
        <v>6893051</v>
      </c>
      <c r="N27" s="100">
        <v>5243858</v>
      </c>
      <c r="O27" s="100">
        <v>2555626</v>
      </c>
      <c r="P27" s="100">
        <v>0</v>
      </c>
      <c r="Q27" s="100">
        <v>7799484</v>
      </c>
      <c r="R27" s="100">
        <v>0</v>
      </c>
      <c r="S27" s="100">
        <v>0</v>
      </c>
      <c r="T27" s="100">
        <v>1965024</v>
      </c>
      <c r="U27" s="100">
        <v>1965024</v>
      </c>
      <c r="V27" s="100">
        <v>32024305</v>
      </c>
      <c r="W27" s="100">
        <v>50682901</v>
      </c>
      <c r="X27" s="100">
        <v>-18658596</v>
      </c>
      <c r="Y27" s="101">
        <v>-36.81</v>
      </c>
      <c r="Z27" s="102">
        <v>50682901</v>
      </c>
    </row>
    <row r="28" spans="1:26" ht="12.75">
      <c r="A28" s="103" t="s">
        <v>46</v>
      </c>
      <c r="B28" s="19">
        <v>36122943</v>
      </c>
      <c r="C28" s="19">
        <v>0</v>
      </c>
      <c r="D28" s="59">
        <v>21767000</v>
      </c>
      <c r="E28" s="60">
        <v>21767000</v>
      </c>
      <c r="F28" s="60">
        <v>3639105</v>
      </c>
      <c r="G28" s="60">
        <v>0</v>
      </c>
      <c r="H28" s="60">
        <v>2268544</v>
      </c>
      <c r="I28" s="60">
        <v>5907649</v>
      </c>
      <c r="J28" s="60">
        <v>951297</v>
      </c>
      <c r="K28" s="60">
        <v>622312</v>
      </c>
      <c r="L28" s="60">
        <v>5140233</v>
      </c>
      <c r="M28" s="60">
        <v>6713842</v>
      </c>
      <c r="N28" s="60">
        <v>5140233</v>
      </c>
      <c r="O28" s="60">
        <v>1846779</v>
      </c>
      <c r="P28" s="60">
        <v>0</v>
      </c>
      <c r="Q28" s="60">
        <v>6987012</v>
      </c>
      <c r="R28" s="60">
        <v>0</v>
      </c>
      <c r="S28" s="60">
        <v>0</v>
      </c>
      <c r="T28" s="60">
        <v>1965024</v>
      </c>
      <c r="U28" s="60">
        <v>1965024</v>
      </c>
      <c r="V28" s="60">
        <v>21573527</v>
      </c>
      <c r="W28" s="60">
        <v>21767000</v>
      </c>
      <c r="X28" s="60">
        <v>-193473</v>
      </c>
      <c r="Y28" s="61">
        <v>-0.89</v>
      </c>
      <c r="Z28" s="62">
        <v>21767000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32081677</v>
      </c>
      <c r="C31" s="19">
        <v>0</v>
      </c>
      <c r="D31" s="59">
        <v>29586000</v>
      </c>
      <c r="E31" s="60">
        <v>28915901</v>
      </c>
      <c r="F31" s="60">
        <v>3677329</v>
      </c>
      <c r="G31" s="60">
        <v>765504</v>
      </c>
      <c r="H31" s="60">
        <v>5016264</v>
      </c>
      <c r="I31" s="60">
        <v>9459097</v>
      </c>
      <c r="J31" s="60">
        <v>56054</v>
      </c>
      <c r="K31" s="60">
        <v>19530</v>
      </c>
      <c r="L31" s="60">
        <v>103625</v>
      </c>
      <c r="M31" s="60">
        <v>179209</v>
      </c>
      <c r="N31" s="60">
        <v>103625</v>
      </c>
      <c r="O31" s="60">
        <v>708846</v>
      </c>
      <c r="P31" s="60">
        <v>0</v>
      </c>
      <c r="Q31" s="60">
        <v>812471</v>
      </c>
      <c r="R31" s="60">
        <v>0</v>
      </c>
      <c r="S31" s="60">
        <v>0</v>
      </c>
      <c r="T31" s="60">
        <v>0</v>
      </c>
      <c r="U31" s="60">
        <v>0</v>
      </c>
      <c r="V31" s="60">
        <v>10450777</v>
      </c>
      <c r="W31" s="60">
        <v>28915901</v>
      </c>
      <c r="X31" s="60">
        <v>-18465124</v>
      </c>
      <c r="Y31" s="61">
        <v>-63.86</v>
      </c>
      <c r="Z31" s="62">
        <v>28915901</v>
      </c>
    </row>
    <row r="32" spans="1:26" ht="12.75">
      <c r="A32" s="70" t="s">
        <v>54</v>
      </c>
      <c r="B32" s="22">
        <f>SUM(B28:B31)</f>
        <v>68204620</v>
      </c>
      <c r="C32" s="22">
        <f>SUM(C28:C31)</f>
        <v>0</v>
      </c>
      <c r="D32" s="99">
        <f aca="true" t="shared" si="5" ref="D32:Z32">SUM(D28:D31)</f>
        <v>51353000</v>
      </c>
      <c r="E32" s="100">
        <f t="shared" si="5"/>
        <v>50682901</v>
      </c>
      <c r="F32" s="100">
        <f t="shared" si="5"/>
        <v>7316434</v>
      </c>
      <c r="G32" s="100">
        <f t="shared" si="5"/>
        <v>765504</v>
      </c>
      <c r="H32" s="100">
        <f t="shared" si="5"/>
        <v>7284808</v>
      </c>
      <c r="I32" s="100">
        <f t="shared" si="5"/>
        <v>15366746</v>
      </c>
      <c r="J32" s="100">
        <f t="shared" si="5"/>
        <v>1007351</v>
      </c>
      <c r="K32" s="100">
        <f t="shared" si="5"/>
        <v>641842</v>
      </c>
      <c r="L32" s="100">
        <f t="shared" si="5"/>
        <v>5243858</v>
      </c>
      <c r="M32" s="100">
        <f t="shared" si="5"/>
        <v>6893051</v>
      </c>
      <c r="N32" s="100">
        <f t="shared" si="5"/>
        <v>5243858</v>
      </c>
      <c r="O32" s="100">
        <f t="shared" si="5"/>
        <v>2555625</v>
      </c>
      <c r="P32" s="100">
        <f t="shared" si="5"/>
        <v>0</v>
      </c>
      <c r="Q32" s="100">
        <f t="shared" si="5"/>
        <v>7799483</v>
      </c>
      <c r="R32" s="100">
        <f t="shared" si="5"/>
        <v>0</v>
      </c>
      <c r="S32" s="100">
        <f t="shared" si="5"/>
        <v>0</v>
      </c>
      <c r="T32" s="100">
        <f t="shared" si="5"/>
        <v>1965024</v>
      </c>
      <c r="U32" s="100">
        <f t="shared" si="5"/>
        <v>1965024</v>
      </c>
      <c r="V32" s="100">
        <f t="shared" si="5"/>
        <v>32024304</v>
      </c>
      <c r="W32" s="100">
        <f t="shared" si="5"/>
        <v>50682901</v>
      </c>
      <c r="X32" s="100">
        <f t="shared" si="5"/>
        <v>-18658597</v>
      </c>
      <c r="Y32" s="101">
        <f>+IF(W32&lt;&gt;0,(X32/W32)*100,0)</f>
        <v>-36.81438242850385</v>
      </c>
      <c r="Z32" s="102">
        <f t="shared" si="5"/>
        <v>50682901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33304806</v>
      </c>
      <c r="E35" s="60">
        <v>47014000</v>
      </c>
      <c r="F35" s="60">
        <v>60798836</v>
      </c>
      <c r="G35" s="60">
        <v>60798836</v>
      </c>
      <c r="H35" s="60">
        <v>60798836</v>
      </c>
      <c r="I35" s="60">
        <v>60798836</v>
      </c>
      <c r="J35" s="60">
        <v>0</v>
      </c>
      <c r="K35" s="60">
        <v>61370337</v>
      </c>
      <c r="L35" s="60">
        <v>61370337</v>
      </c>
      <c r="M35" s="60">
        <v>61370337</v>
      </c>
      <c r="N35" s="60">
        <v>61370337</v>
      </c>
      <c r="O35" s="60">
        <v>55671828</v>
      </c>
      <c r="P35" s="60">
        <v>0</v>
      </c>
      <c r="Q35" s="60">
        <v>0</v>
      </c>
      <c r="R35" s="60">
        <v>0</v>
      </c>
      <c r="S35" s="60">
        <v>0</v>
      </c>
      <c r="T35" s="60">
        <v>50132886</v>
      </c>
      <c r="U35" s="60">
        <v>50132886</v>
      </c>
      <c r="V35" s="60">
        <v>50132886</v>
      </c>
      <c r="W35" s="60">
        <v>47014000</v>
      </c>
      <c r="X35" s="60">
        <v>3118886</v>
      </c>
      <c r="Y35" s="61">
        <v>6.63</v>
      </c>
      <c r="Z35" s="62">
        <v>47014000</v>
      </c>
    </row>
    <row r="36" spans="1:26" ht="12.75">
      <c r="A36" s="58" t="s">
        <v>57</v>
      </c>
      <c r="B36" s="19">
        <v>0</v>
      </c>
      <c r="C36" s="19">
        <v>0</v>
      </c>
      <c r="D36" s="59">
        <v>243375908</v>
      </c>
      <c r="E36" s="60">
        <v>243376000</v>
      </c>
      <c r="F36" s="60">
        <v>342545721</v>
      </c>
      <c r="G36" s="60">
        <v>342545721</v>
      </c>
      <c r="H36" s="60">
        <v>342545721</v>
      </c>
      <c r="I36" s="60">
        <v>342545721</v>
      </c>
      <c r="J36" s="60">
        <v>0</v>
      </c>
      <c r="K36" s="60">
        <v>321405296</v>
      </c>
      <c r="L36" s="60">
        <v>338356953</v>
      </c>
      <c r="M36" s="60">
        <v>338356953</v>
      </c>
      <c r="N36" s="60">
        <v>338356953</v>
      </c>
      <c r="O36" s="60">
        <v>360079657</v>
      </c>
      <c r="P36" s="60">
        <v>0</v>
      </c>
      <c r="Q36" s="60">
        <v>0</v>
      </c>
      <c r="R36" s="60">
        <v>0</v>
      </c>
      <c r="S36" s="60">
        <v>0</v>
      </c>
      <c r="T36" s="60">
        <v>362887572</v>
      </c>
      <c r="U36" s="60">
        <v>362887572</v>
      </c>
      <c r="V36" s="60">
        <v>362887572</v>
      </c>
      <c r="W36" s="60">
        <v>243376000</v>
      </c>
      <c r="X36" s="60">
        <v>119511572</v>
      </c>
      <c r="Y36" s="61">
        <v>49.11</v>
      </c>
      <c r="Z36" s="62">
        <v>243376000</v>
      </c>
    </row>
    <row r="37" spans="1:26" ht="12.75">
      <c r="A37" s="58" t="s">
        <v>58</v>
      </c>
      <c r="B37" s="19">
        <v>0</v>
      </c>
      <c r="C37" s="19">
        <v>0</v>
      </c>
      <c r="D37" s="59">
        <v>23015010</v>
      </c>
      <c r="E37" s="60">
        <v>15392000</v>
      </c>
      <c r="F37" s="60">
        <v>33237436</v>
      </c>
      <c r="G37" s="60">
        <v>33237436</v>
      </c>
      <c r="H37" s="60">
        <v>33237436</v>
      </c>
      <c r="I37" s="60">
        <v>33237436</v>
      </c>
      <c r="J37" s="60">
        <v>0</v>
      </c>
      <c r="K37" s="60">
        <v>18023124</v>
      </c>
      <c r="L37" s="60">
        <v>22075612</v>
      </c>
      <c r="M37" s="60">
        <v>22075612</v>
      </c>
      <c r="N37" s="60">
        <v>22075612</v>
      </c>
      <c r="O37" s="60">
        <v>25769797</v>
      </c>
      <c r="P37" s="60">
        <v>0</v>
      </c>
      <c r="Q37" s="60">
        <v>0</v>
      </c>
      <c r="R37" s="60">
        <v>0</v>
      </c>
      <c r="S37" s="60">
        <v>0</v>
      </c>
      <c r="T37" s="60">
        <v>30490084</v>
      </c>
      <c r="U37" s="60">
        <v>30490084</v>
      </c>
      <c r="V37" s="60">
        <v>30490084</v>
      </c>
      <c r="W37" s="60">
        <v>15392000</v>
      </c>
      <c r="X37" s="60">
        <v>15098084</v>
      </c>
      <c r="Y37" s="61">
        <v>98.09</v>
      </c>
      <c r="Z37" s="62">
        <v>15392000</v>
      </c>
    </row>
    <row r="38" spans="1:26" ht="12.75">
      <c r="A38" s="58" t="s">
        <v>59</v>
      </c>
      <c r="B38" s="19">
        <v>0</v>
      </c>
      <c r="C38" s="19">
        <v>0</v>
      </c>
      <c r="D38" s="59">
        <v>3926000</v>
      </c>
      <c r="E38" s="60">
        <v>3929000</v>
      </c>
      <c r="F38" s="60">
        <v>3926000</v>
      </c>
      <c r="G38" s="60">
        <v>3926000</v>
      </c>
      <c r="H38" s="60">
        <v>3926000</v>
      </c>
      <c r="I38" s="60">
        <v>3926000</v>
      </c>
      <c r="J38" s="60">
        <v>0</v>
      </c>
      <c r="K38" s="60">
        <v>8112183</v>
      </c>
      <c r="L38" s="60">
        <v>8112183</v>
      </c>
      <c r="M38" s="60">
        <v>8112183</v>
      </c>
      <c r="N38" s="60">
        <v>8112183</v>
      </c>
      <c r="O38" s="60">
        <v>2448105</v>
      </c>
      <c r="P38" s="60">
        <v>0</v>
      </c>
      <c r="Q38" s="60">
        <v>0</v>
      </c>
      <c r="R38" s="60">
        <v>0</v>
      </c>
      <c r="S38" s="60">
        <v>0</v>
      </c>
      <c r="T38" s="60">
        <v>2448105</v>
      </c>
      <c r="U38" s="60">
        <v>2448105</v>
      </c>
      <c r="V38" s="60">
        <v>2448105</v>
      </c>
      <c r="W38" s="60">
        <v>3929000</v>
      </c>
      <c r="X38" s="60">
        <v>-1480895</v>
      </c>
      <c r="Y38" s="61">
        <v>-37.69</v>
      </c>
      <c r="Z38" s="62">
        <v>3929000</v>
      </c>
    </row>
    <row r="39" spans="1:26" ht="12.75">
      <c r="A39" s="58" t="s">
        <v>60</v>
      </c>
      <c r="B39" s="19">
        <v>0</v>
      </c>
      <c r="C39" s="19">
        <v>0</v>
      </c>
      <c r="D39" s="59">
        <v>249739704</v>
      </c>
      <c r="E39" s="60">
        <v>271069000</v>
      </c>
      <c r="F39" s="60">
        <v>366181121</v>
      </c>
      <c r="G39" s="60">
        <v>366181121</v>
      </c>
      <c r="H39" s="60">
        <v>366181121</v>
      </c>
      <c r="I39" s="60">
        <v>366181121</v>
      </c>
      <c r="J39" s="60">
        <v>0</v>
      </c>
      <c r="K39" s="60">
        <v>356640326</v>
      </c>
      <c r="L39" s="60">
        <v>369539495</v>
      </c>
      <c r="M39" s="60">
        <v>369539495</v>
      </c>
      <c r="N39" s="60">
        <v>369539495</v>
      </c>
      <c r="O39" s="60">
        <v>387533583</v>
      </c>
      <c r="P39" s="60">
        <v>0</v>
      </c>
      <c r="Q39" s="60">
        <v>0</v>
      </c>
      <c r="R39" s="60">
        <v>0</v>
      </c>
      <c r="S39" s="60">
        <v>0</v>
      </c>
      <c r="T39" s="60">
        <v>380082269</v>
      </c>
      <c r="U39" s="60">
        <v>380082269</v>
      </c>
      <c r="V39" s="60">
        <v>380082269</v>
      </c>
      <c r="W39" s="60">
        <v>271069000</v>
      </c>
      <c r="X39" s="60">
        <v>109013269</v>
      </c>
      <c r="Y39" s="61">
        <v>40.22</v>
      </c>
      <c r="Z39" s="62">
        <v>271069000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121709740</v>
      </c>
      <c r="C42" s="19">
        <v>0</v>
      </c>
      <c r="D42" s="59">
        <v>122057217</v>
      </c>
      <c r="E42" s="60">
        <v>122057217</v>
      </c>
      <c r="F42" s="60">
        <v>37283000</v>
      </c>
      <c r="G42" s="60">
        <v>-3168</v>
      </c>
      <c r="H42" s="60">
        <v>-5847</v>
      </c>
      <c r="I42" s="60">
        <v>37273985</v>
      </c>
      <c r="J42" s="60">
        <v>-236</v>
      </c>
      <c r="K42" s="60">
        <v>-12124</v>
      </c>
      <c r="L42" s="60">
        <v>31167</v>
      </c>
      <c r="M42" s="60">
        <v>18807</v>
      </c>
      <c r="N42" s="60">
        <v>-8691631</v>
      </c>
      <c r="O42" s="60">
        <v>-16521009</v>
      </c>
      <c r="P42" s="60">
        <v>2895656</v>
      </c>
      <c r="Q42" s="60">
        <v>-22316984</v>
      </c>
      <c r="R42" s="60">
        <v>0</v>
      </c>
      <c r="S42" s="60">
        <v>0</v>
      </c>
      <c r="T42" s="60">
        <v>0</v>
      </c>
      <c r="U42" s="60">
        <v>0</v>
      </c>
      <c r="V42" s="60">
        <v>14975808</v>
      </c>
      <c r="W42" s="60">
        <v>122057217</v>
      </c>
      <c r="X42" s="60">
        <v>-107081409</v>
      </c>
      <c r="Y42" s="61">
        <v>-87.73</v>
      </c>
      <c r="Z42" s="62">
        <v>122057217</v>
      </c>
    </row>
    <row r="43" spans="1:26" ht="12.75">
      <c r="A43" s="58" t="s">
        <v>63</v>
      </c>
      <c r="B43" s="19">
        <v>-67947939</v>
      </c>
      <c r="C43" s="19">
        <v>0</v>
      </c>
      <c r="D43" s="59">
        <v>0</v>
      </c>
      <c r="E43" s="60">
        <v>0</v>
      </c>
      <c r="F43" s="60">
        <v>-4068391</v>
      </c>
      <c r="G43" s="60">
        <v>10784</v>
      </c>
      <c r="H43" s="60">
        <v>10682</v>
      </c>
      <c r="I43" s="60">
        <v>-4046925</v>
      </c>
      <c r="J43" s="60">
        <v>2721</v>
      </c>
      <c r="K43" s="60">
        <v>10758</v>
      </c>
      <c r="L43" s="60">
        <v>-2971</v>
      </c>
      <c r="M43" s="60">
        <v>10508</v>
      </c>
      <c r="N43" s="60">
        <v>-1270658</v>
      </c>
      <c r="O43" s="60">
        <v>-2555625</v>
      </c>
      <c r="P43" s="60">
        <v>-1846779</v>
      </c>
      <c r="Q43" s="60">
        <v>-5673062</v>
      </c>
      <c r="R43" s="60">
        <v>0</v>
      </c>
      <c r="S43" s="60">
        <v>0</v>
      </c>
      <c r="T43" s="60">
        <v>0</v>
      </c>
      <c r="U43" s="60">
        <v>0</v>
      </c>
      <c r="V43" s="60">
        <v>-9709479</v>
      </c>
      <c r="W43" s="60"/>
      <c r="X43" s="60">
        <v>-9709479</v>
      </c>
      <c r="Y43" s="61">
        <v>0</v>
      </c>
      <c r="Z43" s="62">
        <v>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106936</v>
      </c>
      <c r="G44" s="60">
        <v>51901</v>
      </c>
      <c r="H44" s="60">
        <v>43486</v>
      </c>
      <c r="I44" s="60">
        <v>202323</v>
      </c>
      <c r="J44" s="60">
        <v>2657975</v>
      </c>
      <c r="K44" s="60">
        <v>65144</v>
      </c>
      <c r="L44" s="60">
        <v>-427658</v>
      </c>
      <c r="M44" s="60">
        <v>2295461</v>
      </c>
      <c r="N44" s="60">
        <v>-55672</v>
      </c>
      <c r="O44" s="60">
        <v>-55752</v>
      </c>
      <c r="P44" s="60">
        <v>-55540</v>
      </c>
      <c r="Q44" s="60">
        <v>-166964</v>
      </c>
      <c r="R44" s="60">
        <v>0</v>
      </c>
      <c r="S44" s="60">
        <v>0</v>
      </c>
      <c r="T44" s="60">
        <v>0</v>
      </c>
      <c r="U44" s="60">
        <v>0</v>
      </c>
      <c r="V44" s="60">
        <v>2330820</v>
      </c>
      <c r="W44" s="60"/>
      <c r="X44" s="60">
        <v>2330820</v>
      </c>
      <c r="Y44" s="61">
        <v>0</v>
      </c>
      <c r="Z44" s="62">
        <v>0</v>
      </c>
    </row>
    <row r="45" spans="1:26" ht="12.75">
      <c r="A45" s="70" t="s">
        <v>65</v>
      </c>
      <c r="B45" s="22">
        <v>53761801</v>
      </c>
      <c r="C45" s="22">
        <v>0</v>
      </c>
      <c r="D45" s="99">
        <v>122057217</v>
      </c>
      <c r="E45" s="100">
        <v>122057217</v>
      </c>
      <c r="F45" s="100">
        <v>33321545</v>
      </c>
      <c r="G45" s="100">
        <v>33381062</v>
      </c>
      <c r="H45" s="100">
        <v>33429383</v>
      </c>
      <c r="I45" s="100">
        <v>33429383</v>
      </c>
      <c r="J45" s="100">
        <v>36089843</v>
      </c>
      <c r="K45" s="100">
        <v>36153621</v>
      </c>
      <c r="L45" s="100">
        <v>35754159</v>
      </c>
      <c r="M45" s="100">
        <v>35754159</v>
      </c>
      <c r="N45" s="100">
        <v>25736198</v>
      </c>
      <c r="O45" s="100">
        <v>6603812</v>
      </c>
      <c r="P45" s="100">
        <v>7597149</v>
      </c>
      <c r="Q45" s="100">
        <v>25736198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122057217</v>
      </c>
      <c r="X45" s="100">
        <v>-122057217</v>
      </c>
      <c r="Y45" s="101">
        <v>-100</v>
      </c>
      <c r="Z45" s="102">
        <v>122057217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1475573</v>
      </c>
      <c r="C49" s="52">
        <v>0</v>
      </c>
      <c r="D49" s="129">
        <v>811359</v>
      </c>
      <c r="E49" s="54">
        <v>616736</v>
      </c>
      <c r="F49" s="54">
        <v>0</v>
      </c>
      <c r="G49" s="54">
        <v>0</v>
      </c>
      <c r="H49" s="54">
        <v>0</v>
      </c>
      <c r="I49" s="54">
        <v>598185</v>
      </c>
      <c r="J49" s="54">
        <v>0</v>
      </c>
      <c r="K49" s="54">
        <v>0</v>
      </c>
      <c r="L49" s="54">
        <v>0</v>
      </c>
      <c r="M49" s="54">
        <v>587699</v>
      </c>
      <c r="N49" s="54">
        <v>0</v>
      </c>
      <c r="O49" s="54">
        <v>0</v>
      </c>
      <c r="P49" s="54">
        <v>0</v>
      </c>
      <c r="Q49" s="54">
        <v>3497010</v>
      </c>
      <c r="R49" s="54">
        <v>0</v>
      </c>
      <c r="S49" s="54">
        <v>0</v>
      </c>
      <c r="T49" s="54">
        <v>0</v>
      </c>
      <c r="U49" s="54">
        <v>15656217</v>
      </c>
      <c r="V49" s="54">
        <v>23242782</v>
      </c>
      <c r="W49" s="54">
        <v>46485561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1121569</v>
      </c>
      <c r="C51" s="52">
        <v>0</v>
      </c>
      <c r="D51" s="129">
        <v>100000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1221569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77.30888564546963</v>
      </c>
      <c r="E58" s="7">
        <f t="shared" si="6"/>
        <v>79.41186457308875</v>
      </c>
      <c r="F58" s="7">
        <f t="shared" si="6"/>
        <v>62.31661667615375</v>
      </c>
      <c r="G58" s="7">
        <f t="shared" si="6"/>
        <v>0.016136726741821976</v>
      </c>
      <c r="H58" s="7">
        <f t="shared" si="6"/>
        <v>0.044504944569378056</v>
      </c>
      <c r="I58" s="7">
        <f t="shared" si="6"/>
        <v>11.466810052508201</v>
      </c>
      <c r="J58" s="7">
        <f t="shared" si="6"/>
        <v>0.2748230188459733</v>
      </c>
      <c r="K58" s="7">
        <f t="shared" si="6"/>
        <v>0.07304894211295251</v>
      </c>
      <c r="L58" s="7">
        <f t="shared" si="6"/>
        <v>0.17622623809883226</v>
      </c>
      <c r="M58" s="7">
        <f t="shared" si="6"/>
        <v>0.17479412385206128</v>
      </c>
      <c r="N58" s="7">
        <f t="shared" si="6"/>
        <v>21.300563191963526</v>
      </c>
      <c r="O58" s="7">
        <f t="shared" si="6"/>
        <v>27.68711537095763</v>
      </c>
      <c r="P58" s="7">
        <f t="shared" si="6"/>
        <v>31.615354894370974</v>
      </c>
      <c r="Q58" s="7">
        <f t="shared" si="6"/>
        <v>26.338334795622654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11.085557888302551</v>
      </c>
      <c r="W58" s="7">
        <f t="shared" si="6"/>
        <v>77.30857501102834</v>
      </c>
      <c r="X58" s="7">
        <f t="shared" si="6"/>
        <v>0</v>
      </c>
      <c r="Y58" s="7">
        <f t="shared" si="6"/>
        <v>0</v>
      </c>
      <c r="Z58" s="8">
        <f t="shared" si="6"/>
        <v>79.41186457308875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75.95861997797984</v>
      </c>
      <c r="E59" s="10">
        <f t="shared" si="7"/>
        <v>78.92901897162955</v>
      </c>
      <c r="F59" s="10">
        <f t="shared" si="7"/>
        <v>40.78260275725022</v>
      </c>
      <c r="G59" s="10">
        <f t="shared" si="7"/>
        <v>0.01655360688847143</v>
      </c>
      <c r="H59" s="10">
        <f t="shared" si="7"/>
        <v>0.04634494651469835</v>
      </c>
      <c r="I59" s="10">
        <f t="shared" si="7"/>
        <v>10.628141118279375</v>
      </c>
      <c r="J59" s="10">
        <f t="shared" si="7"/>
        <v>0.2808391073308572</v>
      </c>
      <c r="K59" s="10">
        <f t="shared" si="7"/>
        <v>0.07375630001729315</v>
      </c>
      <c r="L59" s="10">
        <f t="shared" si="7"/>
        <v>0.180731247225921</v>
      </c>
      <c r="M59" s="10">
        <f t="shared" si="7"/>
        <v>0.17851295930089514</v>
      </c>
      <c r="N59" s="10">
        <f t="shared" si="7"/>
        <v>21.09536829894772</v>
      </c>
      <c r="O59" s="10">
        <f t="shared" si="7"/>
        <v>27.77715521698734</v>
      </c>
      <c r="P59" s="10">
        <f t="shared" si="7"/>
        <v>30.79727831260561</v>
      </c>
      <c r="Q59" s="10">
        <f t="shared" si="7"/>
        <v>26.11652192754513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10.845683868052006</v>
      </c>
      <c r="W59" s="10">
        <f t="shared" si="7"/>
        <v>75.95861997797984</v>
      </c>
      <c r="X59" s="10">
        <f t="shared" si="7"/>
        <v>0</v>
      </c>
      <c r="Y59" s="10">
        <f t="shared" si="7"/>
        <v>0</v>
      </c>
      <c r="Z59" s="11">
        <f t="shared" si="7"/>
        <v>78.92901897162955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100.00763358778626</v>
      </c>
      <c r="E60" s="13">
        <f t="shared" si="7"/>
        <v>86.14013963828833</v>
      </c>
      <c r="F60" s="13">
        <f t="shared" si="7"/>
        <v>-4.475047137163178</v>
      </c>
      <c r="G60" s="13">
        <f t="shared" si="7"/>
        <v>0.009126585744273066</v>
      </c>
      <c r="H60" s="13">
        <f t="shared" si="7"/>
        <v>0.012777029224550481</v>
      </c>
      <c r="I60" s="13">
        <f t="shared" si="7"/>
        <v>-9.302916181462303</v>
      </c>
      <c r="J60" s="13">
        <f t="shared" si="7"/>
        <v>0.030910163823868266</v>
      </c>
      <c r="K60" s="13">
        <f t="shared" si="7"/>
        <v>0.043507265713374134</v>
      </c>
      <c r="L60" s="13">
        <f t="shared" si="7"/>
        <v>0.02144491040792985</v>
      </c>
      <c r="M60" s="13">
        <f t="shared" si="7"/>
        <v>0.031241073978863183</v>
      </c>
      <c r="N60" s="13">
        <f t="shared" si="7"/>
        <v>32.453297750667176</v>
      </c>
      <c r="O60" s="13">
        <f t="shared" si="7"/>
        <v>22.871143452017918</v>
      </c>
      <c r="P60" s="13">
        <f t="shared" si="7"/>
        <v>147.96059294724242</v>
      </c>
      <c r="Q60" s="13">
        <f t="shared" si="7"/>
        <v>40.41224172627469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66.57051550587082</v>
      </c>
      <c r="W60" s="13">
        <f t="shared" si="7"/>
        <v>100.00047706509554</v>
      </c>
      <c r="X60" s="13">
        <f t="shared" si="7"/>
        <v>0</v>
      </c>
      <c r="Y60" s="13">
        <f t="shared" si="7"/>
        <v>0</v>
      </c>
      <c r="Z60" s="14">
        <f t="shared" si="7"/>
        <v>86.14013963828833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100.00763358778626</v>
      </c>
      <c r="E64" s="13">
        <f t="shared" si="7"/>
        <v>100.00047706509554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0.030910163823868266</v>
      </c>
      <c r="K64" s="13">
        <f t="shared" si="7"/>
        <v>0.043507265713374134</v>
      </c>
      <c r="L64" s="13">
        <f t="shared" si="7"/>
        <v>0.02144491040792985</v>
      </c>
      <c r="M64" s="13">
        <f t="shared" si="7"/>
        <v>0.031241073978863183</v>
      </c>
      <c r="N64" s="13">
        <f t="shared" si="7"/>
        <v>32.453297750667176</v>
      </c>
      <c r="O64" s="13">
        <f t="shared" si="7"/>
        <v>0</v>
      </c>
      <c r="P64" s="13">
        <f t="shared" si="7"/>
        <v>0</v>
      </c>
      <c r="Q64" s="13">
        <f t="shared" si="7"/>
        <v>96.65697674418605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36.11623376623377</v>
      </c>
      <c r="W64" s="13">
        <f t="shared" si="7"/>
        <v>100.00047706509554</v>
      </c>
      <c r="X64" s="13">
        <f t="shared" si="7"/>
        <v>0</v>
      </c>
      <c r="Y64" s="13">
        <f t="shared" si="7"/>
        <v>0</v>
      </c>
      <c r="Z64" s="14">
        <f t="shared" si="7"/>
        <v>100.00047706509554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18665487</v>
      </c>
      <c r="E67" s="26">
        <v>18171189</v>
      </c>
      <c r="F67" s="26">
        <v>704467</v>
      </c>
      <c r="G67" s="26">
        <v>1561655</v>
      </c>
      <c r="H67" s="26">
        <v>1570612</v>
      </c>
      <c r="I67" s="26">
        <v>3836734</v>
      </c>
      <c r="J67" s="26">
        <v>1478406</v>
      </c>
      <c r="K67" s="26">
        <v>1474354</v>
      </c>
      <c r="L67" s="26">
        <v>1483888</v>
      </c>
      <c r="M67" s="26">
        <v>4436648</v>
      </c>
      <c r="N67" s="26">
        <v>2323009</v>
      </c>
      <c r="O67" s="26">
        <v>2590808</v>
      </c>
      <c r="P67" s="26">
        <v>1555491</v>
      </c>
      <c r="Q67" s="26">
        <v>6469308</v>
      </c>
      <c r="R67" s="26">
        <v>1555491</v>
      </c>
      <c r="S67" s="26">
        <v>1555491</v>
      </c>
      <c r="T67" s="26">
        <v>1555491</v>
      </c>
      <c r="U67" s="26">
        <v>4666473</v>
      </c>
      <c r="V67" s="26">
        <v>19409163</v>
      </c>
      <c r="W67" s="26">
        <v>18665562</v>
      </c>
      <c r="X67" s="26"/>
      <c r="Y67" s="25"/>
      <c r="Z67" s="27">
        <v>18171189</v>
      </c>
    </row>
    <row r="68" spans="1:26" ht="12.75" hidden="1">
      <c r="A68" s="37" t="s">
        <v>31</v>
      </c>
      <c r="B68" s="19"/>
      <c r="C68" s="19"/>
      <c r="D68" s="20">
        <v>17617487</v>
      </c>
      <c r="E68" s="21">
        <v>16954474</v>
      </c>
      <c r="F68" s="21">
        <v>1039659</v>
      </c>
      <c r="G68" s="21">
        <v>1473999</v>
      </c>
      <c r="H68" s="21">
        <v>1484520</v>
      </c>
      <c r="I68" s="21">
        <v>3998178</v>
      </c>
      <c r="J68" s="21">
        <v>1442819</v>
      </c>
      <c r="K68" s="21">
        <v>1439877</v>
      </c>
      <c r="L68" s="21">
        <v>1441920</v>
      </c>
      <c r="M68" s="21">
        <v>4324616</v>
      </c>
      <c r="N68" s="21">
        <v>2281041</v>
      </c>
      <c r="O68" s="21">
        <v>2543259</v>
      </c>
      <c r="P68" s="21">
        <v>1544630</v>
      </c>
      <c r="Q68" s="21">
        <v>6368930</v>
      </c>
      <c r="R68" s="21">
        <v>1544630</v>
      </c>
      <c r="S68" s="21">
        <v>1544630</v>
      </c>
      <c r="T68" s="21">
        <v>1544630</v>
      </c>
      <c r="U68" s="21">
        <v>4633890</v>
      </c>
      <c r="V68" s="21">
        <v>19325614</v>
      </c>
      <c r="W68" s="21">
        <v>17617487</v>
      </c>
      <c r="X68" s="21"/>
      <c r="Y68" s="20"/>
      <c r="Z68" s="23">
        <v>16954474</v>
      </c>
    </row>
    <row r="69" spans="1:26" ht="12.75" hidden="1">
      <c r="A69" s="38" t="s">
        <v>32</v>
      </c>
      <c r="B69" s="19"/>
      <c r="C69" s="19"/>
      <c r="D69" s="20">
        <v>1048000</v>
      </c>
      <c r="E69" s="21">
        <v>1216715</v>
      </c>
      <c r="F69" s="21">
        <v>-335192</v>
      </c>
      <c r="G69" s="21">
        <v>87656</v>
      </c>
      <c r="H69" s="21">
        <v>86092</v>
      </c>
      <c r="I69" s="21">
        <v>-161444</v>
      </c>
      <c r="J69" s="21">
        <v>35587</v>
      </c>
      <c r="K69" s="21">
        <v>34477</v>
      </c>
      <c r="L69" s="21">
        <v>41968</v>
      </c>
      <c r="M69" s="21">
        <v>112032</v>
      </c>
      <c r="N69" s="21">
        <v>41968</v>
      </c>
      <c r="O69" s="21">
        <v>47549</v>
      </c>
      <c r="P69" s="21">
        <v>10861</v>
      </c>
      <c r="Q69" s="21">
        <v>100378</v>
      </c>
      <c r="R69" s="21">
        <v>10861</v>
      </c>
      <c r="S69" s="21">
        <v>10861</v>
      </c>
      <c r="T69" s="21">
        <v>10861</v>
      </c>
      <c r="U69" s="21">
        <v>32583</v>
      </c>
      <c r="V69" s="21">
        <v>83549</v>
      </c>
      <c r="W69" s="21">
        <v>1048075</v>
      </c>
      <c r="X69" s="21"/>
      <c r="Y69" s="20"/>
      <c r="Z69" s="23">
        <v>1216715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1048000</v>
      </c>
      <c r="E73" s="21">
        <v>1048075</v>
      </c>
      <c r="F73" s="21"/>
      <c r="G73" s="21"/>
      <c r="H73" s="21"/>
      <c r="I73" s="21"/>
      <c r="J73" s="21">
        <v>35587</v>
      </c>
      <c r="K73" s="21">
        <v>34477</v>
      </c>
      <c r="L73" s="21">
        <v>41968</v>
      </c>
      <c r="M73" s="21">
        <v>112032</v>
      </c>
      <c r="N73" s="21">
        <v>41968</v>
      </c>
      <c r="O73" s="21"/>
      <c r="P73" s="21"/>
      <c r="Q73" s="21">
        <v>41968</v>
      </c>
      <c r="R73" s="21"/>
      <c r="S73" s="21"/>
      <c r="T73" s="21"/>
      <c r="U73" s="21"/>
      <c r="V73" s="21">
        <v>154000</v>
      </c>
      <c r="W73" s="21">
        <v>1048075</v>
      </c>
      <c r="X73" s="21"/>
      <c r="Y73" s="20"/>
      <c r="Z73" s="23">
        <v>1048075</v>
      </c>
    </row>
    <row r="74" spans="1:26" ht="12.75" hidden="1">
      <c r="A74" s="39" t="s">
        <v>107</v>
      </c>
      <c r="B74" s="19"/>
      <c r="C74" s="19"/>
      <c r="D74" s="20"/>
      <c r="E74" s="21">
        <v>168640</v>
      </c>
      <c r="F74" s="21">
        <v>-335192</v>
      </c>
      <c r="G74" s="21">
        <v>87656</v>
      </c>
      <c r="H74" s="21">
        <v>86092</v>
      </c>
      <c r="I74" s="21">
        <v>-161444</v>
      </c>
      <c r="J74" s="21"/>
      <c r="K74" s="21"/>
      <c r="L74" s="21"/>
      <c r="M74" s="21"/>
      <c r="N74" s="21"/>
      <c r="O74" s="21">
        <v>47549</v>
      </c>
      <c r="P74" s="21">
        <v>10861</v>
      </c>
      <c r="Q74" s="21">
        <v>58410</v>
      </c>
      <c r="R74" s="21">
        <v>10861</v>
      </c>
      <c r="S74" s="21">
        <v>10861</v>
      </c>
      <c r="T74" s="21">
        <v>10861</v>
      </c>
      <c r="U74" s="21">
        <v>32583</v>
      </c>
      <c r="V74" s="21">
        <v>-70451</v>
      </c>
      <c r="W74" s="21"/>
      <c r="X74" s="21"/>
      <c r="Y74" s="20"/>
      <c r="Z74" s="23">
        <v>168640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14430080</v>
      </c>
      <c r="E76" s="34">
        <v>14430080</v>
      </c>
      <c r="F76" s="34">
        <v>439000</v>
      </c>
      <c r="G76" s="34">
        <v>252</v>
      </c>
      <c r="H76" s="34">
        <v>699</v>
      </c>
      <c r="I76" s="34">
        <v>439951</v>
      </c>
      <c r="J76" s="34">
        <v>4063</v>
      </c>
      <c r="K76" s="34">
        <v>1077</v>
      </c>
      <c r="L76" s="34">
        <v>2615</v>
      </c>
      <c r="M76" s="34">
        <v>7755</v>
      </c>
      <c r="N76" s="34">
        <v>494814</v>
      </c>
      <c r="O76" s="34">
        <v>717320</v>
      </c>
      <c r="P76" s="34">
        <v>491774</v>
      </c>
      <c r="Q76" s="34">
        <v>1703908</v>
      </c>
      <c r="R76" s="34"/>
      <c r="S76" s="34"/>
      <c r="T76" s="34"/>
      <c r="U76" s="34"/>
      <c r="V76" s="34">
        <v>2151614</v>
      </c>
      <c r="W76" s="34">
        <v>14430080</v>
      </c>
      <c r="X76" s="34"/>
      <c r="Y76" s="33"/>
      <c r="Z76" s="35">
        <v>14430080</v>
      </c>
    </row>
    <row r="77" spans="1:26" ht="12.75" hidden="1">
      <c r="A77" s="37" t="s">
        <v>31</v>
      </c>
      <c r="B77" s="19"/>
      <c r="C77" s="19"/>
      <c r="D77" s="20">
        <v>13382000</v>
      </c>
      <c r="E77" s="21">
        <v>13382000</v>
      </c>
      <c r="F77" s="21">
        <v>424000</v>
      </c>
      <c r="G77" s="21">
        <v>244</v>
      </c>
      <c r="H77" s="21">
        <v>688</v>
      </c>
      <c r="I77" s="21">
        <v>424932</v>
      </c>
      <c r="J77" s="21">
        <v>4052</v>
      </c>
      <c r="K77" s="21">
        <v>1062</v>
      </c>
      <c r="L77" s="21">
        <v>2606</v>
      </c>
      <c r="M77" s="21">
        <v>7720</v>
      </c>
      <c r="N77" s="21">
        <v>481194</v>
      </c>
      <c r="O77" s="21">
        <v>706445</v>
      </c>
      <c r="P77" s="21">
        <v>475704</v>
      </c>
      <c r="Q77" s="21">
        <v>1663343</v>
      </c>
      <c r="R77" s="21"/>
      <c r="S77" s="21"/>
      <c r="T77" s="21"/>
      <c r="U77" s="21"/>
      <c r="V77" s="21">
        <v>2095995</v>
      </c>
      <c r="W77" s="21">
        <v>13382000</v>
      </c>
      <c r="X77" s="21"/>
      <c r="Y77" s="20"/>
      <c r="Z77" s="23">
        <v>13382000</v>
      </c>
    </row>
    <row r="78" spans="1:26" ht="12.75" hidden="1">
      <c r="A78" s="38" t="s">
        <v>32</v>
      </c>
      <c r="B78" s="19"/>
      <c r="C78" s="19"/>
      <c r="D78" s="20">
        <v>1048080</v>
      </c>
      <c r="E78" s="21">
        <v>1048080</v>
      </c>
      <c r="F78" s="21">
        <v>15000</v>
      </c>
      <c r="G78" s="21">
        <v>8</v>
      </c>
      <c r="H78" s="21">
        <v>11</v>
      </c>
      <c r="I78" s="21">
        <v>15019</v>
      </c>
      <c r="J78" s="21">
        <v>11</v>
      </c>
      <c r="K78" s="21">
        <v>15</v>
      </c>
      <c r="L78" s="21">
        <v>9</v>
      </c>
      <c r="M78" s="21">
        <v>35</v>
      </c>
      <c r="N78" s="21">
        <v>13620</v>
      </c>
      <c r="O78" s="21">
        <v>10875</v>
      </c>
      <c r="P78" s="21">
        <v>16070</v>
      </c>
      <c r="Q78" s="21">
        <v>40565</v>
      </c>
      <c r="R78" s="21"/>
      <c r="S78" s="21"/>
      <c r="T78" s="21"/>
      <c r="U78" s="21"/>
      <c r="V78" s="21">
        <v>55619</v>
      </c>
      <c r="W78" s="21">
        <v>1048080</v>
      </c>
      <c r="X78" s="21"/>
      <c r="Y78" s="20"/>
      <c r="Z78" s="23">
        <v>1048080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1048080</v>
      </c>
      <c r="E82" s="21">
        <v>1048080</v>
      </c>
      <c r="F82" s="21">
        <v>15000</v>
      </c>
      <c r="G82" s="21">
        <v>8</v>
      </c>
      <c r="H82" s="21">
        <v>11</v>
      </c>
      <c r="I82" s="21">
        <v>15019</v>
      </c>
      <c r="J82" s="21">
        <v>11</v>
      </c>
      <c r="K82" s="21">
        <v>15</v>
      </c>
      <c r="L82" s="21">
        <v>9</v>
      </c>
      <c r="M82" s="21">
        <v>35</v>
      </c>
      <c r="N82" s="21">
        <v>13620</v>
      </c>
      <c r="O82" s="21">
        <v>10875</v>
      </c>
      <c r="P82" s="21">
        <v>16070</v>
      </c>
      <c r="Q82" s="21">
        <v>40565</v>
      </c>
      <c r="R82" s="21"/>
      <c r="S82" s="21"/>
      <c r="T82" s="21"/>
      <c r="U82" s="21"/>
      <c r="V82" s="21">
        <v>55619</v>
      </c>
      <c r="W82" s="21">
        <v>1048080</v>
      </c>
      <c r="X82" s="21"/>
      <c r="Y82" s="20"/>
      <c r="Z82" s="23">
        <v>1048080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1708000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1708000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1708000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4071000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4071000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5779000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171694011</v>
      </c>
      <c r="F5" s="100">
        <f t="shared" si="0"/>
        <v>135465302</v>
      </c>
      <c r="G5" s="100">
        <f t="shared" si="0"/>
        <v>28969568</v>
      </c>
      <c r="H5" s="100">
        <f t="shared" si="0"/>
        <v>1431048</v>
      </c>
      <c r="I5" s="100">
        <f t="shared" si="0"/>
        <v>1694763</v>
      </c>
      <c r="J5" s="100">
        <f t="shared" si="0"/>
        <v>32095379</v>
      </c>
      <c r="K5" s="100">
        <f t="shared" si="0"/>
        <v>2996965</v>
      </c>
      <c r="L5" s="100">
        <f t="shared" si="0"/>
        <v>11168693</v>
      </c>
      <c r="M5" s="100">
        <f t="shared" si="0"/>
        <v>24429477</v>
      </c>
      <c r="N5" s="100">
        <f t="shared" si="0"/>
        <v>38595135</v>
      </c>
      <c r="O5" s="100">
        <f t="shared" si="0"/>
        <v>25268598</v>
      </c>
      <c r="P5" s="100">
        <f t="shared" si="0"/>
        <v>3771347</v>
      </c>
      <c r="Q5" s="100">
        <f t="shared" si="0"/>
        <v>1799533</v>
      </c>
      <c r="R5" s="100">
        <f t="shared" si="0"/>
        <v>30839478</v>
      </c>
      <c r="S5" s="100">
        <f t="shared" si="0"/>
        <v>1799533</v>
      </c>
      <c r="T5" s="100">
        <f t="shared" si="0"/>
        <v>1799533</v>
      </c>
      <c r="U5" s="100">
        <f t="shared" si="0"/>
        <v>1799533</v>
      </c>
      <c r="V5" s="100">
        <f t="shared" si="0"/>
        <v>5398599</v>
      </c>
      <c r="W5" s="100">
        <f t="shared" si="0"/>
        <v>106928591</v>
      </c>
      <c r="X5" s="100">
        <f t="shared" si="0"/>
        <v>138752059</v>
      </c>
      <c r="Y5" s="100">
        <f t="shared" si="0"/>
        <v>-31823468</v>
      </c>
      <c r="Z5" s="137">
        <f>+IF(X5&lt;&gt;0,+(Y5/X5)*100,0)</f>
        <v>-22.93549243835005</v>
      </c>
      <c r="AA5" s="153">
        <f>SUM(AA6:AA8)</f>
        <v>135465302</v>
      </c>
    </row>
    <row r="6" spans="1:27" ht="12.75">
      <c r="A6" s="138" t="s">
        <v>75</v>
      </c>
      <c r="B6" s="136"/>
      <c r="C6" s="155"/>
      <c r="D6" s="155"/>
      <c r="E6" s="156">
        <v>11478000</v>
      </c>
      <c r="F6" s="60">
        <v>11366000</v>
      </c>
      <c r="G6" s="60"/>
      <c r="H6" s="60">
        <v>11421</v>
      </c>
      <c r="I6" s="60"/>
      <c r="J6" s="60">
        <v>11421</v>
      </c>
      <c r="K6" s="60">
        <v>947068</v>
      </c>
      <c r="L6" s="60">
        <v>-80665</v>
      </c>
      <c r="M6" s="60"/>
      <c r="N6" s="60">
        <v>866403</v>
      </c>
      <c r="O6" s="60"/>
      <c r="P6" s="60">
        <v>161330</v>
      </c>
      <c r="Q6" s="60"/>
      <c r="R6" s="60">
        <v>161330</v>
      </c>
      <c r="S6" s="60"/>
      <c r="T6" s="60"/>
      <c r="U6" s="60"/>
      <c r="V6" s="60"/>
      <c r="W6" s="60">
        <v>1039154</v>
      </c>
      <c r="X6" s="60">
        <v>5478000</v>
      </c>
      <c r="Y6" s="60">
        <v>-4438846</v>
      </c>
      <c r="Z6" s="140">
        <v>-81.03</v>
      </c>
      <c r="AA6" s="155">
        <v>11366000</v>
      </c>
    </row>
    <row r="7" spans="1:27" ht="12.75">
      <c r="A7" s="138" t="s">
        <v>76</v>
      </c>
      <c r="B7" s="136"/>
      <c r="C7" s="157"/>
      <c r="D7" s="157"/>
      <c r="E7" s="158">
        <v>116965487</v>
      </c>
      <c r="F7" s="159">
        <v>101033169</v>
      </c>
      <c r="G7" s="159">
        <v>28957800</v>
      </c>
      <c r="H7" s="159">
        <v>1407987</v>
      </c>
      <c r="I7" s="159">
        <v>1681124</v>
      </c>
      <c r="J7" s="159">
        <v>32046911</v>
      </c>
      <c r="K7" s="159">
        <v>2036724</v>
      </c>
      <c r="L7" s="159">
        <v>2810502</v>
      </c>
      <c r="M7" s="159">
        <v>24422787</v>
      </c>
      <c r="N7" s="159">
        <v>29270013</v>
      </c>
      <c r="O7" s="159">
        <v>25261908</v>
      </c>
      <c r="P7" s="159">
        <v>3237453</v>
      </c>
      <c r="Q7" s="159">
        <v>1787431</v>
      </c>
      <c r="R7" s="159">
        <v>30286792</v>
      </c>
      <c r="S7" s="159">
        <v>1787431</v>
      </c>
      <c r="T7" s="159">
        <v>1787431</v>
      </c>
      <c r="U7" s="159">
        <v>1787431</v>
      </c>
      <c r="V7" s="159">
        <v>5362293</v>
      </c>
      <c r="W7" s="159">
        <v>96966009</v>
      </c>
      <c r="X7" s="159">
        <v>111227059</v>
      </c>
      <c r="Y7" s="159">
        <v>-14261050</v>
      </c>
      <c r="Z7" s="141">
        <v>-12.82</v>
      </c>
      <c r="AA7" s="157">
        <v>101033169</v>
      </c>
    </row>
    <row r="8" spans="1:27" ht="12.75">
      <c r="A8" s="138" t="s">
        <v>77</v>
      </c>
      <c r="B8" s="136"/>
      <c r="C8" s="155"/>
      <c r="D8" s="155"/>
      <c r="E8" s="156">
        <v>43250524</v>
      </c>
      <c r="F8" s="60">
        <v>23066133</v>
      </c>
      <c r="G8" s="60">
        <v>11768</v>
      </c>
      <c r="H8" s="60">
        <v>11640</v>
      </c>
      <c r="I8" s="60">
        <v>13639</v>
      </c>
      <c r="J8" s="60">
        <v>37047</v>
      </c>
      <c r="K8" s="60">
        <v>13173</v>
      </c>
      <c r="L8" s="60">
        <v>8438856</v>
      </c>
      <c r="M8" s="60">
        <v>6690</v>
      </c>
      <c r="N8" s="60">
        <v>8458719</v>
      </c>
      <c r="O8" s="60">
        <v>6690</v>
      </c>
      <c r="P8" s="60">
        <v>372564</v>
      </c>
      <c r="Q8" s="60">
        <v>12102</v>
      </c>
      <c r="R8" s="60">
        <v>391356</v>
      </c>
      <c r="S8" s="60">
        <v>12102</v>
      </c>
      <c r="T8" s="60">
        <v>12102</v>
      </c>
      <c r="U8" s="60">
        <v>12102</v>
      </c>
      <c r="V8" s="60">
        <v>36306</v>
      </c>
      <c r="W8" s="60">
        <v>8923428</v>
      </c>
      <c r="X8" s="60">
        <v>22047000</v>
      </c>
      <c r="Y8" s="60">
        <v>-13123572</v>
      </c>
      <c r="Z8" s="140">
        <v>-59.53</v>
      </c>
      <c r="AA8" s="155">
        <v>23066133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5373658</v>
      </c>
      <c r="F9" s="100">
        <f t="shared" si="1"/>
        <v>2532510</v>
      </c>
      <c r="G9" s="100">
        <f t="shared" si="1"/>
        <v>-324685</v>
      </c>
      <c r="H9" s="100">
        <f t="shared" si="1"/>
        <v>182726</v>
      </c>
      <c r="I9" s="100">
        <f t="shared" si="1"/>
        <v>519110</v>
      </c>
      <c r="J9" s="100">
        <f t="shared" si="1"/>
        <v>377151</v>
      </c>
      <c r="K9" s="100">
        <f t="shared" si="1"/>
        <v>202083</v>
      </c>
      <c r="L9" s="100">
        <f t="shared" si="1"/>
        <v>1859841</v>
      </c>
      <c r="M9" s="100">
        <f t="shared" si="1"/>
        <v>567600</v>
      </c>
      <c r="N9" s="100">
        <f t="shared" si="1"/>
        <v>2629524</v>
      </c>
      <c r="O9" s="100">
        <f t="shared" si="1"/>
        <v>444106</v>
      </c>
      <c r="P9" s="100">
        <f t="shared" si="1"/>
        <v>87970</v>
      </c>
      <c r="Q9" s="100">
        <f t="shared" si="1"/>
        <v>1534</v>
      </c>
      <c r="R9" s="100">
        <f t="shared" si="1"/>
        <v>533610</v>
      </c>
      <c r="S9" s="100">
        <f t="shared" si="1"/>
        <v>1534</v>
      </c>
      <c r="T9" s="100">
        <f t="shared" si="1"/>
        <v>1534</v>
      </c>
      <c r="U9" s="100">
        <f t="shared" si="1"/>
        <v>1534</v>
      </c>
      <c r="V9" s="100">
        <f t="shared" si="1"/>
        <v>4602</v>
      </c>
      <c r="W9" s="100">
        <f t="shared" si="1"/>
        <v>3544887</v>
      </c>
      <c r="X9" s="100">
        <f t="shared" si="1"/>
        <v>4903180</v>
      </c>
      <c r="Y9" s="100">
        <f t="shared" si="1"/>
        <v>-1358293</v>
      </c>
      <c r="Z9" s="137">
        <f>+IF(X9&lt;&gt;0,+(Y9/X9)*100,0)</f>
        <v>-27.702287087155682</v>
      </c>
      <c r="AA9" s="153">
        <f>SUM(AA10:AA14)</f>
        <v>2532510</v>
      </c>
    </row>
    <row r="10" spans="1:27" ht="12.75">
      <c r="A10" s="138" t="s">
        <v>79</v>
      </c>
      <c r="B10" s="136"/>
      <c r="C10" s="155"/>
      <c r="D10" s="155"/>
      <c r="E10" s="156">
        <v>3248000</v>
      </c>
      <c r="F10" s="60"/>
      <c r="G10" s="60">
        <v>-334285</v>
      </c>
      <c r="H10" s="60">
        <v>89578</v>
      </c>
      <c r="I10" s="60">
        <v>87157</v>
      </c>
      <c r="J10" s="60">
        <v>-157550</v>
      </c>
      <c r="K10" s="60">
        <v>7373</v>
      </c>
      <c r="L10" s="60">
        <v>1620547</v>
      </c>
      <c r="M10" s="60">
        <v>113542</v>
      </c>
      <c r="N10" s="60">
        <v>1741462</v>
      </c>
      <c r="O10" s="60">
        <v>113542</v>
      </c>
      <c r="P10" s="60">
        <v>1534</v>
      </c>
      <c r="Q10" s="60">
        <v>1534</v>
      </c>
      <c r="R10" s="60">
        <v>116610</v>
      </c>
      <c r="S10" s="60">
        <v>1534</v>
      </c>
      <c r="T10" s="60">
        <v>1534</v>
      </c>
      <c r="U10" s="60">
        <v>1534</v>
      </c>
      <c r="V10" s="60">
        <v>4602</v>
      </c>
      <c r="W10" s="60">
        <v>1705124</v>
      </c>
      <c r="X10" s="60">
        <v>3246313</v>
      </c>
      <c r="Y10" s="60">
        <v>-1541189</v>
      </c>
      <c r="Z10" s="140">
        <v>-47.48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2125658</v>
      </c>
      <c r="F12" s="60">
        <v>2532510</v>
      </c>
      <c r="G12" s="60">
        <v>9600</v>
      </c>
      <c r="H12" s="60">
        <v>93148</v>
      </c>
      <c r="I12" s="60">
        <v>431953</v>
      </c>
      <c r="J12" s="60">
        <v>534701</v>
      </c>
      <c r="K12" s="60">
        <v>194710</v>
      </c>
      <c r="L12" s="60">
        <v>239294</v>
      </c>
      <c r="M12" s="60">
        <v>454058</v>
      </c>
      <c r="N12" s="60">
        <v>888062</v>
      </c>
      <c r="O12" s="60">
        <v>330564</v>
      </c>
      <c r="P12" s="60">
        <v>86436</v>
      </c>
      <c r="Q12" s="60"/>
      <c r="R12" s="60">
        <v>417000</v>
      </c>
      <c r="S12" s="60"/>
      <c r="T12" s="60"/>
      <c r="U12" s="60"/>
      <c r="V12" s="60"/>
      <c r="W12" s="60">
        <v>1839763</v>
      </c>
      <c r="X12" s="60">
        <v>1656867</v>
      </c>
      <c r="Y12" s="60">
        <v>182896</v>
      </c>
      <c r="Z12" s="140">
        <v>11.04</v>
      </c>
      <c r="AA12" s="155">
        <v>2532510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100000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1048000</v>
      </c>
      <c r="F19" s="100">
        <f t="shared" si="3"/>
        <v>4333000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35587</v>
      </c>
      <c r="L19" s="100">
        <f t="shared" si="3"/>
        <v>34477</v>
      </c>
      <c r="M19" s="100">
        <f t="shared" si="3"/>
        <v>41968</v>
      </c>
      <c r="N19" s="100">
        <f t="shared" si="3"/>
        <v>112032</v>
      </c>
      <c r="O19" s="100">
        <f t="shared" si="3"/>
        <v>41968</v>
      </c>
      <c r="P19" s="100">
        <f t="shared" si="3"/>
        <v>0</v>
      </c>
      <c r="Q19" s="100">
        <f t="shared" si="3"/>
        <v>0</v>
      </c>
      <c r="R19" s="100">
        <f t="shared" si="3"/>
        <v>41968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154000</v>
      </c>
      <c r="X19" s="100">
        <f t="shared" si="3"/>
        <v>0</v>
      </c>
      <c r="Y19" s="100">
        <f t="shared" si="3"/>
        <v>154000</v>
      </c>
      <c r="Z19" s="137">
        <f>+IF(X19&lt;&gt;0,+(Y19/X19)*100,0)</f>
        <v>0</v>
      </c>
      <c r="AA19" s="153">
        <f>SUM(AA20:AA23)</f>
        <v>4333000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1048000</v>
      </c>
      <c r="F23" s="60">
        <v>4333000</v>
      </c>
      <c r="G23" s="60"/>
      <c r="H23" s="60"/>
      <c r="I23" s="60"/>
      <c r="J23" s="60"/>
      <c r="K23" s="60">
        <v>35587</v>
      </c>
      <c r="L23" s="60">
        <v>34477</v>
      </c>
      <c r="M23" s="60">
        <v>41968</v>
      </c>
      <c r="N23" s="60">
        <v>112032</v>
      </c>
      <c r="O23" s="60">
        <v>41968</v>
      </c>
      <c r="P23" s="60"/>
      <c r="Q23" s="60"/>
      <c r="R23" s="60">
        <v>41968</v>
      </c>
      <c r="S23" s="60"/>
      <c r="T23" s="60"/>
      <c r="U23" s="60"/>
      <c r="V23" s="60"/>
      <c r="W23" s="60">
        <v>154000</v>
      </c>
      <c r="X23" s="60"/>
      <c r="Y23" s="60">
        <v>154000</v>
      </c>
      <c r="Z23" s="140">
        <v>0</v>
      </c>
      <c r="AA23" s="155">
        <v>4333000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178215669</v>
      </c>
      <c r="F25" s="73">
        <f t="shared" si="4"/>
        <v>142330812</v>
      </c>
      <c r="G25" s="73">
        <f t="shared" si="4"/>
        <v>28644883</v>
      </c>
      <c r="H25" s="73">
        <f t="shared" si="4"/>
        <v>1613774</v>
      </c>
      <c r="I25" s="73">
        <f t="shared" si="4"/>
        <v>2213873</v>
      </c>
      <c r="J25" s="73">
        <f t="shared" si="4"/>
        <v>32472530</v>
      </c>
      <c r="K25" s="73">
        <f t="shared" si="4"/>
        <v>3234635</v>
      </c>
      <c r="L25" s="73">
        <f t="shared" si="4"/>
        <v>13063011</v>
      </c>
      <c r="M25" s="73">
        <f t="shared" si="4"/>
        <v>25039045</v>
      </c>
      <c r="N25" s="73">
        <f t="shared" si="4"/>
        <v>41336691</v>
      </c>
      <c r="O25" s="73">
        <f t="shared" si="4"/>
        <v>25754672</v>
      </c>
      <c r="P25" s="73">
        <f t="shared" si="4"/>
        <v>3859317</v>
      </c>
      <c r="Q25" s="73">
        <f t="shared" si="4"/>
        <v>1801067</v>
      </c>
      <c r="R25" s="73">
        <f t="shared" si="4"/>
        <v>31415056</v>
      </c>
      <c r="S25" s="73">
        <f t="shared" si="4"/>
        <v>1801067</v>
      </c>
      <c r="T25" s="73">
        <f t="shared" si="4"/>
        <v>1801067</v>
      </c>
      <c r="U25" s="73">
        <f t="shared" si="4"/>
        <v>1801067</v>
      </c>
      <c r="V25" s="73">
        <f t="shared" si="4"/>
        <v>5403201</v>
      </c>
      <c r="W25" s="73">
        <f t="shared" si="4"/>
        <v>110627478</v>
      </c>
      <c r="X25" s="73">
        <f t="shared" si="4"/>
        <v>143655239</v>
      </c>
      <c r="Y25" s="73">
        <f t="shared" si="4"/>
        <v>-33027761</v>
      </c>
      <c r="Z25" s="170">
        <f>+IF(X25&lt;&gt;0,+(Y25/X25)*100,0)</f>
        <v>-22.990989559385298</v>
      </c>
      <c r="AA25" s="168">
        <f>+AA5+AA9+AA15+AA19+AA24</f>
        <v>142330812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80456045</v>
      </c>
      <c r="D28" s="153">
        <f>SUM(D29:D31)</f>
        <v>0</v>
      </c>
      <c r="E28" s="154">
        <f t="shared" si="5"/>
        <v>77739582</v>
      </c>
      <c r="F28" s="100">
        <f t="shared" si="5"/>
        <v>97900714</v>
      </c>
      <c r="G28" s="100">
        <f t="shared" si="5"/>
        <v>5540788</v>
      </c>
      <c r="H28" s="100">
        <f t="shared" si="5"/>
        <v>3227504</v>
      </c>
      <c r="I28" s="100">
        <f t="shared" si="5"/>
        <v>4436149</v>
      </c>
      <c r="J28" s="100">
        <f t="shared" si="5"/>
        <v>13204441</v>
      </c>
      <c r="K28" s="100">
        <f t="shared" si="5"/>
        <v>4770696</v>
      </c>
      <c r="L28" s="100">
        <f t="shared" si="5"/>
        <v>12683670</v>
      </c>
      <c r="M28" s="100">
        <f t="shared" si="5"/>
        <v>7747759</v>
      </c>
      <c r="N28" s="100">
        <f t="shared" si="5"/>
        <v>25202125</v>
      </c>
      <c r="O28" s="100">
        <f t="shared" si="5"/>
        <v>7747759</v>
      </c>
      <c r="P28" s="100">
        <f t="shared" si="5"/>
        <v>5537524</v>
      </c>
      <c r="Q28" s="100">
        <f t="shared" si="5"/>
        <v>3830295</v>
      </c>
      <c r="R28" s="100">
        <f t="shared" si="5"/>
        <v>17115578</v>
      </c>
      <c r="S28" s="100">
        <f t="shared" si="5"/>
        <v>3830295</v>
      </c>
      <c r="T28" s="100">
        <f t="shared" si="5"/>
        <v>3830295</v>
      </c>
      <c r="U28" s="100">
        <f t="shared" si="5"/>
        <v>3830295</v>
      </c>
      <c r="V28" s="100">
        <f t="shared" si="5"/>
        <v>11490885</v>
      </c>
      <c r="W28" s="100">
        <f t="shared" si="5"/>
        <v>67013029</v>
      </c>
      <c r="X28" s="100">
        <f t="shared" si="5"/>
        <v>120401954</v>
      </c>
      <c r="Y28" s="100">
        <f t="shared" si="5"/>
        <v>-53388925</v>
      </c>
      <c r="Z28" s="137">
        <f>+IF(X28&lt;&gt;0,+(Y28/X28)*100,0)</f>
        <v>-44.342241322761254</v>
      </c>
      <c r="AA28" s="153">
        <f>SUM(AA29:AA31)</f>
        <v>97900714</v>
      </c>
    </row>
    <row r="29" spans="1:27" ht="12.75">
      <c r="A29" s="138" t="s">
        <v>75</v>
      </c>
      <c r="B29" s="136"/>
      <c r="C29" s="155">
        <v>80456045</v>
      </c>
      <c r="D29" s="155"/>
      <c r="E29" s="156">
        <v>22179000</v>
      </c>
      <c r="F29" s="60">
        <v>27663917</v>
      </c>
      <c r="G29" s="60">
        <v>1364714</v>
      </c>
      <c r="H29" s="60">
        <v>1886589</v>
      </c>
      <c r="I29" s="60">
        <v>1267916</v>
      </c>
      <c r="J29" s="60">
        <v>4519219</v>
      </c>
      <c r="K29" s="60">
        <v>2470658</v>
      </c>
      <c r="L29" s="60">
        <v>2131202</v>
      </c>
      <c r="M29" s="60">
        <v>1794429</v>
      </c>
      <c r="N29" s="60">
        <v>6396289</v>
      </c>
      <c r="O29" s="60">
        <v>1794429</v>
      </c>
      <c r="P29" s="60">
        <v>1493918</v>
      </c>
      <c r="Q29" s="60">
        <v>513932</v>
      </c>
      <c r="R29" s="60">
        <v>3802279</v>
      </c>
      <c r="S29" s="60">
        <v>513932</v>
      </c>
      <c r="T29" s="60">
        <v>513932</v>
      </c>
      <c r="U29" s="60">
        <v>513932</v>
      </c>
      <c r="V29" s="60">
        <v>1541796</v>
      </c>
      <c r="W29" s="60">
        <v>16259583</v>
      </c>
      <c r="X29" s="60">
        <v>26947148</v>
      </c>
      <c r="Y29" s="60">
        <v>-10687565</v>
      </c>
      <c r="Z29" s="140">
        <v>-39.66</v>
      </c>
      <c r="AA29" s="155">
        <v>27663917</v>
      </c>
    </row>
    <row r="30" spans="1:27" ht="12.75">
      <c r="A30" s="138" t="s">
        <v>76</v>
      </c>
      <c r="B30" s="136"/>
      <c r="C30" s="157"/>
      <c r="D30" s="157"/>
      <c r="E30" s="158">
        <v>21220000</v>
      </c>
      <c r="F30" s="159">
        <v>21718514</v>
      </c>
      <c r="G30" s="159">
        <v>126675</v>
      </c>
      <c r="H30" s="159">
        <v>526199</v>
      </c>
      <c r="I30" s="159">
        <v>421989</v>
      </c>
      <c r="J30" s="159">
        <v>1074863</v>
      </c>
      <c r="K30" s="159">
        <v>506227</v>
      </c>
      <c r="L30" s="159">
        <v>1135048</v>
      </c>
      <c r="M30" s="159">
        <v>822756</v>
      </c>
      <c r="N30" s="159">
        <v>2464031</v>
      </c>
      <c r="O30" s="159">
        <v>822756</v>
      </c>
      <c r="P30" s="159">
        <v>984351</v>
      </c>
      <c r="Q30" s="159">
        <v>783106</v>
      </c>
      <c r="R30" s="159">
        <v>2590213</v>
      </c>
      <c r="S30" s="159">
        <v>783106</v>
      </c>
      <c r="T30" s="159">
        <v>783106</v>
      </c>
      <c r="U30" s="159">
        <v>783106</v>
      </c>
      <c r="V30" s="159">
        <v>2349318</v>
      </c>
      <c r="W30" s="159">
        <v>8478425</v>
      </c>
      <c r="X30" s="159">
        <v>22490700</v>
      </c>
      <c r="Y30" s="159">
        <v>-14012275</v>
      </c>
      <c r="Z30" s="141">
        <v>-62.3</v>
      </c>
      <c r="AA30" s="157">
        <v>21718514</v>
      </c>
    </row>
    <row r="31" spans="1:27" ht="12.75">
      <c r="A31" s="138" t="s">
        <v>77</v>
      </c>
      <c r="B31" s="136"/>
      <c r="C31" s="155"/>
      <c r="D31" s="155"/>
      <c r="E31" s="156">
        <v>34340582</v>
      </c>
      <c r="F31" s="60">
        <v>48518283</v>
      </c>
      <c r="G31" s="60">
        <v>4049399</v>
      </c>
      <c r="H31" s="60">
        <v>814716</v>
      </c>
      <c r="I31" s="60">
        <v>2746244</v>
      </c>
      <c r="J31" s="60">
        <v>7610359</v>
      </c>
      <c r="K31" s="60">
        <v>1793811</v>
      </c>
      <c r="L31" s="60">
        <v>9417420</v>
      </c>
      <c r="M31" s="60">
        <v>5130574</v>
      </c>
      <c r="N31" s="60">
        <v>16341805</v>
      </c>
      <c r="O31" s="60">
        <v>5130574</v>
      </c>
      <c r="P31" s="60">
        <v>3059255</v>
      </c>
      <c r="Q31" s="60">
        <v>2533257</v>
      </c>
      <c r="R31" s="60">
        <v>10723086</v>
      </c>
      <c r="S31" s="60">
        <v>2533257</v>
      </c>
      <c r="T31" s="60">
        <v>2533257</v>
      </c>
      <c r="U31" s="60">
        <v>2533257</v>
      </c>
      <c r="V31" s="60">
        <v>7599771</v>
      </c>
      <c r="W31" s="60">
        <v>42275021</v>
      </c>
      <c r="X31" s="60">
        <v>70964106</v>
      </c>
      <c r="Y31" s="60">
        <v>-28689085</v>
      </c>
      <c r="Z31" s="140">
        <v>-40.43</v>
      </c>
      <c r="AA31" s="155">
        <v>48518283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15940000</v>
      </c>
      <c r="F32" s="100">
        <f t="shared" si="6"/>
        <v>3458547</v>
      </c>
      <c r="G32" s="100">
        <f t="shared" si="6"/>
        <v>140409</v>
      </c>
      <c r="H32" s="100">
        <f t="shared" si="6"/>
        <v>203103</v>
      </c>
      <c r="I32" s="100">
        <f t="shared" si="6"/>
        <v>314196</v>
      </c>
      <c r="J32" s="100">
        <f t="shared" si="6"/>
        <v>657708</v>
      </c>
      <c r="K32" s="100">
        <f t="shared" si="6"/>
        <v>79929</v>
      </c>
      <c r="L32" s="100">
        <f t="shared" si="6"/>
        <v>625730</v>
      </c>
      <c r="M32" s="100">
        <f t="shared" si="6"/>
        <v>88757</v>
      </c>
      <c r="N32" s="100">
        <f t="shared" si="6"/>
        <v>794416</v>
      </c>
      <c r="O32" s="100">
        <f t="shared" si="6"/>
        <v>88757</v>
      </c>
      <c r="P32" s="100">
        <f t="shared" si="6"/>
        <v>804938</v>
      </c>
      <c r="Q32" s="100">
        <f t="shared" si="6"/>
        <v>190258</v>
      </c>
      <c r="R32" s="100">
        <f t="shared" si="6"/>
        <v>1083953</v>
      </c>
      <c r="S32" s="100">
        <f t="shared" si="6"/>
        <v>190258</v>
      </c>
      <c r="T32" s="100">
        <f t="shared" si="6"/>
        <v>190258</v>
      </c>
      <c r="U32" s="100">
        <f t="shared" si="6"/>
        <v>190258</v>
      </c>
      <c r="V32" s="100">
        <f t="shared" si="6"/>
        <v>570774</v>
      </c>
      <c r="W32" s="100">
        <f t="shared" si="6"/>
        <v>3106851</v>
      </c>
      <c r="X32" s="100">
        <f t="shared" si="6"/>
        <v>17781336</v>
      </c>
      <c r="Y32" s="100">
        <f t="shared" si="6"/>
        <v>-14674485</v>
      </c>
      <c r="Z32" s="137">
        <f>+IF(X32&lt;&gt;0,+(Y32/X32)*100,0)</f>
        <v>-82.5274602538302</v>
      </c>
      <c r="AA32" s="153">
        <f>SUM(AA33:AA37)</f>
        <v>3458547</v>
      </c>
    </row>
    <row r="33" spans="1:27" ht="12.75">
      <c r="A33" s="138" t="s">
        <v>79</v>
      </c>
      <c r="B33" s="136"/>
      <c r="C33" s="155"/>
      <c r="D33" s="155"/>
      <c r="E33" s="156">
        <v>11790000</v>
      </c>
      <c r="F33" s="60"/>
      <c r="G33" s="60">
        <v>140409</v>
      </c>
      <c r="H33" s="60">
        <v>203103</v>
      </c>
      <c r="I33" s="60">
        <v>291546</v>
      </c>
      <c r="J33" s="60">
        <v>635058</v>
      </c>
      <c r="K33" s="60">
        <v>76859</v>
      </c>
      <c r="L33" s="60">
        <v>625730</v>
      </c>
      <c r="M33" s="60">
        <v>88757</v>
      </c>
      <c r="N33" s="60">
        <v>791346</v>
      </c>
      <c r="O33" s="60">
        <v>88757</v>
      </c>
      <c r="P33" s="60">
        <v>555695</v>
      </c>
      <c r="Q33" s="60">
        <v>190258</v>
      </c>
      <c r="R33" s="60">
        <v>834710</v>
      </c>
      <c r="S33" s="60">
        <v>190258</v>
      </c>
      <c r="T33" s="60">
        <v>190258</v>
      </c>
      <c r="U33" s="60">
        <v>190258</v>
      </c>
      <c r="V33" s="60">
        <v>570774</v>
      </c>
      <c r="W33" s="60">
        <v>2831888</v>
      </c>
      <c r="X33" s="60">
        <v>13136472</v>
      </c>
      <c r="Y33" s="60">
        <v>-10304584</v>
      </c>
      <c r="Z33" s="140">
        <v>-78.44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4150000</v>
      </c>
      <c r="F35" s="60">
        <v>3458547</v>
      </c>
      <c r="G35" s="60"/>
      <c r="H35" s="60"/>
      <c r="I35" s="60">
        <v>22650</v>
      </c>
      <c r="J35" s="60">
        <v>22650</v>
      </c>
      <c r="K35" s="60">
        <v>3070</v>
      </c>
      <c r="L35" s="60"/>
      <c r="M35" s="60"/>
      <c r="N35" s="60">
        <v>3070</v>
      </c>
      <c r="O35" s="60"/>
      <c r="P35" s="60">
        <v>249243</v>
      </c>
      <c r="Q35" s="60"/>
      <c r="R35" s="60">
        <v>249243</v>
      </c>
      <c r="S35" s="60"/>
      <c r="T35" s="60"/>
      <c r="U35" s="60"/>
      <c r="V35" s="60"/>
      <c r="W35" s="60">
        <v>274963</v>
      </c>
      <c r="X35" s="60">
        <v>4644864</v>
      </c>
      <c r="Y35" s="60">
        <v>-4369901</v>
      </c>
      <c r="Z35" s="140">
        <v>-94.08</v>
      </c>
      <c r="AA35" s="155">
        <v>3458547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5565000</v>
      </c>
      <c r="F38" s="100">
        <f t="shared" si="7"/>
        <v>0</v>
      </c>
      <c r="G38" s="100">
        <f t="shared" si="7"/>
        <v>115456</v>
      </c>
      <c r="H38" s="100">
        <f t="shared" si="7"/>
        <v>115456</v>
      </c>
      <c r="I38" s="100">
        <f t="shared" si="7"/>
        <v>115456</v>
      </c>
      <c r="J38" s="100">
        <f t="shared" si="7"/>
        <v>346368</v>
      </c>
      <c r="K38" s="100">
        <f t="shared" si="7"/>
        <v>120956</v>
      </c>
      <c r="L38" s="100">
        <f t="shared" si="7"/>
        <v>154142</v>
      </c>
      <c r="M38" s="100">
        <f t="shared" si="7"/>
        <v>203816</v>
      </c>
      <c r="N38" s="100">
        <f t="shared" si="7"/>
        <v>478914</v>
      </c>
      <c r="O38" s="100">
        <f t="shared" si="7"/>
        <v>203816</v>
      </c>
      <c r="P38" s="100">
        <f t="shared" si="7"/>
        <v>254531</v>
      </c>
      <c r="Q38" s="100">
        <f t="shared" si="7"/>
        <v>559890</v>
      </c>
      <c r="R38" s="100">
        <f t="shared" si="7"/>
        <v>1018237</v>
      </c>
      <c r="S38" s="100">
        <f t="shared" si="7"/>
        <v>559890</v>
      </c>
      <c r="T38" s="100">
        <f t="shared" si="7"/>
        <v>559890</v>
      </c>
      <c r="U38" s="100">
        <f t="shared" si="7"/>
        <v>559890</v>
      </c>
      <c r="V38" s="100">
        <f t="shared" si="7"/>
        <v>1679670</v>
      </c>
      <c r="W38" s="100">
        <f t="shared" si="7"/>
        <v>3523189</v>
      </c>
      <c r="X38" s="100">
        <f t="shared" si="7"/>
        <v>5465497</v>
      </c>
      <c r="Y38" s="100">
        <f t="shared" si="7"/>
        <v>-1942308</v>
      </c>
      <c r="Z38" s="137">
        <f>+IF(X38&lt;&gt;0,+(Y38/X38)*100,0)</f>
        <v>-35.53762814250927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>
        <v>5565000</v>
      </c>
      <c r="F39" s="60"/>
      <c r="G39" s="60">
        <v>115456</v>
      </c>
      <c r="H39" s="60">
        <v>115456</v>
      </c>
      <c r="I39" s="60">
        <v>115456</v>
      </c>
      <c r="J39" s="60">
        <v>346368</v>
      </c>
      <c r="K39" s="60">
        <v>120956</v>
      </c>
      <c r="L39" s="60">
        <v>154142</v>
      </c>
      <c r="M39" s="60">
        <v>203816</v>
      </c>
      <c r="N39" s="60">
        <v>478914</v>
      </c>
      <c r="O39" s="60">
        <v>203816</v>
      </c>
      <c r="P39" s="60">
        <v>254531</v>
      </c>
      <c r="Q39" s="60">
        <v>559890</v>
      </c>
      <c r="R39" s="60">
        <v>1018237</v>
      </c>
      <c r="S39" s="60">
        <v>559890</v>
      </c>
      <c r="T39" s="60">
        <v>559890</v>
      </c>
      <c r="U39" s="60">
        <v>559890</v>
      </c>
      <c r="V39" s="60">
        <v>1679670</v>
      </c>
      <c r="W39" s="60">
        <v>3523189</v>
      </c>
      <c r="X39" s="60">
        <v>5465497</v>
      </c>
      <c r="Y39" s="60">
        <v>-1942308</v>
      </c>
      <c r="Z39" s="140">
        <v>-35.54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10615939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10615939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>
        <v>10615939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>
        <v>10615939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>
        <v>-175</v>
      </c>
      <c r="J47" s="100">
        <v>-175</v>
      </c>
      <c r="K47" s="100">
        <v>-1535</v>
      </c>
      <c r="L47" s="100">
        <v>-263</v>
      </c>
      <c r="M47" s="100"/>
      <c r="N47" s="100">
        <v>-1798</v>
      </c>
      <c r="O47" s="100"/>
      <c r="P47" s="100"/>
      <c r="Q47" s="100"/>
      <c r="R47" s="100"/>
      <c r="S47" s="100"/>
      <c r="T47" s="100"/>
      <c r="U47" s="100"/>
      <c r="V47" s="100"/>
      <c r="W47" s="100">
        <v>-1973</v>
      </c>
      <c r="X47" s="100"/>
      <c r="Y47" s="100">
        <v>-1973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80456045</v>
      </c>
      <c r="D48" s="168">
        <f>+D28+D32+D38+D42+D47</f>
        <v>0</v>
      </c>
      <c r="E48" s="169">
        <f t="shared" si="9"/>
        <v>99244582</v>
      </c>
      <c r="F48" s="73">
        <f t="shared" si="9"/>
        <v>111975200</v>
      </c>
      <c r="G48" s="73">
        <f t="shared" si="9"/>
        <v>5796653</v>
      </c>
      <c r="H48" s="73">
        <f t="shared" si="9"/>
        <v>3546063</v>
      </c>
      <c r="I48" s="73">
        <f t="shared" si="9"/>
        <v>4865626</v>
      </c>
      <c r="J48" s="73">
        <f t="shared" si="9"/>
        <v>14208342</v>
      </c>
      <c r="K48" s="73">
        <f t="shared" si="9"/>
        <v>4970046</v>
      </c>
      <c r="L48" s="73">
        <f t="shared" si="9"/>
        <v>13463279</v>
      </c>
      <c r="M48" s="73">
        <f t="shared" si="9"/>
        <v>8040332</v>
      </c>
      <c r="N48" s="73">
        <f t="shared" si="9"/>
        <v>26473657</v>
      </c>
      <c r="O48" s="73">
        <f t="shared" si="9"/>
        <v>8040332</v>
      </c>
      <c r="P48" s="73">
        <f t="shared" si="9"/>
        <v>6596993</v>
      </c>
      <c r="Q48" s="73">
        <f t="shared" si="9"/>
        <v>4580443</v>
      </c>
      <c r="R48" s="73">
        <f t="shared" si="9"/>
        <v>19217768</v>
      </c>
      <c r="S48" s="73">
        <f t="shared" si="9"/>
        <v>4580443</v>
      </c>
      <c r="T48" s="73">
        <f t="shared" si="9"/>
        <v>4580443</v>
      </c>
      <c r="U48" s="73">
        <f t="shared" si="9"/>
        <v>4580443</v>
      </c>
      <c r="V48" s="73">
        <f t="shared" si="9"/>
        <v>13741329</v>
      </c>
      <c r="W48" s="73">
        <f t="shared" si="9"/>
        <v>73641096</v>
      </c>
      <c r="X48" s="73">
        <f t="shared" si="9"/>
        <v>143648787</v>
      </c>
      <c r="Y48" s="73">
        <f t="shared" si="9"/>
        <v>-70007691</v>
      </c>
      <c r="Z48" s="170">
        <f>+IF(X48&lt;&gt;0,+(Y48/X48)*100,0)</f>
        <v>-48.73531650496986</v>
      </c>
      <c r="AA48" s="168">
        <f>+AA28+AA32+AA38+AA42+AA47</f>
        <v>111975200</v>
      </c>
    </row>
    <row r="49" spans="1:27" ht="12.75">
      <c r="A49" s="148" t="s">
        <v>49</v>
      </c>
      <c r="B49" s="149"/>
      <c r="C49" s="171">
        <f aca="true" t="shared" si="10" ref="C49:Y49">+C25-C48</f>
        <v>-80456045</v>
      </c>
      <c r="D49" s="171">
        <f>+D25-D48</f>
        <v>0</v>
      </c>
      <c r="E49" s="172">
        <f t="shared" si="10"/>
        <v>78971087</v>
      </c>
      <c r="F49" s="173">
        <f t="shared" si="10"/>
        <v>30355612</v>
      </c>
      <c r="G49" s="173">
        <f t="shared" si="10"/>
        <v>22848230</v>
      </c>
      <c r="H49" s="173">
        <f t="shared" si="10"/>
        <v>-1932289</v>
      </c>
      <c r="I49" s="173">
        <f t="shared" si="10"/>
        <v>-2651753</v>
      </c>
      <c r="J49" s="173">
        <f t="shared" si="10"/>
        <v>18264188</v>
      </c>
      <c r="K49" s="173">
        <f t="shared" si="10"/>
        <v>-1735411</v>
      </c>
      <c r="L49" s="173">
        <f t="shared" si="10"/>
        <v>-400268</v>
      </c>
      <c r="M49" s="173">
        <f t="shared" si="10"/>
        <v>16998713</v>
      </c>
      <c r="N49" s="173">
        <f t="shared" si="10"/>
        <v>14863034</v>
      </c>
      <c r="O49" s="173">
        <f t="shared" si="10"/>
        <v>17714340</v>
      </c>
      <c r="P49" s="173">
        <f t="shared" si="10"/>
        <v>-2737676</v>
      </c>
      <c r="Q49" s="173">
        <f t="shared" si="10"/>
        <v>-2779376</v>
      </c>
      <c r="R49" s="173">
        <f t="shared" si="10"/>
        <v>12197288</v>
      </c>
      <c r="S49" s="173">
        <f t="shared" si="10"/>
        <v>-2779376</v>
      </c>
      <c r="T49" s="173">
        <f t="shared" si="10"/>
        <v>-2779376</v>
      </c>
      <c r="U49" s="173">
        <f t="shared" si="10"/>
        <v>-2779376</v>
      </c>
      <c r="V49" s="173">
        <f t="shared" si="10"/>
        <v>-8338128</v>
      </c>
      <c r="W49" s="173">
        <f t="shared" si="10"/>
        <v>36986382</v>
      </c>
      <c r="X49" s="173">
        <f>IF(F25=F48,0,X25-X48)</f>
        <v>6452</v>
      </c>
      <c r="Y49" s="173">
        <f t="shared" si="10"/>
        <v>36979930</v>
      </c>
      <c r="Z49" s="174">
        <f>+IF(X49&lt;&gt;0,+(Y49/X49)*100,0)</f>
        <v>573154.5257284563</v>
      </c>
      <c r="AA49" s="171">
        <f>+AA25-AA48</f>
        <v>30355612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17617487</v>
      </c>
      <c r="F5" s="60">
        <v>16954474</v>
      </c>
      <c r="G5" s="60">
        <v>1039659</v>
      </c>
      <c r="H5" s="60">
        <v>1473999</v>
      </c>
      <c r="I5" s="60">
        <v>1484520</v>
      </c>
      <c r="J5" s="60">
        <v>3998178</v>
      </c>
      <c r="K5" s="60">
        <v>1442819</v>
      </c>
      <c r="L5" s="60">
        <v>1439877</v>
      </c>
      <c r="M5" s="60">
        <v>1441920</v>
      </c>
      <c r="N5" s="60">
        <v>4324616</v>
      </c>
      <c r="O5" s="60">
        <v>2281041</v>
      </c>
      <c r="P5" s="60">
        <v>2543259</v>
      </c>
      <c r="Q5" s="60">
        <v>1544630</v>
      </c>
      <c r="R5" s="60">
        <v>6368930</v>
      </c>
      <c r="S5" s="60">
        <v>1544630</v>
      </c>
      <c r="T5" s="60">
        <v>1544630</v>
      </c>
      <c r="U5" s="60">
        <v>1544630</v>
      </c>
      <c r="V5" s="60">
        <v>4633890</v>
      </c>
      <c r="W5" s="60">
        <v>19325614</v>
      </c>
      <c r="X5" s="60">
        <v>17617487</v>
      </c>
      <c r="Y5" s="60">
        <v>1708127</v>
      </c>
      <c r="Z5" s="140">
        <v>9.7</v>
      </c>
      <c r="AA5" s="155">
        <v>16954474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169000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168640</v>
      </c>
      <c r="Y6" s="60">
        <v>-168640</v>
      </c>
      <c r="Z6" s="140">
        <v>-100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1048000</v>
      </c>
      <c r="F10" s="54">
        <v>1048075</v>
      </c>
      <c r="G10" s="54">
        <v>0</v>
      </c>
      <c r="H10" s="54">
        <v>0</v>
      </c>
      <c r="I10" s="54">
        <v>0</v>
      </c>
      <c r="J10" s="54">
        <v>0</v>
      </c>
      <c r="K10" s="54">
        <v>35587</v>
      </c>
      <c r="L10" s="54">
        <v>34477</v>
      </c>
      <c r="M10" s="54">
        <v>41968</v>
      </c>
      <c r="N10" s="54">
        <v>112032</v>
      </c>
      <c r="O10" s="54">
        <v>41968</v>
      </c>
      <c r="P10" s="54">
        <v>0</v>
      </c>
      <c r="Q10" s="54">
        <v>0</v>
      </c>
      <c r="R10" s="54">
        <v>41968</v>
      </c>
      <c r="S10" s="54">
        <v>0</v>
      </c>
      <c r="T10" s="54">
        <v>0</v>
      </c>
      <c r="U10" s="54">
        <v>0</v>
      </c>
      <c r="V10" s="54">
        <v>0</v>
      </c>
      <c r="W10" s="54">
        <v>154000</v>
      </c>
      <c r="X10" s="54">
        <v>1048075</v>
      </c>
      <c r="Y10" s="54">
        <v>-894075</v>
      </c>
      <c r="Z10" s="184">
        <v>-85.31</v>
      </c>
      <c r="AA10" s="130">
        <v>1048075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168640</v>
      </c>
      <c r="G11" s="60">
        <v>-335192</v>
      </c>
      <c r="H11" s="60">
        <v>87656</v>
      </c>
      <c r="I11" s="60">
        <v>86092</v>
      </c>
      <c r="J11" s="60">
        <v>-161444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47549</v>
      </c>
      <c r="Q11" s="60">
        <v>10861</v>
      </c>
      <c r="R11" s="60">
        <v>58410</v>
      </c>
      <c r="S11" s="60">
        <v>10861</v>
      </c>
      <c r="T11" s="60">
        <v>10861</v>
      </c>
      <c r="U11" s="60">
        <v>10861</v>
      </c>
      <c r="V11" s="60">
        <v>32583</v>
      </c>
      <c r="W11" s="60">
        <v>-70451</v>
      </c>
      <c r="X11" s="60"/>
      <c r="Y11" s="60">
        <v>-70451</v>
      </c>
      <c r="Z11" s="140">
        <v>0</v>
      </c>
      <c r="AA11" s="155">
        <v>168640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210000</v>
      </c>
      <c r="F12" s="60">
        <v>210000</v>
      </c>
      <c r="G12" s="60">
        <v>11268</v>
      </c>
      <c r="H12" s="60">
        <v>9936</v>
      </c>
      <c r="I12" s="60">
        <v>12845</v>
      </c>
      <c r="J12" s="60">
        <v>34049</v>
      </c>
      <c r="K12" s="60">
        <v>13173</v>
      </c>
      <c r="L12" s="60">
        <v>98593</v>
      </c>
      <c r="M12" s="60">
        <v>2618</v>
      </c>
      <c r="N12" s="60">
        <v>114384</v>
      </c>
      <c r="O12" s="60">
        <v>2618</v>
      </c>
      <c r="P12" s="60">
        <v>0</v>
      </c>
      <c r="Q12" s="60">
        <v>0</v>
      </c>
      <c r="R12" s="60">
        <v>2618</v>
      </c>
      <c r="S12" s="60">
        <v>0</v>
      </c>
      <c r="T12" s="60">
        <v>0</v>
      </c>
      <c r="U12" s="60">
        <v>0</v>
      </c>
      <c r="V12" s="60">
        <v>0</v>
      </c>
      <c r="W12" s="60">
        <v>151051</v>
      </c>
      <c r="X12" s="60">
        <v>210000</v>
      </c>
      <c r="Y12" s="60">
        <v>-58949</v>
      </c>
      <c r="Z12" s="140">
        <v>-28.07</v>
      </c>
      <c r="AA12" s="155">
        <v>210000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3000000</v>
      </c>
      <c r="F13" s="60">
        <v>3000000</v>
      </c>
      <c r="G13" s="60">
        <v>252352</v>
      </c>
      <c r="H13" s="60">
        <v>0</v>
      </c>
      <c r="I13" s="60">
        <v>300810</v>
      </c>
      <c r="J13" s="60">
        <v>553162</v>
      </c>
      <c r="K13" s="60">
        <v>593905</v>
      </c>
      <c r="L13" s="60">
        <v>246365</v>
      </c>
      <c r="M13" s="60">
        <v>244568</v>
      </c>
      <c r="N13" s="60">
        <v>1084838</v>
      </c>
      <c r="O13" s="60">
        <v>244568</v>
      </c>
      <c r="P13" s="60">
        <v>775117</v>
      </c>
      <c r="Q13" s="60">
        <v>330071</v>
      </c>
      <c r="R13" s="60">
        <v>1349756</v>
      </c>
      <c r="S13" s="60">
        <v>330071</v>
      </c>
      <c r="T13" s="60">
        <v>330071</v>
      </c>
      <c r="U13" s="60">
        <v>330071</v>
      </c>
      <c r="V13" s="60">
        <v>990213</v>
      </c>
      <c r="W13" s="60">
        <v>3977969</v>
      </c>
      <c r="X13" s="60">
        <v>3000000</v>
      </c>
      <c r="Y13" s="60">
        <v>977969</v>
      </c>
      <c r="Z13" s="140">
        <v>32.6</v>
      </c>
      <c r="AA13" s="155">
        <v>3000000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350000</v>
      </c>
      <c r="F16" s="60">
        <v>350000</v>
      </c>
      <c r="G16" s="60">
        <v>10507</v>
      </c>
      <c r="H16" s="60">
        <v>6525</v>
      </c>
      <c r="I16" s="60">
        <v>9850</v>
      </c>
      <c r="J16" s="60">
        <v>26882</v>
      </c>
      <c r="K16" s="60">
        <v>32200</v>
      </c>
      <c r="L16" s="60">
        <v>27331</v>
      </c>
      <c r="M16" s="60">
        <v>147950</v>
      </c>
      <c r="N16" s="60">
        <v>207481</v>
      </c>
      <c r="O16" s="60">
        <v>147950</v>
      </c>
      <c r="P16" s="60">
        <v>0</v>
      </c>
      <c r="Q16" s="60">
        <v>0</v>
      </c>
      <c r="R16" s="60">
        <v>147950</v>
      </c>
      <c r="S16" s="60">
        <v>0</v>
      </c>
      <c r="T16" s="60">
        <v>0</v>
      </c>
      <c r="U16" s="60">
        <v>0</v>
      </c>
      <c r="V16" s="60">
        <v>0</v>
      </c>
      <c r="W16" s="60">
        <v>382313</v>
      </c>
      <c r="X16" s="60">
        <v>350000</v>
      </c>
      <c r="Y16" s="60">
        <v>32313</v>
      </c>
      <c r="Z16" s="140">
        <v>9.23</v>
      </c>
      <c r="AA16" s="155">
        <v>350000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1245658</v>
      </c>
      <c r="F17" s="60">
        <v>1233992</v>
      </c>
      <c r="G17" s="60">
        <v>0</v>
      </c>
      <c r="H17" s="60">
        <v>0</v>
      </c>
      <c r="I17" s="60">
        <v>0</v>
      </c>
      <c r="J17" s="60">
        <v>0</v>
      </c>
      <c r="K17" s="60">
        <v>162510</v>
      </c>
      <c r="L17" s="60">
        <v>159116</v>
      </c>
      <c r="M17" s="60">
        <v>166187</v>
      </c>
      <c r="N17" s="60">
        <v>487813</v>
      </c>
      <c r="O17" s="60">
        <v>42693</v>
      </c>
      <c r="P17" s="60">
        <v>73286</v>
      </c>
      <c r="Q17" s="60">
        <v>0</v>
      </c>
      <c r="R17" s="60">
        <v>115979</v>
      </c>
      <c r="S17" s="60">
        <v>0</v>
      </c>
      <c r="T17" s="60">
        <v>0</v>
      </c>
      <c r="U17" s="60">
        <v>0</v>
      </c>
      <c r="V17" s="60">
        <v>0</v>
      </c>
      <c r="W17" s="60">
        <v>603792</v>
      </c>
      <c r="X17" s="60">
        <v>1245658</v>
      </c>
      <c r="Y17" s="60">
        <v>-641866</v>
      </c>
      <c r="Z17" s="140">
        <v>-51.53</v>
      </c>
      <c r="AA17" s="155">
        <v>1233992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17900</v>
      </c>
      <c r="I18" s="60">
        <v>12230</v>
      </c>
      <c r="J18" s="60">
        <v>30130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13173</v>
      </c>
      <c r="Q18" s="60">
        <v>1241</v>
      </c>
      <c r="R18" s="60">
        <v>14414</v>
      </c>
      <c r="S18" s="60">
        <v>1241</v>
      </c>
      <c r="T18" s="60">
        <v>1241</v>
      </c>
      <c r="U18" s="60">
        <v>1241</v>
      </c>
      <c r="V18" s="60">
        <v>3723</v>
      </c>
      <c r="W18" s="60">
        <v>48267</v>
      </c>
      <c r="X18" s="60"/>
      <c r="Y18" s="60">
        <v>48267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79376000</v>
      </c>
      <c r="F19" s="60">
        <v>79376000</v>
      </c>
      <c r="G19" s="60">
        <v>27665789</v>
      </c>
      <c r="H19" s="60">
        <v>11421</v>
      </c>
      <c r="I19" s="60">
        <v>0</v>
      </c>
      <c r="J19" s="60">
        <v>27677210</v>
      </c>
      <c r="K19" s="60">
        <v>947068</v>
      </c>
      <c r="L19" s="60">
        <v>2588944</v>
      </c>
      <c r="M19" s="60">
        <v>22663720</v>
      </c>
      <c r="N19" s="60">
        <v>26199732</v>
      </c>
      <c r="O19" s="60">
        <v>22663720</v>
      </c>
      <c r="P19" s="60">
        <v>322571</v>
      </c>
      <c r="Q19" s="60">
        <v>0</v>
      </c>
      <c r="R19" s="60">
        <v>22986291</v>
      </c>
      <c r="S19" s="60">
        <v>0</v>
      </c>
      <c r="T19" s="60">
        <v>0</v>
      </c>
      <c r="U19" s="60">
        <v>0</v>
      </c>
      <c r="V19" s="60">
        <v>0</v>
      </c>
      <c r="W19" s="60">
        <v>76863233</v>
      </c>
      <c r="X19" s="60">
        <v>79376000</v>
      </c>
      <c r="Y19" s="60">
        <v>-2512767</v>
      </c>
      <c r="Z19" s="140">
        <v>-3.17</v>
      </c>
      <c r="AA19" s="155">
        <v>79376000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23847000</v>
      </c>
      <c r="F20" s="54">
        <v>8392808</v>
      </c>
      <c r="G20" s="54">
        <v>500</v>
      </c>
      <c r="H20" s="54">
        <v>6249</v>
      </c>
      <c r="I20" s="54">
        <v>307351</v>
      </c>
      <c r="J20" s="54">
        <v>314100</v>
      </c>
      <c r="K20" s="54">
        <v>7373</v>
      </c>
      <c r="L20" s="54">
        <v>-71419</v>
      </c>
      <c r="M20" s="54">
        <v>330114</v>
      </c>
      <c r="N20" s="54">
        <v>266068</v>
      </c>
      <c r="O20" s="54">
        <v>330114</v>
      </c>
      <c r="P20" s="54">
        <v>84362</v>
      </c>
      <c r="Q20" s="54">
        <v>-85736</v>
      </c>
      <c r="R20" s="54">
        <v>328740</v>
      </c>
      <c r="S20" s="54">
        <v>-85736</v>
      </c>
      <c r="T20" s="54">
        <v>-85736</v>
      </c>
      <c r="U20" s="54">
        <v>-85736</v>
      </c>
      <c r="V20" s="54">
        <v>-257208</v>
      </c>
      <c r="W20" s="54">
        <v>651700</v>
      </c>
      <c r="X20" s="54">
        <v>23846677</v>
      </c>
      <c r="Y20" s="54">
        <v>-23194977</v>
      </c>
      <c r="Z20" s="184">
        <v>-97.27</v>
      </c>
      <c r="AA20" s="130">
        <v>8392808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88</v>
      </c>
      <c r="I21" s="82">
        <v>175</v>
      </c>
      <c r="J21" s="60">
        <v>263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263</v>
      </c>
      <c r="X21" s="60"/>
      <c r="Y21" s="60">
        <v>263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126863145</v>
      </c>
      <c r="F22" s="190">
        <f t="shared" si="0"/>
        <v>110733989</v>
      </c>
      <c r="G22" s="190">
        <f t="shared" si="0"/>
        <v>28644883</v>
      </c>
      <c r="H22" s="190">
        <f t="shared" si="0"/>
        <v>1613774</v>
      </c>
      <c r="I22" s="190">
        <f t="shared" si="0"/>
        <v>2213873</v>
      </c>
      <c r="J22" s="190">
        <f t="shared" si="0"/>
        <v>32472530</v>
      </c>
      <c r="K22" s="190">
        <f t="shared" si="0"/>
        <v>3234635</v>
      </c>
      <c r="L22" s="190">
        <f t="shared" si="0"/>
        <v>4523284</v>
      </c>
      <c r="M22" s="190">
        <f t="shared" si="0"/>
        <v>25039045</v>
      </c>
      <c r="N22" s="190">
        <f t="shared" si="0"/>
        <v>32796964</v>
      </c>
      <c r="O22" s="190">
        <f t="shared" si="0"/>
        <v>25754672</v>
      </c>
      <c r="P22" s="190">
        <f t="shared" si="0"/>
        <v>3859317</v>
      </c>
      <c r="Q22" s="190">
        <f t="shared" si="0"/>
        <v>1801067</v>
      </c>
      <c r="R22" s="190">
        <f t="shared" si="0"/>
        <v>31415056</v>
      </c>
      <c r="S22" s="190">
        <f t="shared" si="0"/>
        <v>1801067</v>
      </c>
      <c r="T22" s="190">
        <f t="shared" si="0"/>
        <v>1801067</v>
      </c>
      <c r="U22" s="190">
        <f t="shared" si="0"/>
        <v>1801067</v>
      </c>
      <c r="V22" s="190">
        <f t="shared" si="0"/>
        <v>5403201</v>
      </c>
      <c r="W22" s="190">
        <f t="shared" si="0"/>
        <v>102087751</v>
      </c>
      <c r="X22" s="190">
        <f t="shared" si="0"/>
        <v>126862537</v>
      </c>
      <c r="Y22" s="190">
        <f t="shared" si="0"/>
        <v>-24774786</v>
      </c>
      <c r="Z22" s="191">
        <f>+IF(X22&lt;&gt;0,+(Y22/X22)*100,0)</f>
        <v>-19.52884325496344</v>
      </c>
      <c r="AA22" s="188">
        <f>SUM(AA5:AA21)</f>
        <v>110733989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22831405</v>
      </c>
      <c r="D25" s="155">
        <v>0</v>
      </c>
      <c r="E25" s="156">
        <v>34075293</v>
      </c>
      <c r="F25" s="60">
        <v>30039068</v>
      </c>
      <c r="G25" s="60">
        <v>123821</v>
      </c>
      <c r="H25" s="60">
        <v>96412</v>
      </c>
      <c r="I25" s="60">
        <v>121192</v>
      </c>
      <c r="J25" s="60">
        <v>341425</v>
      </c>
      <c r="K25" s="60">
        <v>1810606</v>
      </c>
      <c r="L25" s="60">
        <v>2407872</v>
      </c>
      <c r="M25" s="60">
        <v>1797127</v>
      </c>
      <c r="N25" s="60">
        <v>6015605</v>
      </c>
      <c r="O25" s="60">
        <v>1797127</v>
      </c>
      <c r="P25" s="60">
        <v>1800886</v>
      </c>
      <c r="Q25" s="60">
        <v>588409</v>
      </c>
      <c r="R25" s="60">
        <v>4186422</v>
      </c>
      <c r="S25" s="60">
        <v>588409</v>
      </c>
      <c r="T25" s="60">
        <v>588409</v>
      </c>
      <c r="U25" s="60">
        <v>588409</v>
      </c>
      <c r="V25" s="60">
        <v>1765227</v>
      </c>
      <c r="W25" s="60">
        <v>12308679</v>
      </c>
      <c r="X25" s="60">
        <v>34075378</v>
      </c>
      <c r="Y25" s="60">
        <v>-21766699</v>
      </c>
      <c r="Z25" s="140">
        <v>-63.88</v>
      </c>
      <c r="AA25" s="155">
        <v>30039068</v>
      </c>
    </row>
    <row r="26" spans="1:27" ht="12.75">
      <c r="A26" s="183" t="s">
        <v>38</v>
      </c>
      <c r="B26" s="182"/>
      <c r="C26" s="155">
        <v>6529067</v>
      </c>
      <c r="D26" s="155">
        <v>0</v>
      </c>
      <c r="E26" s="156">
        <v>7925000</v>
      </c>
      <c r="F26" s="60">
        <v>7924525</v>
      </c>
      <c r="G26" s="60">
        <v>0</v>
      </c>
      <c r="H26" s="60">
        <v>0</v>
      </c>
      <c r="I26" s="60">
        <v>0</v>
      </c>
      <c r="J26" s="60">
        <v>0</v>
      </c>
      <c r="K26" s="60">
        <v>517399</v>
      </c>
      <c r="L26" s="60">
        <v>517399</v>
      </c>
      <c r="M26" s="60">
        <v>517399</v>
      </c>
      <c r="N26" s="60">
        <v>1552197</v>
      </c>
      <c r="O26" s="60">
        <v>517399</v>
      </c>
      <c r="P26" s="60">
        <v>637836</v>
      </c>
      <c r="Q26" s="60">
        <v>0</v>
      </c>
      <c r="R26" s="60">
        <v>1155235</v>
      </c>
      <c r="S26" s="60">
        <v>0</v>
      </c>
      <c r="T26" s="60">
        <v>0</v>
      </c>
      <c r="U26" s="60">
        <v>0</v>
      </c>
      <c r="V26" s="60">
        <v>0</v>
      </c>
      <c r="W26" s="60">
        <v>2707432</v>
      </c>
      <c r="X26" s="60">
        <v>7924525</v>
      </c>
      <c r="Y26" s="60">
        <v>-5217093</v>
      </c>
      <c r="Z26" s="140">
        <v>-65.83</v>
      </c>
      <c r="AA26" s="155">
        <v>7924525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7500000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7500000</v>
      </c>
      <c r="Y28" s="60">
        <v>-7500000</v>
      </c>
      <c r="Z28" s="140">
        <v>-100</v>
      </c>
      <c r="AA28" s="155">
        <v>0</v>
      </c>
    </row>
    <row r="29" spans="1:27" ht="12.75">
      <c r="A29" s="183" t="s">
        <v>40</v>
      </c>
      <c r="B29" s="182"/>
      <c r="C29" s="155">
        <v>491000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118134</v>
      </c>
      <c r="H30" s="60">
        <v>108712</v>
      </c>
      <c r="I30" s="60">
        <v>1887</v>
      </c>
      <c r="J30" s="60">
        <v>228733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47650</v>
      </c>
      <c r="Q30" s="60">
        <v>99945</v>
      </c>
      <c r="R30" s="60">
        <v>147595</v>
      </c>
      <c r="S30" s="60">
        <v>99945</v>
      </c>
      <c r="T30" s="60">
        <v>99945</v>
      </c>
      <c r="U30" s="60">
        <v>99945</v>
      </c>
      <c r="V30" s="60">
        <v>299835</v>
      </c>
      <c r="W30" s="60">
        <v>676163</v>
      </c>
      <c r="X30" s="60"/>
      <c r="Y30" s="60">
        <v>676163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5779572</v>
      </c>
      <c r="F31" s="60">
        <v>7485545</v>
      </c>
      <c r="G31" s="60">
        <v>0</v>
      </c>
      <c r="H31" s="60">
        <v>0</v>
      </c>
      <c r="I31" s="60">
        <v>0</v>
      </c>
      <c r="J31" s="60">
        <v>0</v>
      </c>
      <c r="K31" s="60">
        <v>189430</v>
      </c>
      <c r="L31" s="60">
        <v>425382</v>
      </c>
      <c r="M31" s="60">
        <v>380839</v>
      </c>
      <c r="N31" s="60">
        <v>995651</v>
      </c>
      <c r="O31" s="60">
        <v>380839</v>
      </c>
      <c r="P31" s="60">
        <v>0</v>
      </c>
      <c r="Q31" s="60">
        <v>0</v>
      </c>
      <c r="R31" s="60">
        <v>380839</v>
      </c>
      <c r="S31" s="60">
        <v>0</v>
      </c>
      <c r="T31" s="60">
        <v>0</v>
      </c>
      <c r="U31" s="60">
        <v>0</v>
      </c>
      <c r="V31" s="60">
        <v>0</v>
      </c>
      <c r="W31" s="60">
        <v>1376490</v>
      </c>
      <c r="X31" s="60">
        <v>5779552</v>
      </c>
      <c r="Y31" s="60">
        <v>-4403062</v>
      </c>
      <c r="Z31" s="140">
        <v>-76.18</v>
      </c>
      <c r="AA31" s="155">
        <v>7485545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8147000</v>
      </c>
      <c r="F32" s="60">
        <v>0</v>
      </c>
      <c r="G32" s="60">
        <v>4123870</v>
      </c>
      <c r="H32" s="60">
        <v>1019204</v>
      </c>
      <c r="I32" s="60">
        <v>3358763</v>
      </c>
      <c r="J32" s="60">
        <v>8501837</v>
      </c>
      <c r="K32" s="60">
        <v>647224</v>
      </c>
      <c r="L32" s="60">
        <v>1149164</v>
      </c>
      <c r="M32" s="60">
        <v>3393975</v>
      </c>
      <c r="N32" s="60">
        <v>5190363</v>
      </c>
      <c r="O32" s="60">
        <v>3393975</v>
      </c>
      <c r="P32" s="60">
        <v>808716</v>
      </c>
      <c r="Q32" s="60">
        <v>2984719</v>
      </c>
      <c r="R32" s="60">
        <v>7187410</v>
      </c>
      <c r="S32" s="60">
        <v>2984719</v>
      </c>
      <c r="T32" s="60">
        <v>2984719</v>
      </c>
      <c r="U32" s="60">
        <v>2984719</v>
      </c>
      <c r="V32" s="60">
        <v>8954157</v>
      </c>
      <c r="W32" s="60">
        <v>29833767</v>
      </c>
      <c r="X32" s="60">
        <v>8147331</v>
      </c>
      <c r="Y32" s="60">
        <v>21686436</v>
      </c>
      <c r="Z32" s="140">
        <v>266.18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50604573</v>
      </c>
      <c r="D34" s="155">
        <v>0</v>
      </c>
      <c r="E34" s="156">
        <v>35817717</v>
      </c>
      <c r="F34" s="60">
        <v>66526062</v>
      </c>
      <c r="G34" s="60">
        <v>1430828</v>
      </c>
      <c r="H34" s="60">
        <v>2321735</v>
      </c>
      <c r="I34" s="60">
        <v>1383784</v>
      </c>
      <c r="J34" s="60">
        <v>5136347</v>
      </c>
      <c r="K34" s="60">
        <v>1805387</v>
      </c>
      <c r="L34" s="60">
        <v>8963462</v>
      </c>
      <c r="M34" s="60">
        <v>1950992</v>
      </c>
      <c r="N34" s="60">
        <v>12719841</v>
      </c>
      <c r="O34" s="60">
        <v>1950992</v>
      </c>
      <c r="P34" s="60">
        <v>3301905</v>
      </c>
      <c r="Q34" s="60">
        <v>907370</v>
      </c>
      <c r="R34" s="60">
        <v>6160267</v>
      </c>
      <c r="S34" s="60">
        <v>907370</v>
      </c>
      <c r="T34" s="60">
        <v>907370</v>
      </c>
      <c r="U34" s="60">
        <v>907370</v>
      </c>
      <c r="V34" s="60">
        <v>2722110</v>
      </c>
      <c r="W34" s="60">
        <v>26738565</v>
      </c>
      <c r="X34" s="60">
        <v>36416964</v>
      </c>
      <c r="Y34" s="60">
        <v>-9678399</v>
      </c>
      <c r="Z34" s="140">
        <v>-26.58</v>
      </c>
      <c r="AA34" s="155">
        <v>66526062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80456045</v>
      </c>
      <c r="D36" s="188">
        <f>SUM(D25:D35)</f>
        <v>0</v>
      </c>
      <c r="E36" s="189">
        <f t="shared" si="1"/>
        <v>99244582</v>
      </c>
      <c r="F36" s="190">
        <f t="shared" si="1"/>
        <v>111975200</v>
      </c>
      <c r="G36" s="190">
        <f t="shared" si="1"/>
        <v>5796653</v>
      </c>
      <c r="H36" s="190">
        <f t="shared" si="1"/>
        <v>3546063</v>
      </c>
      <c r="I36" s="190">
        <f t="shared" si="1"/>
        <v>4865626</v>
      </c>
      <c r="J36" s="190">
        <f t="shared" si="1"/>
        <v>14208342</v>
      </c>
      <c r="K36" s="190">
        <f t="shared" si="1"/>
        <v>4970046</v>
      </c>
      <c r="L36" s="190">
        <f t="shared" si="1"/>
        <v>13463279</v>
      </c>
      <c r="M36" s="190">
        <f t="shared" si="1"/>
        <v>8040332</v>
      </c>
      <c r="N36" s="190">
        <f t="shared" si="1"/>
        <v>26473657</v>
      </c>
      <c r="O36" s="190">
        <f t="shared" si="1"/>
        <v>8040332</v>
      </c>
      <c r="P36" s="190">
        <f t="shared" si="1"/>
        <v>6596993</v>
      </c>
      <c r="Q36" s="190">
        <f t="shared" si="1"/>
        <v>4580443</v>
      </c>
      <c r="R36" s="190">
        <f t="shared" si="1"/>
        <v>19217768</v>
      </c>
      <c r="S36" s="190">
        <f t="shared" si="1"/>
        <v>4580443</v>
      </c>
      <c r="T36" s="190">
        <f t="shared" si="1"/>
        <v>4580443</v>
      </c>
      <c r="U36" s="190">
        <f t="shared" si="1"/>
        <v>4580443</v>
      </c>
      <c r="V36" s="190">
        <f t="shared" si="1"/>
        <v>13741329</v>
      </c>
      <c r="W36" s="190">
        <f t="shared" si="1"/>
        <v>73641096</v>
      </c>
      <c r="X36" s="190">
        <f t="shared" si="1"/>
        <v>99843750</v>
      </c>
      <c r="Y36" s="190">
        <f t="shared" si="1"/>
        <v>-26202654</v>
      </c>
      <c r="Z36" s="191">
        <f>+IF(X36&lt;&gt;0,+(Y36/X36)*100,0)</f>
        <v>-26.243659718309857</v>
      </c>
      <c r="AA36" s="188">
        <f>SUM(AA25:AA35)</f>
        <v>111975200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-80456045</v>
      </c>
      <c r="D38" s="199">
        <f>+D22-D36</f>
        <v>0</v>
      </c>
      <c r="E38" s="200">
        <f t="shared" si="2"/>
        <v>27618563</v>
      </c>
      <c r="F38" s="106">
        <f t="shared" si="2"/>
        <v>-1241211</v>
      </c>
      <c r="G38" s="106">
        <f t="shared" si="2"/>
        <v>22848230</v>
      </c>
      <c r="H38" s="106">
        <f t="shared" si="2"/>
        <v>-1932289</v>
      </c>
      <c r="I38" s="106">
        <f t="shared" si="2"/>
        <v>-2651753</v>
      </c>
      <c r="J38" s="106">
        <f t="shared" si="2"/>
        <v>18264188</v>
      </c>
      <c r="K38" s="106">
        <f t="shared" si="2"/>
        <v>-1735411</v>
      </c>
      <c r="L38" s="106">
        <f t="shared" si="2"/>
        <v>-8939995</v>
      </c>
      <c r="M38" s="106">
        <f t="shared" si="2"/>
        <v>16998713</v>
      </c>
      <c r="N38" s="106">
        <f t="shared" si="2"/>
        <v>6323307</v>
      </c>
      <c r="O38" s="106">
        <f t="shared" si="2"/>
        <v>17714340</v>
      </c>
      <c r="P38" s="106">
        <f t="shared" si="2"/>
        <v>-2737676</v>
      </c>
      <c r="Q38" s="106">
        <f t="shared" si="2"/>
        <v>-2779376</v>
      </c>
      <c r="R38" s="106">
        <f t="shared" si="2"/>
        <v>12197288</v>
      </c>
      <c r="S38" s="106">
        <f t="shared" si="2"/>
        <v>-2779376</v>
      </c>
      <c r="T38" s="106">
        <f t="shared" si="2"/>
        <v>-2779376</v>
      </c>
      <c r="U38" s="106">
        <f t="shared" si="2"/>
        <v>-2779376</v>
      </c>
      <c r="V38" s="106">
        <f t="shared" si="2"/>
        <v>-8338128</v>
      </c>
      <c r="W38" s="106">
        <f t="shared" si="2"/>
        <v>28446655</v>
      </c>
      <c r="X38" s="106">
        <f>IF(F22=F36,0,X22-X36)</f>
        <v>27018787</v>
      </c>
      <c r="Y38" s="106">
        <f t="shared" si="2"/>
        <v>1427868</v>
      </c>
      <c r="Z38" s="201">
        <f>+IF(X38&lt;&gt;0,+(Y38/X38)*100,0)</f>
        <v>5.284722811575516</v>
      </c>
      <c r="AA38" s="199">
        <f>+AA22-AA36</f>
        <v>-1241211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21767000</v>
      </c>
      <c r="F39" s="60">
        <v>21767000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8539727</v>
      </c>
      <c r="M39" s="60">
        <v>0</v>
      </c>
      <c r="N39" s="60">
        <v>8539727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8539727</v>
      </c>
      <c r="X39" s="60">
        <v>21767000</v>
      </c>
      <c r="Y39" s="60">
        <v>-13227273</v>
      </c>
      <c r="Z39" s="140">
        <v>-60.77</v>
      </c>
      <c r="AA39" s="155">
        <v>21767000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29585524</v>
      </c>
      <c r="F41" s="60">
        <v>9829823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9829823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-80456045</v>
      </c>
      <c r="D42" s="206">
        <f>SUM(D38:D41)</f>
        <v>0</v>
      </c>
      <c r="E42" s="207">
        <f t="shared" si="3"/>
        <v>78971087</v>
      </c>
      <c r="F42" s="88">
        <f t="shared" si="3"/>
        <v>30355612</v>
      </c>
      <c r="G42" s="88">
        <f t="shared" si="3"/>
        <v>22848230</v>
      </c>
      <c r="H42" s="88">
        <f t="shared" si="3"/>
        <v>-1932289</v>
      </c>
      <c r="I42" s="88">
        <f t="shared" si="3"/>
        <v>-2651753</v>
      </c>
      <c r="J42" s="88">
        <f t="shared" si="3"/>
        <v>18264188</v>
      </c>
      <c r="K42" s="88">
        <f t="shared" si="3"/>
        <v>-1735411</v>
      </c>
      <c r="L42" s="88">
        <f t="shared" si="3"/>
        <v>-400268</v>
      </c>
      <c r="M42" s="88">
        <f t="shared" si="3"/>
        <v>16998713</v>
      </c>
      <c r="N42" s="88">
        <f t="shared" si="3"/>
        <v>14863034</v>
      </c>
      <c r="O42" s="88">
        <f t="shared" si="3"/>
        <v>17714340</v>
      </c>
      <c r="P42" s="88">
        <f t="shared" si="3"/>
        <v>-2737676</v>
      </c>
      <c r="Q42" s="88">
        <f t="shared" si="3"/>
        <v>-2779376</v>
      </c>
      <c r="R42" s="88">
        <f t="shared" si="3"/>
        <v>12197288</v>
      </c>
      <c r="S42" s="88">
        <f t="shared" si="3"/>
        <v>-2779376</v>
      </c>
      <c r="T42" s="88">
        <f t="shared" si="3"/>
        <v>-2779376</v>
      </c>
      <c r="U42" s="88">
        <f t="shared" si="3"/>
        <v>-2779376</v>
      </c>
      <c r="V42" s="88">
        <f t="shared" si="3"/>
        <v>-8338128</v>
      </c>
      <c r="W42" s="88">
        <f t="shared" si="3"/>
        <v>36986382</v>
      </c>
      <c r="X42" s="88">
        <f t="shared" si="3"/>
        <v>48785787</v>
      </c>
      <c r="Y42" s="88">
        <f t="shared" si="3"/>
        <v>-11799405</v>
      </c>
      <c r="Z42" s="208">
        <f>+IF(X42&lt;&gt;0,+(Y42/X42)*100,0)</f>
        <v>-24.18615282356724</v>
      </c>
      <c r="AA42" s="206">
        <f>SUM(AA38:AA41)</f>
        <v>30355612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-80456045</v>
      </c>
      <c r="D44" s="210">
        <f>+D42-D43</f>
        <v>0</v>
      </c>
      <c r="E44" s="211">
        <f t="shared" si="4"/>
        <v>78971087</v>
      </c>
      <c r="F44" s="77">
        <f t="shared" si="4"/>
        <v>30355612</v>
      </c>
      <c r="G44" s="77">
        <f t="shared" si="4"/>
        <v>22848230</v>
      </c>
      <c r="H44" s="77">
        <f t="shared" si="4"/>
        <v>-1932289</v>
      </c>
      <c r="I44" s="77">
        <f t="shared" si="4"/>
        <v>-2651753</v>
      </c>
      <c r="J44" s="77">
        <f t="shared" si="4"/>
        <v>18264188</v>
      </c>
      <c r="K44" s="77">
        <f t="shared" si="4"/>
        <v>-1735411</v>
      </c>
      <c r="L44" s="77">
        <f t="shared" si="4"/>
        <v>-400268</v>
      </c>
      <c r="M44" s="77">
        <f t="shared" si="4"/>
        <v>16998713</v>
      </c>
      <c r="N44" s="77">
        <f t="shared" si="4"/>
        <v>14863034</v>
      </c>
      <c r="O44" s="77">
        <f t="shared" si="4"/>
        <v>17714340</v>
      </c>
      <c r="P44" s="77">
        <f t="shared" si="4"/>
        <v>-2737676</v>
      </c>
      <c r="Q44" s="77">
        <f t="shared" si="4"/>
        <v>-2779376</v>
      </c>
      <c r="R44" s="77">
        <f t="shared" si="4"/>
        <v>12197288</v>
      </c>
      <c r="S44" s="77">
        <f t="shared" si="4"/>
        <v>-2779376</v>
      </c>
      <c r="T44" s="77">
        <f t="shared" si="4"/>
        <v>-2779376</v>
      </c>
      <c r="U44" s="77">
        <f t="shared" si="4"/>
        <v>-2779376</v>
      </c>
      <c r="V44" s="77">
        <f t="shared" si="4"/>
        <v>-8338128</v>
      </c>
      <c r="W44" s="77">
        <f t="shared" si="4"/>
        <v>36986382</v>
      </c>
      <c r="X44" s="77">
        <f t="shared" si="4"/>
        <v>48785787</v>
      </c>
      <c r="Y44" s="77">
        <f t="shared" si="4"/>
        <v>-11799405</v>
      </c>
      <c r="Z44" s="212">
        <f>+IF(X44&lt;&gt;0,+(Y44/X44)*100,0)</f>
        <v>-24.18615282356724</v>
      </c>
      <c r="AA44" s="210">
        <f>+AA42-AA43</f>
        <v>30355612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-80456045</v>
      </c>
      <c r="D46" s="206">
        <f>SUM(D44:D45)</f>
        <v>0</v>
      </c>
      <c r="E46" s="207">
        <f t="shared" si="5"/>
        <v>78971087</v>
      </c>
      <c r="F46" s="88">
        <f t="shared" si="5"/>
        <v>30355612</v>
      </c>
      <c r="G46" s="88">
        <f t="shared" si="5"/>
        <v>22848230</v>
      </c>
      <c r="H46" s="88">
        <f t="shared" si="5"/>
        <v>-1932289</v>
      </c>
      <c r="I46" s="88">
        <f t="shared" si="5"/>
        <v>-2651753</v>
      </c>
      <c r="J46" s="88">
        <f t="shared" si="5"/>
        <v>18264188</v>
      </c>
      <c r="K46" s="88">
        <f t="shared" si="5"/>
        <v>-1735411</v>
      </c>
      <c r="L46" s="88">
        <f t="shared" si="5"/>
        <v>-400268</v>
      </c>
      <c r="M46" s="88">
        <f t="shared" si="5"/>
        <v>16998713</v>
      </c>
      <c r="N46" s="88">
        <f t="shared" si="5"/>
        <v>14863034</v>
      </c>
      <c r="O46" s="88">
        <f t="shared" si="5"/>
        <v>17714340</v>
      </c>
      <c r="P46" s="88">
        <f t="shared" si="5"/>
        <v>-2737676</v>
      </c>
      <c r="Q46" s="88">
        <f t="shared" si="5"/>
        <v>-2779376</v>
      </c>
      <c r="R46" s="88">
        <f t="shared" si="5"/>
        <v>12197288</v>
      </c>
      <c r="S46" s="88">
        <f t="shared" si="5"/>
        <v>-2779376</v>
      </c>
      <c r="T46" s="88">
        <f t="shared" si="5"/>
        <v>-2779376</v>
      </c>
      <c r="U46" s="88">
        <f t="shared" si="5"/>
        <v>-2779376</v>
      </c>
      <c r="V46" s="88">
        <f t="shared" si="5"/>
        <v>-8338128</v>
      </c>
      <c r="W46" s="88">
        <f t="shared" si="5"/>
        <v>36986382</v>
      </c>
      <c r="X46" s="88">
        <f t="shared" si="5"/>
        <v>48785787</v>
      </c>
      <c r="Y46" s="88">
        <f t="shared" si="5"/>
        <v>-11799405</v>
      </c>
      <c r="Z46" s="208">
        <f>+IF(X46&lt;&gt;0,+(Y46/X46)*100,0)</f>
        <v>-24.18615282356724</v>
      </c>
      <c r="AA46" s="206">
        <f>SUM(AA44:AA45)</f>
        <v>30355612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-80456045</v>
      </c>
      <c r="D48" s="217">
        <f>SUM(D46:D47)</f>
        <v>0</v>
      </c>
      <c r="E48" s="218">
        <f t="shared" si="6"/>
        <v>78971087</v>
      </c>
      <c r="F48" s="219">
        <f t="shared" si="6"/>
        <v>30355612</v>
      </c>
      <c r="G48" s="219">
        <f t="shared" si="6"/>
        <v>22848230</v>
      </c>
      <c r="H48" s="220">
        <f t="shared" si="6"/>
        <v>-1932289</v>
      </c>
      <c r="I48" s="220">
        <f t="shared" si="6"/>
        <v>-2651753</v>
      </c>
      <c r="J48" s="220">
        <f t="shared" si="6"/>
        <v>18264188</v>
      </c>
      <c r="K48" s="220">
        <f t="shared" si="6"/>
        <v>-1735411</v>
      </c>
      <c r="L48" s="220">
        <f t="shared" si="6"/>
        <v>-400268</v>
      </c>
      <c r="M48" s="219">
        <f t="shared" si="6"/>
        <v>16998713</v>
      </c>
      <c r="N48" s="219">
        <f t="shared" si="6"/>
        <v>14863034</v>
      </c>
      <c r="O48" s="220">
        <f t="shared" si="6"/>
        <v>17714340</v>
      </c>
      <c r="P48" s="220">
        <f t="shared" si="6"/>
        <v>-2737676</v>
      </c>
      <c r="Q48" s="220">
        <f t="shared" si="6"/>
        <v>-2779376</v>
      </c>
      <c r="R48" s="220">
        <f t="shared" si="6"/>
        <v>12197288</v>
      </c>
      <c r="S48" s="220">
        <f t="shared" si="6"/>
        <v>-2779376</v>
      </c>
      <c r="T48" s="219">
        <f t="shared" si="6"/>
        <v>-2779376</v>
      </c>
      <c r="U48" s="219">
        <f t="shared" si="6"/>
        <v>-2779376</v>
      </c>
      <c r="V48" s="220">
        <f t="shared" si="6"/>
        <v>-8338128</v>
      </c>
      <c r="W48" s="220">
        <f t="shared" si="6"/>
        <v>36986382</v>
      </c>
      <c r="X48" s="220">
        <f t="shared" si="6"/>
        <v>48785787</v>
      </c>
      <c r="Y48" s="220">
        <f t="shared" si="6"/>
        <v>-11799405</v>
      </c>
      <c r="Z48" s="221">
        <f>+IF(X48&lt;&gt;0,+(Y48/X48)*100,0)</f>
        <v>-24.18615282356724</v>
      </c>
      <c r="AA48" s="222">
        <f>SUM(AA46:AA47)</f>
        <v>30355612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67407711</v>
      </c>
      <c r="D5" s="153">
        <f>SUM(D6:D8)</f>
        <v>0</v>
      </c>
      <c r="E5" s="154">
        <f t="shared" si="0"/>
        <v>49703000</v>
      </c>
      <c r="F5" s="100">
        <f t="shared" si="0"/>
        <v>48862901</v>
      </c>
      <c r="G5" s="100">
        <f t="shared" si="0"/>
        <v>7316434</v>
      </c>
      <c r="H5" s="100">
        <f t="shared" si="0"/>
        <v>765504</v>
      </c>
      <c r="I5" s="100">
        <f t="shared" si="0"/>
        <v>7089878</v>
      </c>
      <c r="J5" s="100">
        <f t="shared" si="0"/>
        <v>15171816</v>
      </c>
      <c r="K5" s="100">
        <f t="shared" si="0"/>
        <v>996631</v>
      </c>
      <c r="L5" s="100">
        <f t="shared" si="0"/>
        <v>641842</v>
      </c>
      <c r="M5" s="100">
        <f t="shared" si="0"/>
        <v>5243858</v>
      </c>
      <c r="N5" s="100">
        <f t="shared" si="0"/>
        <v>6882331</v>
      </c>
      <c r="O5" s="100">
        <f t="shared" si="0"/>
        <v>5243858</v>
      </c>
      <c r="P5" s="100">
        <f t="shared" si="0"/>
        <v>2308963</v>
      </c>
      <c r="Q5" s="100">
        <f t="shared" si="0"/>
        <v>0</v>
      </c>
      <c r="R5" s="100">
        <f t="shared" si="0"/>
        <v>7552821</v>
      </c>
      <c r="S5" s="100">
        <f t="shared" si="0"/>
        <v>0</v>
      </c>
      <c r="T5" s="100">
        <f t="shared" si="0"/>
        <v>0</v>
      </c>
      <c r="U5" s="100">
        <f t="shared" si="0"/>
        <v>1965024</v>
      </c>
      <c r="V5" s="100">
        <f t="shared" si="0"/>
        <v>1965024</v>
      </c>
      <c r="W5" s="100">
        <f t="shared" si="0"/>
        <v>31571992</v>
      </c>
      <c r="X5" s="100">
        <f t="shared" si="0"/>
        <v>49702914</v>
      </c>
      <c r="Y5" s="100">
        <f t="shared" si="0"/>
        <v>-18130922</v>
      </c>
      <c r="Z5" s="137">
        <f>+IF(X5&lt;&gt;0,+(Y5/X5)*100,0)</f>
        <v>-36.478589565191285</v>
      </c>
      <c r="AA5" s="153">
        <f>SUM(AA6:AA8)</f>
        <v>48862901</v>
      </c>
    </row>
    <row r="6" spans="1:27" ht="12.75">
      <c r="A6" s="138" t="s">
        <v>75</v>
      </c>
      <c r="B6" s="136"/>
      <c r="C6" s="155"/>
      <c r="D6" s="155"/>
      <c r="E6" s="156">
        <v>6000000</v>
      </c>
      <c r="F6" s="60">
        <v>6248000</v>
      </c>
      <c r="G6" s="60">
        <v>3527155</v>
      </c>
      <c r="H6" s="60"/>
      <c r="I6" s="60">
        <v>3527155</v>
      </c>
      <c r="J6" s="60">
        <v>7054310</v>
      </c>
      <c r="K6" s="60">
        <v>26226</v>
      </c>
      <c r="L6" s="60"/>
      <c r="M6" s="60">
        <v>103625</v>
      </c>
      <c r="N6" s="60">
        <v>129851</v>
      </c>
      <c r="O6" s="60">
        <v>103625</v>
      </c>
      <c r="P6" s="60"/>
      <c r="Q6" s="60"/>
      <c r="R6" s="60">
        <v>103625</v>
      </c>
      <c r="S6" s="60"/>
      <c r="T6" s="60"/>
      <c r="U6" s="60"/>
      <c r="V6" s="60"/>
      <c r="W6" s="60">
        <v>7287786</v>
      </c>
      <c r="X6" s="60">
        <v>6000000</v>
      </c>
      <c r="Y6" s="60">
        <v>1287786</v>
      </c>
      <c r="Z6" s="140">
        <v>21.46</v>
      </c>
      <c r="AA6" s="62">
        <v>6248000</v>
      </c>
    </row>
    <row r="7" spans="1:27" ht="12.75">
      <c r="A7" s="138" t="s">
        <v>76</v>
      </c>
      <c r="B7" s="136"/>
      <c r="C7" s="157">
        <v>231810</v>
      </c>
      <c r="D7" s="157"/>
      <c r="E7" s="158">
        <v>732000</v>
      </c>
      <c r="F7" s="159">
        <v>732390</v>
      </c>
      <c r="G7" s="159">
        <v>26272</v>
      </c>
      <c r="H7" s="159"/>
      <c r="I7" s="159"/>
      <c r="J7" s="159">
        <v>26272</v>
      </c>
      <c r="K7" s="159">
        <v>2700</v>
      </c>
      <c r="L7" s="159"/>
      <c r="M7" s="159"/>
      <c r="N7" s="159">
        <v>2700</v>
      </c>
      <c r="O7" s="159"/>
      <c r="P7" s="159">
        <v>462184</v>
      </c>
      <c r="Q7" s="159"/>
      <c r="R7" s="159">
        <v>462184</v>
      </c>
      <c r="S7" s="159"/>
      <c r="T7" s="159"/>
      <c r="U7" s="159"/>
      <c r="V7" s="159"/>
      <c r="W7" s="159">
        <v>491156</v>
      </c>
      <c r="X7" s="159">
        <v>732390</v>
      </c>
      <c r="Y7" s="159">
        <v>-241234</v>
      </c>
      <c r="Z7" s="141">
        <v>-32.94</v>
      </c>
      <c r="AA7" s="225">
        <v>732390</v>
      </c>
    </row>
    <row r="8" spans="1:27" ht="12.75">
      <c r="A8" s="138" t="s">
        <v>77</v>
      </c>
      <c r="B8" s="136"/>
      <c r="C8" s="155">
        <v>67175901</v>
      </c>
      <c r="D8" s="155"/>
      <c r="E8" s="156">
        <v>42971000</v>
      </c>
      <c r="F8" s="60">
        <v>41882511</v>
      </c>
      <c r="G8" s="60">
        <v>3763007</v>
      </c>
      <c r="H8" s="60">
        <v>765504</v>
      </c>
      <c r="I8" s="60">
        <v>3562723</v>
      </c>
      <c r="J8" s="60">
        <v>8091234</v>
      </c>
      <c r="K8" s="60">
        <v>967705</v>
      </c>
      <c r="L8" s="60">
        <v>641842</v>
      </c>
      <c r="M8" s="60">
        <v>5140233</v>
      </c>
      <c r="N8" s="60">
        <v>6749780</v>
      </c>
      <c r="O8" s="60">
        <v>5140233</v>
      </c>
      <c r="P8" s="60">
        <v>1846779</v>
      </c>
      <c r="Q8" s="60"/>
      <c r="R8" s="60">
        <v>6987012</v>
      </c>
      <c r="S8" s="60"/>
      <c r="T8" s="60"/>
      <c r="U8" s="60">
        <v>1965024</v>
      </c>
      <c r="V8" s="60">
        <v>1965024</v>
      </c>
      <c r="W8" s="60">
        <v>23793050</v>
      </c>
      <c r="X8" s="60">
        <v>42970524</v>
      </c>
      <c r="Y8" s="60">
        <v>-19177474</v>
      </c>
      <c r="Z8" s="140">
        <v>-44.63</v>
      </c>
      <c r="AA8" s="62">
        <v>41882511</v>
      </c>
    </row>
    <row r="9" spans="1:27" ht="12.75">
      <c r="A9" s="135" t="s">
        <v>78</v>
      </c>
      <c r="B9" s="136"/>
      <c r="C9" s="153">
        <f aca="true" t="shared" si="1" ref="C9:Y9">SUM(C10:C14)</f>
        <v>92724</v>
      </c>
      <c r="D9" s="153">
        <f>SUM(D10:D14)</f>
        <v>0</v>
      </c>
      <c r="E9" s="154">
        <f t="shared" si="1"/>
        <v>1550000</v>
      </c>
      <c r="F9" s="100">
        <f t="shared" si="1"/>
        <v>750000</v>
      </c>
      <c r="G9" s="100">
        <f t="shared" si="1"/>
        <v>0</v>
      </c>
      <c r="H9" s="100">
        <f t="shared" si="1"/>
        <v>0</v>
      </c>
      <c r="I9" s="100">
        <f t="shared" si="1"/>
        <v>166630</v>
      </c>
      <c r="J9" s="100">
        <f t="shared" si="1"/>
        <v>166630</v>
      </c>
      <c r="K9" s="100">
        <f t="shared" si="1"/>
        <v>10720</v>
      </c>
      <c r="L9" s="100">
        <f t="shared" si="1"/>
        <v>0</v>
      </c>
      <c r="M9" s="100">
        <f t="shared" si="1"/>
        <v>0</v>
      </c>
      <c r="N9" s="100">
        <f t="shared" si="1"/>
        <v>10720</v>
      </c>
      <c r="O9" s="100">
        <f t="shared" si="1"/>
        <v>0</v>
      </c>
      <c r="P9" s="100">
        <f t="shared" si="1"/>
        <v>246663</v>
      </c>
      <c r="Q9" s="100">
        <f t="shared" si="1"/>
        <v>0</v>
      </c>
      <c r="R9" s="100">
        <f t="shared" si="1"/>
        <v>246663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424013</v>
      </c>
      <c r="X9" s="100">
        <f t="shared" si="1"/>
        <v>1550000</v>
      </c>
      <c r="Y9" s="100">
        <f t="shared" si="1"/>
        <v>-1125987</v>
      </c>
      <c r="Z9" s="137">
        <f>+IF(X9&lt;&gt;0,+(Y9/X9)*100,0)</f>
        <v>-72.64432258064517</v>
      </c>
      <c r="AA9" s="102">
        <f>SUM(AA10:AA14)</f>
        <v>750000</v>
      </c>
    </row>
    <row r="10" spans="1:27" ht="12.75">
      <c r="A10" s="138" t="s">
        <v>79</v>
      </c>
      <c r="B10" s="136"/>
      <c r="C10" s="155">
        <v>92724</v>
      </c>
      <c r="D10" s="155"/>
      <c r="E10" s="156">
        <v>1050000</v>
      </c>
      <c r="F10" s="60"/>
      <c r="G10" s="60"/>
      <c r="H10" s="60"/>
      <c r="I10" s="60">
        <v>166630</v>
      </c>
      <c r="J10" s="60">
        <v>166630</v>
      </c>
      <c r="K10" s="60">
        <v>10720</v>
      </c>
      <c r="L10" s="60"/>
      <c r="M10" s="60"/>
      <c r="N10" s="60">
        <v>10720</v>
      </c>
      <c r="O10" s="60"/>
      <c r="P10" s="60">
        <v>246663</v>
      </c>
      <c r="Q10" s="60"/>
      <c r="R10" s="60">
        <v>246663</v>
      </c>
      <c r="S10" s="60"/>
      <c r="T10" s="60"/>
      <c r="U10" s="60"/>
      <c r="V10" s="60"/>
      <c r="W10" s="60">
        <v>424013</v>
      </c>
      <c r="X10" s="60">
        <v>1050000</v>
      </c>
      <c r="Y10" s="60">
        <v>-625987</v>
      </c>
      <c r="Z10" s="140">
        <v>-59.62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500000</v>
      </c>
      <c r="F12" s="60">
        <v>750000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500000</v>
      </c>
      <c r="Y12" s="60">
        <v>-500000</v>
      </c>
      <c r="Z12" s="140">
        <v>-100</v>
      </c>
      <c r="AA12" s="62">
        <v>750000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100000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28300</v>
      </c>
      <c r="J15" s="100">
        <f t="shared" si="2"/>
        <v>28300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28300</v>
      </c>
      <c r="X15" s="100">
        <f t="shared" si="2"/>
        <v>100000</v>
      </c>
      <c r="Y15" s="100">
        <f t="shared" si="2"/>
        <v>-71700</v>
      </c>
      <c r="Z15" s="137">
        <f>+IF(X15&lt;&gt;0,+(Y15/X15)*100,0)</f>
        <v>-71.7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/>
      <c r="G16" s="60"/>
      <c r="H16" s="60"/>
      <c r="I16" s="60">
        <v>28300</v>
      </c>
      <c r="J16" s="60">
        <v>28300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28300</v>
      </c>
      <c r="X16" s="60">
        <v>100000</v>
      </c>
      <c r="Y16" s="60">
        <v>-71700</v>
      </c>
      <c r="Z16" s="140">
        <v>-71.7</v>
      </c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704185</v>
      </c>
      <c r="D19" s="153">
        <f>SUM(D20:D23)</f>
        <v>0</v>
      </c>
      <c r="E19" s="154">
        <f t="shared" si="3"/>
        <v>0</v>
      </c>
      <c r="F19" s="100">
        <f t="shared" si="3"/>
        <v>1070000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1070000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704185</v>
      </c>
      <c r="D23" s="155"/>
      <c r="E23" s="156"/>
      <c r="F23" s="60">
        <v>1070000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1070000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68204620</v>
      </c>
      <c r="D25" s="217">
        <f>+D5+D9+D15+D19+D24</f>
        <v>0</v>
      </c>
      <c r="E25" s="230">
        <f t="shared" si="4"/>
        <v>51353000</v>
      </c>
      <c r="F25" s="219">
        <f t="shared" si="4"/>
        <v>50682901</v>
      </c>
      <c r="G25" s="219">
        <f t="shared" si="4"/>
        <v>7316434</v>
      </c>
      <c r="H25" s="219">
        <f t="shared" si="4"/>
        <v>765504</v>
      </c>
      <c r="I25" s="219">
        <f t="shared" si="4"/>
        <v>7284808</v>
      </c>
      <c r="J25" s="219">
        <f t="shared" si="4"/>
        <v>15366746</v>
      </c>
      <c r="K25" s="219">
        <f t="shared" si="4"/>
        <v>1007351</v>
      </c>
      <c r="L25" s="219">
        <f t="shared" si="4"/>
        <v>641842</v>
      </c>
      <c r="M25" s="219">
        <f t="shared" si="4"/>
        <v>5243858</v>
      </c>
      <c r="N25" s="219">
        <f t="shared" si="4"/>
        <v>6893051</v>
      </c>
      <c r="O25" s="219">
        <f t="shared" si="4"/>
        <v>5243858</v>
      </c>
      <c r="P25" s="219">
        <f t="shared" si="4"/>
        <v>2555626</v>
      </c>
      <c r="Q25" s="219">
        <f t="shared" si="4"/>
        <v>0</v>
      </c>
      <c r="R25" s="219">
        <f t="shared" si="4"/>
        <v>7799484</v>
      </c>
      <c r="S25" s="219">
        <f t="shared" si="4"/>
        <v>0</v>
      </c>
      <c r="T25" s="219">
        <f t="shared" si="4"/>
        <v>0</v>
      </c>
      <c r="U25" s="219">
        <f t="shared" si="4"/>
        <v>1965024</v>
      </c>
      <c r="V25" s="219">
        <f t="shared" si="4"/>
        <v>1965024</v>
      </c>
      <c r="W25" s="219">
        <f t="shared" si="4"/>
        <v>32024305</v>
      </c>
      <c r="X25" s="219">
        <f t="shared" si="4"/>
        <v>51352914</v>
      </c>
      <c r="Y25" s="219">
        <f t="shared" si="4"/>
        <v>-19328609</v>
      </c>
      <c r="Z25" s="231">
        <f>+IF(X25&lt;&gt;0,+(Y25/X25)*100,0)</f>
        <v>-37.63877742166686</v>
      </c>
      <c r="AA25" s="232">
        <f>+AA5+AA9+AA15+AA19+AA24</f>
        <v>50682901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36122943</v>
      </c>
      <c r="D28" s="155"/>
      <c r="E28" s="156">
        <v>21767000</v>
      </c>
      <c r="F28" s="60">
        <v>21767000</v>
      </c>
      <c r="G28" s="60">
        <v>3639105</v>
      </c>
      <c r="H28" s="60"/>
      <c r="I28" s="60">
        <v>2268544</v>
      </c>
      <c r="J28" s="60">
        <v>5907649</v>
      </c>
      <c r="K28" s="60">
        <v>951297</v>
      </c>
      <c r="L28" s="60">
        <v>622312</v>
      </c>
      <c r="M28" s="60">
        <v>5140233</v>
      </c>
      <c r="N28" s="60">
        <v>6713842</v>
      </c>
      <c r="O28" s="60">
        <v>5140233</v>
      </c>
      <c r="P28" s="60">
        <v>1846779</v>
      </c>
      <c r="Q28" s="60"/>
      <c r="R28" s="60">
        <v>6987012</v>
      </c>
      <c r="S28" s="60"/>
      <c r="T28" s="60"/>
      <c r="U28" s="60">
        <v>1965024</v>
      </c>
      <c r="V28" s="60">
        <v>1965024</v>
      </c>
      <c r="W28" s="60">
        <v>21573527</v>
      </c>
      <c r="X28" s="60">
        <v>21767000</v>
      </c>
      <c r="Y28" s="60">
        <v>-193473</v>
      </c>
      <c r="Z28" s="140">
        <v>-0.89</v>
      </c>
      <c r="AA28" s="155">
        <v>21767000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36122943</v>
      </c>
      <c r="D32" s="210">
        <f>SUM(D28:D31)</f>
        <v>0</v>
      </c>
      <c r="E32" s="211">
        <f t="shared" si="5"/>
        <v>21767000</v>
      </c>
      <c r="F32" s="77">
        <f t="shared" si="5"/>
        <v>21767000</v>
      </c>
      <c r="G32" s="77">
        <f t="shared" si="5"/>
        <v>3639105</v>
      </c>
      <c r="H32" s="77">
        <f t="shared" si="5"/>
        <v>0</v>
      </c>
      <c r="I32" s="77">
        <f t="shared" si="5"/>
        <v>2268544</v>
      </c>
      <c r="J32" s="77">
        <f t="shared" si="5"/>
        <v>5907649</v>
      </c>
      <c r="K32" s="77">
        <f t="shared" si="5"/>
        <v>951297</v>
      </c>
      <c r="L32" s="77">
        <f t="shared" si="5"/>
        <v>622312</v>
      </c>
      <c r="M32" s="77">
        <f t="shared" si="5"/>
        <v>5140233</v>
      </c>
      <c r="N32" s="77">
        <f t="shared" si="5"/>
        <v>6713842</v>
      </c>
      <c r="O32" s="77">
        <f t="shared" si="5"/>
        <v>5140233</v>
      </c>
      <c r="P32" s="77">
        <f t="shared" si="5"/>
        <v>1846779</v>
      </c>
      <c r="Q32" s="77">
        <f t="shared" si="5"/>
        <v>0</v>
      </c>
      <c r="R32" s="77">
        <f t="shared" si="5"/>
        <v>6987012</v>
      </c>
      <c r="S32" s="77">
        <f t="shared" si="5"/>
        <v>0</v>
      </c>
      <c r="T32" s="77">
        <f t="shared" si="5"/>
        <v>0</v>
      </c>
      <c r="U32" s="77">
        <f t="shared" si="5"/>
        <v>1965024</v>
      </c>
      <c r="V32" s="77">
        <f t="shared" si="5"/>
        <v>1965024</v>
      </c>
      <c r="W32" s="77">
        <f t="shared" si="5"/>
        <v>21573527</v>
      </c>
      <c r="X32" s="77">
        <f t="shared" si="5"/>
        <v>21767000</v>
      </c>
      <c r="Y32" s="77">
        <f t="shared" si="5"/>
        <v>-193473</v>
      </c>
      <c r="Z32" s="212">
        <f>+IF(X32&lt;&gt;0,+(Y32/X32)*100,0)</f>
        <v>-0.8888363118482105</v>
      </c>
      <c r="AA32" s="79">
        <f>SUM(AA28:AA31)</f>
        <v>21767000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32081677</v>
      </c>
      <c r="D35" s="155"/>
      <c r="E35" s="156">
        <v>29586000</v>
      </c>
      <c r="F35" s="60">
        <v>28915901</v>
      </c>
      <c r="G35" s="60">
        <v>3677329</v>
      </c>
      <c r="H35" s="60">
        <v>765504</v>
      </c>
      <c r="I35" s="60">
        <v>5016264</v>
      </c>
      <c r="J35" s="60">
        <v>9459097</v>
      </c>
      <c r="K35" s="60">
        <v>56054</v>
      </c>
      <c r="L35" s="60">
        <v>19530</v>
      </c>
      <c r="M35" s="60">
        <v>103625</v>
      </c>
      <c r="N35" s="60">
        <v>179209</v>
      </c>
      <c r="O35" s="60">
        <v>103625</v>
      </c>
      <c r="P35" s="60">
        <v>708846</v>
      </c>
      <c r="Q35" s="60"/>
      <c r="R35" s="60">
        <v>812471</v>
      </c>
      <c r="S35" s="60"/>
      <c r="T35" s="60"/>
      <c r="U35" s="60"/>
      <c r="V35" s="60"/>
      <c r="W35" s="60">
        <v>10450777</v>
      </c>
      <c r="X35" s="60">
        <v>29586000</v>
      </c>
      <c r="Y35" s="60">
        <v>-19135223</v>
      </c>
      <c r="Z35" s="140">
        <v>-64.68</v>
      </c>
      <c r="AA35" s="62">
        <v>28915901</v>
      </c>
    </row>
    <row r="36" spans="1:27" ht="12.75">
      <c r="A36" s="238" t="s">
        <v>139</v>
      </c>
      <c r="B36" s="149"/>
      <c r="C36" s="222">
        <f aca="true" t="shared" si="6" ref="C36:Y36">SUM(C32:C35)</f>
        <v>68204620</v>
      </c>
      <c r="D36" s="222">
        <f>SUM(D32:D35)</f>
        <v>0</v>
      </c>
      <c r="E36" s="218">
        <f t="shared" si="6"/>
        <v>51353000</v>
      </c>
      <c r="F36" s="220">
        <f t="shared" si="6"/>
        <v>50682901</v>
      </c>
      <c r="G36" s="220">
        <f t="shared" si="6"/>
        <v>7316434</v>
      </c>
      <c r="H36" s="220">
        <f t="shared" si="6"/>
        <v>765504</v>
      </c>
      <c r="I36" s="220">
        <f t="shared" si="6"/>
        <v>7284808</v>
      </c>
      <c r="J36" s="220">
        <f t="shared" si="6"/>
        <v>15366746</v>
      </c>
      <c r="K36" s="220">
        <f t="shared" si="6"/>
        <v>1007351</v>
      </c>
      <c r="L36" s="220">
        <f t="shared" si="6"/>
        <v>641842</v>
      </c>
      <c r="M36" s="220">
        <f t="shared" si="6"/>
        <v>5243858</v>
      </c>
      <c r="N36" s="220">
        <f t="shared" si="6"/>
        <v>6893051</v>
      </c>
      <c r="O36" s="220">
        <f t="shared" si="6"/>
        <v>5243858</v>
      </c>
      <c r="P36" s="220">
        <f t="shared" si="6"/>
        <v>2555625</v>
      </c>
      <c r="Q36" s="220">
        <f t="shared" si="6"/>
        <v>0</v>
      </c>
      <c r="R36" s="220">
        <f t="shared" si="6"/>
        <v>7799483</v>
      </c>
      <c r="S36" s="220">
        <f t="shared" si="6"/>
        <v>0</v>
      </c>
      <c r="T36" s="220">
        <f t="shared" si="6"/>
        <v>0</v>
      </c>
      <c r="U36" s="220">
        <f t="shared" si="6"/>
        <v>1965024</v>
      </c>
      <c r="V36" s="220">
        <f t="shared" si="6"/>
        <v>1965024</v>
      </c>
      <c r="W36" s="220">
        <f t="shared" si="6"/>
        <v>32024304</v>
      </c>
      <c r="X36" s="220">
        <f t="shared" si="6"/>
        <v>51353000</v>
      </c>
      <c r="Y36" s="220">
        <f t="shared" si="6"/>
        <v>-19328696</v>
      </c>
      <c r="Z36" s="221">
        <f>+IF(X36&lt;&gt;0,+(Y36/X36)*100,0)</f>
        <v>-37.638883804256814</v>
      </c>
      <c r="AA36" s="239">
        <f>SUM(AA32:AA35)</f>
        <v>50682901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2815300</v>
      </c>
      <c r="F6" s="60">
        <v>10276000</v>
      </c>
      <c r="G6" s="60">
        <v>47140541</v>
      </c>
      <c r="H6" s="60">
        <v>47140541</v>
      </c>
      <c r="I6" s="60">
        <v>47140541</v>
      </c>
      <c r="J6" s="60">
        <v>47140541</v>
      </c>
      <c r="K6" s="60"/>
      <c r="L6" s="60">
        <v>35027853</v>
      </c>
      <c r="M6" s="60">
        <v>35027853</v>
      </c>
      <c r="N6" s="60">
        <v>35027853</v>
      </c>
      <c r="O6" s="60">
        <v>35027853</v>
      </c>
      <c r="P6" s="60">
        <v>27402372</v>
      </c>
      <c r="Q6" s="60"/>
      <c r="R6" s="60"/>
      <c r="S6" s="60"/>
      <c r="T6" s="60"/>
      <c r="U6" s="60">
        <v>21263527</v>
      </c>
      <c r="V6" s="60">
        <v>21263527</v>
      </c>
      <c r="W6" s="60">
        <v>21263527</v>
      </c>
      <c r="X6" s="60">
        <v>10276000</v>
      </c>
      <c r="Y6" s="60">
        <v>10987527</v>
      </c>
      <c r="Z6" s="140">
        <v>106.92</v>
      </c>
      <c r="AA6" s="62">
        <v>10276000</v>
      </c>
    </row>
    <row r="7" spans="1:27" ht="12.75">
      <c r="A7" s="249" t="s">
        <v>144</v>
      </c>
      <c r="B7" s="182"/>
      <c r="C7" s="155"/>
      <c r="D7" s="155"/>
      <c r="E7" s="59">
        <v>25337700</v>
      </c>
      <c r="F7" s="60">
        <v>25338000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25338000</v>
      </c>
      <c r="Y7" s="60">
        <v>-25338000</v>
      </c>
      <c r="Z7" s="140">
        <v>-100</v>
      </c>
      <c r="AA7" s="62">
        <v>25338000</v>
      </c>
    </row>
    <row r="8" spans="1:27" ht="12.75">
      <c r="A8" s="249" t="s">
        <v>145</v>
      </c>
      <c r="B8" s="182"/>
      <c r="C8" s="155"/>
      <c r="D8" s="155"/>
      <c r="E8" s="59">
        <v>1827068</v>
      </c>
      <c r="F8" s="60">
        <v>8075000</v>
      </c>
      <c r="G8" s="60">
        <v>10020919</v>
      </c>
      <c r="H8" s="60">
        <v>10020919</v>
      </c>
      <c r="I8" s="60">
        <v>10020919</v>
      </c>
      <c r="J8" s="60">
        <v>10020919</v>
      </c>
      <c r="K8" s="60"/>
      <c r="L8" s="60">
        <v>26347696</v>
      </c>
      <c r="M8" s="60">
        <v>26347696</v>
      </c>
      <c r="N8" s="60">
        <v>26347696</v>
      </c>
      <c r="O8" s="60">
        <v>26347696</v>
      </c>
      <c r="P8" s="60">
        <v>22864412</v>
      </c>
      <c r="Q8" s="60"/>
      <c r="R8" s="60"/>
      <c r="S8" s="60"/>
      <c r="T8" s="60"/>
      <c r="U8" s="60">
        <v>23440039</v>
      </c>
      <c r="V8" s="60">
        <v>23440039</v>
      </c>
      <c r="W8" s="60">
        <v>23440039</v>
      </c>
      <c r="X8" s="60">
        <v>8075000</v>
      </c>
      <c r="Y8" s="60">
        <v>15365039</v>
      </c>
      <c r="Z8" s="140">
        <v>190.28</v>
      </c>
      <c r="AA8" s="62">
        <v>8075000</v>
      </c>
    </row>
    <row r="9" spans="1:27" ht="12.75">
      <c r="A9" s="249" t="s">
        <v>146</v>
      </c>
      <c r="B9" s="182"/>
      <c r="C9" s="155"/>
      <c r="D9" s="155"/>
      <c r="E9" s="59">
        <v>3324738</v>
      </c>
      <c r="F9" s="60">
        <v>3325000</v>
      </c>
      <c r="G9" s="60">
        <v>3637376</v>
      </c>
      <c r="H9" s="60">
        <v>3637376</v>
      </c>
      <c r="I9" s="60">
        <v>3637376</v>
      </c>
      <c r="J9" s="60">
        <v>3637376</v>
      </c>
      <c r="K9" s="60"/>
      <c r="L9" s="60"/>
      <c r="M9" s="60"/>
      <c r="N9" s="60"/>
      <c r="O9" s="60"/>
      <c r="P9" s="60">
        <v>5405044</v>
      </c>
      <c r="Q9" s="60"/>
      <c r="R9" s="60"/>
      <c r="S9" s="60"/>
      <c r="T9" s="60"/>
      <c r="U9" s="60">
        <v>5429320</v>
      </c>
      <c r="V9" s="60">
        <v>5429320</v>
      </c>
      <c r="W9" s="60">
        <v>5429320</v>
      </c>
      <c r="X9" s="60">
        <v>3325000</v>
      </c>
      <c r="Y9" s="60">
        <v>2104320</v>
      </c>
      <c r="Z9" s="140">
        <v>63.29</v>
      </c>
      <c r="AA9" s="62">
        <v>3325000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>
        <v>-5212</v>
      </c>
      <c r="M10" s="60">
        <v>-5212</v>
      </c>
      <c r="N10" s="159">
        <v>-5212</v>
      </c>
      <c r="O10" s="159">
        <v>-5212</v>
      </c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33304806</v>
      </c>
      <c r="F12" s="73">
        <f t="shared" si="0"/>
        <v>47014000</v>
      </c>
      <c r="G12" s="73">
        <f t="shared" si="0"/>
        <v>60798836</v>
      </c>
      <c r="H12" s="73">
        <f t="shared" si="0"/>
        <v>60798836</v>
      </c>
      <c r="I12" s="73">
        <f t="shared" si="0"/>
        <v>60798836</v>
      </c>
      <c r="J12" s="73">
        <f t="shared" si="0"/>
        <v>60798836</v>
      </c>
      <c r="K12" s="73">
        <f t="shared" si="0"/>
        <v>0</v>
      </c>
      <c r="L12" s="73">
        <f t="shared" si="0"/>
        <v>61370337</v>
      </c>
      <c r="M12" s="73">
        <f t="shared" si="0"/>
        <v>61370337</v>
      </c>
      <c r="N12" s="73">
        <f t="shared" si="0"/>
        <v>61370337</v>
      </c>
      <c r="O12" s="73">
        <f t="shared" si="0"/>
        <v>61370337</v>
      </c>
      <c r="P12" s="73">
        <f t="shared" si="0"/>
        <v>55671828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50132886</v>
      </c>
      <c r="V12" s="73">
        <f t="shared" si="0"/>
        <v>50132886</v>
      </c>
      <c r="W12" s="73">
        <f t="shared" si="0"/>
        <v>50132886</v>
      </c>
      <c r="X12" s="73">
        <f t="shared" si="0"/>
        <v>47014000</v>
      </c>
      <c r="Y12" s="73">
        <f t="shared" si="0"/>
        <v>3118886</v>
      </c>
      <c r="Z12" s="170">
        <f>+IF(X12&lt;&gt;0,+(Y12/X12)*100,0)</f>
        <v>6.633951588888416</v>
      </c>
      <c r="AA12" s="74">
        <f>SUM(AA6:AA11)</f>
        <v>47014000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>
        <v>-22284</v>
      </c>
      <c r="M15" s="60">
        <v>-22284</v>
      </c>
      <c r="N15" s="60">
        <v>-22284</v>
      </c>
      <c r="O15" s="60">
        <v>-22284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8662000</v>
      </c>
      <c r="F17" s="60">
        <v>8662000</v>
      </c>
      <c r="G17" s="60">
        <v>29631712</v>
      </c>
      <c r="H17" s="60">
        <v>29631712</v>
      </c>
      <c r="I17" s="60">
        <v>29631712</v>
      </c>
      <c r="J17" s="60">
        <v>29631712</v>
      </c>
      <c r="K17" s="60"/>
      <c r="L17" s="60">
        <v>14785856</v>
      </c>
      <c r="M17" s="60">
        <v>14785856</v>
      </c>
      <c r="N17" s="60">
        <v>14785856</v>
      </c>
      <c r="O17" s="60">
        <v>14785856</v>
      </c>
      <c r="P17" s="60">
        <v>14785856</v>
      </c>
      <c r="Q17" s="60"/>
      <c r="R17" s="60"/>
      <c r="S17" s="60"/>
      <c r="T17" s="60"/>
      <c r="U17" s="60">
        <v>14785856</v>
      </c>
      <c r="V17" s="60">
        <v>14785856</v>
      </c>
      <c r="W17" s="60">
        <v>14785856</v>
      </c>
      <c r="X17" s="60">
        <v>8662000</v>
      </c>
      <c r="Y17" s="60">
        <v>6123856</v>
      </c>
      <c r="Z17" s="140">
        <v>70.7</v>
      </c>
      <c r="AA17" s="62">
        <v>8662000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234633398</v>
      </c>
      <c r="F19" s="60">
        <v>234633000</v>
      </c>
      <c r="G19" s="60">
        <v>312756986</v>
      </c>
      <c r="H19" s="60">
        <v>312756986</v>
      </c>
      <c r="I19" s="60">
        <v>312756986</v>
      </c>
      <c r="J19" s="60">
        <v>312756986</v>
      </c>
      <c r="K19" s="60"/>
      <c r="L19" s="60">
        <v>306641724</v>
      </c>
      <c r="M19" s="60">
        <v>323593381</v>
      </c>
      <c r="N19" s="60">
        <v>323593381</v>
      </c>
      <c r="O19" s="60">
        <v>323593381</v>
      </c>
      <c r="P19" s="60">
        <v>345293801</v>
      </c>
      <c r="Q19" s="60"/>
      <c r="R19" s="60"/>
      <c r="S19" s="60"/>
      <c r="T19" s="60"/>
      <c r="U19" s="60">
        <v>27402372</v>
      </c>
      <c r="V19" s="60">
        <v>27402372</v>
      </c>
      <c r="W19" s="60">
        <v>27402372</v>
      </c>
      <c r="X19" s="60">
        <v>234633000</v>
      </c>
      <c r="Y19" s="60">
        <v>-207230628</v>
      </c>
      <c r="Z19" s="140">
        <v>-88.32</v>
      </c>
      <c r="AA19" s="62">
        <v>234633000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24934</v>
      </c>
      <c r="F22" s="60">
        <v>25000</v>
      </c>
      <c r="G22" s="60">
        <v>101447</v>
      </c>
      <c r="H22" s="60">
        <v>101447</v>
      </c>
      <c r="I22" s="60">
        <v>101447</v>
      </c>
      <c r="J22" s="60">
        <v>101447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25000</v>
      </c>
      <c r="Y22" s="60">
        <v>-25000</v>
      </c>
      <c r="Z22" s="140">
        <v>-100</v>
      </c>
      <c r="AA22" s="62">
        <v>25000</v>
      </c>
    </row>
    <row r="23" spans="1:27" ht="12.75">
      <c r="A23" s="249" t="s">
        <v>158</v>
      </c>
      <c r="B23" s="182"/>
      <c r="C23" s="155"/>
      <c r="D23" s="155"/>
      <c r="E23" s="59">
        <v>55576</v>
      </c>
      <c r="F23" s="60">
        <v>56000</v>
      </c>
      <c r="G23" s="159">
        <v>55576</v>
      </c>
      <c r="H23" s="159">
        <v>55576</v>
      </c>
      <c r="I23" s="159">
        <v>55576</v>
      </c>
      <c r="J23" s="60">
        <v>55576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>
        <v>320699344</v>
      </c>
      <c r="V23" s="159">
        <v>320699344</v>
      </c>
      <c r="W23" s="159">
        <v>320699344</v>
      </c>
      <c r="X23" s="60">
        <v>56000</v>
      </c>
      <c r="Y23" s="159">
        <v>320643344</v>
      </c>
      <c r="Z23" s="141">
        <v>572577.4</v>
      </c>
      <c r="AA23" s="225">
        <v>56000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243375908</v>
      </c>
      <c r="F24" s="77">
        <f t="shared" si="1"/>
        <v>243376000</v>
      </c>
      <c r="G24" s="77">
        <f t="shared" si="1"/>
        <v>342545721</v>
      </c>
      <c r="H24" s="77">
        <f t="shared" si="1"/>
        <v>342545721</v>
      </c>
      <c r="I24" s="77">
        <f t="shared" si="1"/>
        <v>342545721</v>
      </c>
      <c r="J24" s="77">
        <f t="shared" si="1"/>
        <v>342545721</v>
      </c>
      <c r="K24" s="77">
        <f t="shared" si="1"/>
        <v>0</v>
      </c>
      <c r="L24" s="77">
        <f t="shared" si="1"/>
        <v>321405296</v>
      </c>
      <c r="M24" s="77">
        <f t="shared" si="1"/>
        <v>338356953</v>
      </c>
      <c r="N24" s="77">
        <f t="shared" si="1"/>
        <v>338356953</v>
      </c>
      <c r="O24" s="77">
        <f t="shared" si="1"/>
        <v>338356953</v>
      </c>
      <c r="P24" s="77">
        <f t="shared" si="1"/>
        <v>360079657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362887572</v>
      </c>
      <c r="V24" s="77">
        <f t="shared" si="1"/>
        <v>362887572</v>
      </c>
      <c r="W24" s="77">
        <f t="shared" si="1"/>
        <v>362887572</v>
      </c>
      <c r="X24" s="77">
        <f t="shared" si="1"/>
        <v>243376000</v>
      </c>
      <c r="Y24" s="77">
        <f t="shared" si="1"/>
        <v>119511572</v>
      </c>
      <c r="Z24" s="212">
        <f>+IF(X24&lt;&gt;0,+(Y24/X24)*100,0)</f>
        <v>49.10573433699297</v>
      </c>
      <c r="AA24" s="79">
        <f>SUM(AA15:AA23)</f>
        <v>243376000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276680714</v>
      </c>
      <c r="F25" s="73">
        <f t="shared" si="2"/>
        <v>290390000</v>
      </c>
      <c r="G25" s="73">
        <f t="shared" si="2"/>
        <v>403344557</v>
      </c>
      <c r="H25" s="73">
        <f t="shared" si="2"/>
        <v>403344557</v>
      </c>
      <c r="I25" s="73">
        <f t="shared" si="2"/>
        <v>403344557</v>
      </c>
      <c r="J25" s="73">
        <f t="shared" si="2"/>
        <v>403344557</v>
      </c>
      <c r="K25" s="73">
        <f t="shared" si="2"/>
        <v>0</v>
      </c>
      <c r="L25" s="73">
        <f t="shared" si="2"/>
        <v>382775633</v>
      </c>
      <c r="M25" s="73">
        <f t="shared" si="2"/>
        <v>399727290</v>
      </c>
      <c r="N25" s="73">
        <f t="shared" si="2"/>
        <v>399727290</v>
      </c>
      <c r="O25" s="73">
        <f t="shared" si="2"/>
        <v>399727290</v>
      </c>
      <c r="P25" s="73">
        <f t="shared" si="2"/>
        <v>415751485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413020458</v>
      </c>
      <c r="V25" s="73">
        <f t="shared" si="2"/>
        <v>413020458</v>
      </c>
      <c r="W25" s="73">
        <f t="shared" si="2"/>
        <v>413020458</v>
      </c>
      <c r="X25" s="73">
        <f t="shared" si="2"/>
        <v>290390000</v>
      </c>
      <c r="Y25" s="73">
        <f t="shared" si="2"/>
        <v>122630458</v>
      </c>
      <c r="Z25" s="170">
        <f>+IF(X25&lt;&gt;0,+(Y25/X25)*100,0)</f>
        <v>42.22957333241503</v>
      </c>
      <c r="AA25" s="74">
        <f>+AA12+AA24</f>
        <v>290390000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>
        <v>11970662</v>
      </c>
      <c r="V30" s="60">
        <v>11970662</v>
      </c>
      <c r="W30" s="60">
        <v>11970662</v>
      </c>
      <c r="X30" s="60"/>
      <c r="Y30" s="60">
        <v>11970662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>
        <v>2925442</v>
      </c>
      <c r="M31" s="60">
        <v>2925442</v>
      </c>
      <c r="N31" s="60">
        <v>2925442</v>
      </c>
      <c r="O31" s="60">
        <v>2925442</v>
      </c>
      <c r="P31" s="60">
        <v>-1899353</v>
      </c>
      <c r="Q31" s="60"/>
      <c r="R31" s="60"/>
      <c r="S31" s="60"/>
      <c r="T31" s="60"/>
      <c r="U31" s="60">
        <v>-1954893</v>
      </c>
      <c r="V31" s="60">
        <v>-1954893</v>
      </c>
      <c r="W31" s="60">
        <v>-1954893</v>
      </c>
      <c r="X31" s="60"/>
      <c r="Y31" s="60">
        <v>-1954893</v>
      </c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19426372</v>
      </c>
      <c r="F32" s="60">
        <v>11803000</v>
      </c>
      <c r="G32" s="60">
        <v>32249405</v>
      </c>
      <c r="H32" s="60">
        <v>32249405</v>
      </c>
      <c r="I32" s="60">
        <v>32249405</v>
      </c>
      <c r="J32" s="60">
        <v>32249405</v>
      </c>
      <c r="K32" s="60"/>
      <c r="L32" s="60">
        <v>3127020</v>
      </c>
      <c r="M32" s="60">
        <v>7179508</v>
      </c>
      <c r="N32" s="60">
        <v>7179508</v>
      </c>
      <c r="O32" s="60">
        <v>7179508</v>
      </c>
      <c r="P32" s="60">
        <v>27669150</v>
      </c>
      <c r="Q32" s="60"/>
      <c r="R32" s="60"/>
      <c r="S32" s="60"/>
      <c r="T32" s="60"/>
      <c r="U32" s="60">
        <v>20474315</v>
      </c>
      <c r="V32" s="60">
        <v>20474315</v>
      </c>
      <c r="W32" s="60">
        <v>20474315</v>
      </c>
      <c r="X32" s="60">
        <v>11803000</v>
      </c>
      <c r="Y32" s="60">
        <v>8671315</v>
      </c>
      <c r="Z32" s="140">
        <v>73.47</v>
      </c>
      <c r="AA32" s="62">
        <v>11803000</v>
      </c>
    </row>
    <row r="33" spans="1:27" ht="12.75">
      <c r="A33" s="249" t="s">
        <v>165</v>
      </c>
      <c r="B33" s="182"/>
      <c r="C33" s="155"/>
      <c r="D33" s="155"/>
      <c r="E33" s="59">
        <v>3588638</v>
      </c>
      <c r="F33" s="60">
        <v>3589000</v>
      </c>
      <c r="G33" s="60">
        <v>988031</v>
      </c>
      <c r="H33" s="60">
        <v>988031</v>
      </c>
      <c r="I33" s="60">
        <v>988031</v>
      </c>
      <c r="J33" s="60">
        <v>988031</v>
      </c>
      <c r="K33" s="60"/>
      <c r="L33" s="60">
        <v>11970662</v>
      </c>
      <c r="M33" s="60">
        <v>11970662</v>
      </c>
      <c r="N33" s="60">
        <v>11970662</v>
      </c>
      <c r="O33" s="60">
        <v>11970662</v>
      </c>
      <c r="P33" s="60"/>
      <c r="Q33" s="60"/>
      <c r="R33" s="60"/>
      <c r="S33" s="60"/>
      <c r="T33" s="60"/>
      <c r="U33" s="60"/>
      <c r="V33" s="60"/>
      <c r="W33" s="60"/>
      <c r="X33" s="60">
        <v>3589000</v>
      </c>
      <c r="Y33" s="60">
        <v>-3589000</v>
      </c>
      <c r="Z33" s="140">
        <v>-100</v>
      </c>
      <c r="AA33" s="62">
        <v>3589000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23015010</v>
      </c>
      <c r="F34" s="73">
        <f t="shared" si="3"/>
        <v>15392000</v>
      </c>
      <c r="G34" s="73">
        <f t="shared" si="3"/>
        <v>33237436</v>
      </c>
      <c r="H34" s="73">
        <f t="shared" si="3"/>
        <v>33237436</v>
      </c>
      <c r="I34" s="73">
        <f t="shared" si="3"/>
        <v>33237436</v>
      </c>
      <c r="J34" s="73">
        <f t="shared" si="3"/>
        <v>33237436</v>
      </c>
      <c r="K34" s="73">
        <f t="shared" si="3"/>
        <v>0</v>
      </c>
      <c r="L34" s="73">
        <f t="shared" si="3"/>
        <v>18023124</v>
      </c>
      <c r="M34" s="73">
        <f t="shared" si="3"/>
        <v>22075612</v>
      </c>
      <c r="N34" s="73">
        <f t="shared" si="3"/>
        <v>22075612</v>
      </c>
      <c r="O34" s="73">
        <f t="shared" si="3"/>
        <v>22075612</v>
      </c>
      <c r="P34" s="73">
        <f t="shared" si="3"/>
        <v>25769797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30490084</v>
      </c>
      <c r="V34" s="73">
        <f t="shared" si="3"/>
        <v>30490084</v>
      </c>
      <c r="W34" s="73">
        <f t="shared" si="3"/>
        <v>30490084</v>
      </c>
      <c r="X34" s="73">
        <f t="shared" si="3"/>
        <v>15392000</v>
      </c>
      <c r="Y34" s="73">
        <f t="shared" si="3"/>
        <v>15098084</v>
      </c>
      <c r="Z34" s="170">
        <f>+IF(X34&lt;&gt;0,+(Y34/X34)*100,0)</f>
        <v>98.09046257796258</v>
      </c>
      <c r="AA34" s="74">
        <f>SUM(AA29:AA33)</f>
        <v>15392000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3926000</v>
      </c>
      <c r="F38" s="60">
        <v>3929000</v>
      </c>
      <c r="G38" s="60">
        <v>3926000</v>
      </c>
      <c r="H38" s="60">
        <v>3926000</v>
      </c>
      <c r="I38" s="60">
        <v>3926000</v>
      </c>
      <c r="J38" s="60">
        <v>3926000</v>
      </c>
      <c r="K38" s="60"/>
      <c r="L38" s="60">
        <v>8112183</v>
      </c>
      <c r="M38" s="60">
        <v>8112183</v>
      </c>
      <c r="N38" s="60">
        <v>8112183</v>
      </c>
      <c r="O38" s="60">
        <v>8112183</v>
      </c>
      <c r="P38" s="60">
        <v>2448105</v>
      </c>
      <c r="Q38" s="60"/>
      <c r="R38" s="60"/>
      <c r="S38" s="60"/>
      <c r="T38" s="60"/>
      <c r="U38" s="60">
        <v>2448105</v>
      </c>
      <c r="V38" s="60">
        <v>2448105</v>
      </c>
      <c r="W38" s="60">
        <v>2448105</v>
      </c>
      <c r="X38" s="60">
        <v>3929000</v>
      </c>
      <c r="Y38" s="60">
        <v>-1480895</v>
      </c>
      <c r="Z38" s="140">
        <v>-37.69</v>
      </c>
      <c r="AA38" s="62">
        <v>3929000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3926000</v>
      </c>
      <c r="F39" s="77">
        <f t="shared" si="4"/>
        <v>3929000</v>
      </c>
      <c r="G39" s="77">
        <f t="shared" si="4"/>
        <v>3926000</v>
      </c>
      <c r="H39" s="77">
        <f t="shared" si="4"/>
        <v>3926000</v>
      </c>
      <c r="I39" s="77">
        <f t="shared" si="4"/>
        <v>3926000</v>
      </c>
      <c r="J39" s="77">
        <f t="shared" si="4"/>
        <v>3926000</v>
      </c>
      <c r="K39" s="77">
        <f t="shared" si="4"/>
        <v>0</v>
      </c>
      <c r="L39" s="77">
        <f t="shared" si="4"/>
        <v>8112183</v>
      </c>
      <c r="M39" s="77">
        <f t="shared" si="4"/>
        <v>8112183</v>
      </c>
      <c r="N39" s="77">
        <f t="shared" si="4"/>
        <v>8112183</v>
      </c>
      <c r="O39" s="77">
        <f t="shared" si="4"/>
        <v>8112183</v>
      </c>
      <c r="P39" s="77">
        <f t="shared" si="4"/>
        <v>2448105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2448105</v>
      </c>
      <c r="V39" s="77">
        <f t="shared" si="4"/>
        <v>2448105</v>
      </c>
      <c r="W39" s="77">
        <f t="shared" si="4"/>
        <v>2448105</v>
      </c>
      <c r="X39" s="77">
        <f t="shared" si="4"/>
        <v>3929000</v>
      </c>
      <c r="Y39" s="77">
        <f t="shared" si="4"/>
        <v>-1480895</v>
      </c>
      <c r="Z39" s="212">
        <f>+IF(X39&lt;&gt;0,+(Y39/X39)*100,0)</f>
        <v>-37.69139730211249</v>
      </c>
      <c r="AA39" s="79">
        <f>SUM(AA37:AA38)</f>
        <v>3929000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26941010</v>
      </c>
      <c r="F40" s="73">
        <f t="shared" si="5"/>
        <v>19321000</v>
      </c>
      <c r="G40" s="73">
        <f t="shared" si="5"/>
        <v>37163436</v>
      </c>
      <c r="H40" s="73">
        <f t="shared" si="5"/>
        <v>37163436</v>
      </c>
      <c r="I40" s="73">
        <f t="shared" si="5"/>
        <v>37163436</v>
      </c>
      <c r="J40" s="73">
        <f t="shared" si="5"/>
        <v>37163436</v>
      </c>
      <c r="K40" s="73">
        <f t="shared" si="5"/>
        <v>0</v>
      </c>
      <c r="L40" s="73">
        <f t="shared" si="5"/>
        <v>26135307</v>
      </c>
      <c r="M40" s="73">
        <f t="shared" si="5"/>
        <v>30187795</v>
      </c>
      <c r="N40" s="73">
        <f t="shared" si="5"/>
        <v>30187795</v>
      </c>
      <c r="O40" s="73">
        <f t="shared" si="5"/>
        <v>30187795</v>
      </c>
      <c r="P40" s="73">
        <f t="shared" si="5"/>
        <v>28217902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32938189</v>
      </c>
      <c r="V40" s="73">
        <f t="shared" si="5"/>
        <v>32938189</v>
      </c>
      <c r="W40" s="73">
        <f t="shared" si="5"/>
        <v>32938189</v>
      </c>
      <c r="X40" s="73">
        <f t="shared" si="5"/>
        <v>19321000</v>
      </c>
      <c r="Y40" s="73">
        <f t="shared" si="5"/>
        <v>13617189</v>
      </c>
      <c r="Z40" s="170">
        <f>+IF(X40&lt;&gt;0,+(Y40/X40)*100,0)</f>
        <v>70.47869675482636</v>
      </c>
      <c r="AA40" s="74">
        <f>+AA34+AA39</f>
        <v>19321000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249739704</v>
      </c>
      <c r="F42" s="259">
        <f t="shared" si="6"/>
        <v>271069000</v>
      </c>
      <c r="G42" s="259">
        <f t="shared" si="6"/>
        <v>366181121</v>
      </c>
      <c r="H42" s="259">
        <f t="shared" si="6"/>
        <v>366181121</v>
      </c>
      <c r="I42" s="259">
        <f t="shared" si="6"/>
        <v>366181121</v>
      </c>
      <c r="J42" s="259">
        <f t="shared" si="6"/>
        <v>366181121</v>
      </c>
      <c r="K42" s="259">
        <f t="shared" si="6"/>
        <v>0</v>
      </c>
      <c r="L42" s="259">
        <f t="shared" si="6"/>
        <v>356640326</v>
      </c>
      <c r="M42" s="259">
        <f t="shared" si="6"/>
        <v>369539495</v>
      </c>
      <c r="N42" s="259">
        <f t="shared" si="6"/>
        <v>369539495</v>
      </c>
      <c r="O42" s="259">
        <f t="shared" si="6"/>
        <v>369539495</v>
      </c>
      <c r="P42" s="259">
        <f t="shared" si="6"/>
        <v>387533583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380082269</v>
      </c>
      <c r="V42" s="259">
        <f t="shared" si="6"/>
        <v>380082269</v>
      </c>
      <c r="W42" s="259">
        <f t="shared" si="6"/>
        <v>380082269</v>
      </c>
      <c r="X42" s="259">
        <f t="shared" si="6"/>
        <v>271069000</v>
      </c>
      <c r="Y42" s="259">
        <f t="shared" si="6"/>
        <v>109013269</v>
      </c>
      <c r="Z42" s="260">
        <f>+IF(X42&lt;&gt;0,+(Y42/X42)*100,0)</f>
        <v>40.21605901080537</v>
      </c>
      <c r="AA42" s="261">
        <f>+AA25-AA40</f>
        <v>271069000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249739704</v>
      </c>
      <c r="F45" s="60">
        <v>271069000</v>
      </c>
      <c r="G45" s="60">
        <v>366181121</v>
      </c>
      <c r="H45" s="60">
        <v>366181121</v>
      </c>
      <c r="I45" s="60">
        <v>366181121</v>
      </c>
      <c r="J45" s="60">
        <v>366181121</v>
      </c>
      <c r="K45" s="60"/>
      <c r="L45" s="60">
        <v>356640326</v>
      </c>
      <c r="M45" s="60">
        <v>369539495</v>
      </c>
      <c r="N45" s="60">
        <v>369539495</v>
      </c>
      <c r="O45" s="60">
        <v>369539495</v>
      </c>
      <c r="P45" s="60">
        <v>34583493</v>
      </c>
      <c r="Q45" s="60"/>
      <c r="R45" s="60"/>
      <c r="S45" s="60"/>
      <c r="T45" s="60"/>
      <c r="U45" s="60">
        <v>27132179</v>
      </c>
      <c r="V45" s="60">
        <v>27132179</v>
      </c>
      <c r="W45" s="60">
        <v>27132179</v>
      </c>
      <c r="X45" s="60">
        <v>271069000</v>
      </c>
      <c r="Y45" s="60">
        <v>-243936821</v>
      </c>
      <c r="Z45" s="139">
        <v>-89.99</v>
      </c>
      <c r="AA45" s="62">
        <v>271069000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>
        <v>352950090</v>
      </c>
      <c r="Q46" s="60"/>
      <c r="R46" s="60"/>
      <c r="S46" s="60"/>
      <c r="T46" s="60"/>
      <c r="U46" s="60">
        <v>352950090</v>
      </c>
      <c r="V46" s="60">
        <v>352950090</v>
      </c>
      <c r="W46" s="60">
        <v>352950090</v>
      </c>
      <c r="X46" s="60"/>
      <c r="Y46" s="60">
        <v>352950090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249739704</v>
      </c>
      <c r="F48" s="219">
        <f t="shared" si="7"/>
        <v>271069000</v>
      </c>
      <c r="G48" s="219">
        <f t="shared" si="7"/>
        <v>366181121</v>
      </c>
      <c r="H48" s="219">
        <f t="shared" si="7"/>
        <v>366181121</v>
      </c>
      <c r="I48" s="219">
        <f t="shared" si="7"/>
        <v>366181121</v>
      </c>
      <c r="J48" s="219">
        <f t="shared" si="7"/>
        <v>366181121</v>
      </c>
      <c r="K48" s="219">
        <f t="shared" si="7"/>
        <v>0</v>
      </c>
      <c r="L48" s="219">
        <f t="shared" si="7"/>
        <v>356640326</v>
      </c>
      <c r="M48" s="219">
        <f t="shared" si="7"/>
        <v>369539495</v>
      </c>
      <c r="N48" s="219">
        <f t="shared" si="7"/>
        <v>369539495</v>
      </c>
      <c r="O48" s="219">
        <f t="shared" si="7"/>
        <v>369539495</v>
      </c>
      <c r="P48" s="219">
        <f t="shared" si="7"/>
        <v>387533583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380082269</v>
      </c>
      <c r="V48" s="219">
        <f t="shared" si="7"/>
        <v>380082269</v>
      </c>
      <c r="W48" s="219">
        <f t="shared" si="7"/>
        <v>380082269</v>
      </c>
      <c r="X48" s="219">
        <f t="shared" si="7"/>
        <v>271069000</v>
      </c>
      <c r="Y48" s="219">
        <f t="shared" si="7"/>
        <v>109013269</v>
      </c>
      <c r="Z48" s="265">
        <f>+IF(X48&lt;&gt;0,+(Y48/X48)*100,0)</f>
        <v>40.21605901080537</v>
      </c>
      <c r="AA48" s="232">
        <f>SUM(AA45:AA47)</f>
        <v>271069000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13550630</v>
      </c>
      <c r="F6" s="60">
        <v>13550630</v>
      </c>
      <c r="G6" s="60">
        <v>424000</v>
      </c>
      <c r="H6" s="60">
        <v>244</v>
      </c>
      <c r="I6" s="60">
        <v>688</v>
      </c>
      <c r="J6" s="60">
        <v>424932</v>
      </c>
      <c r="K6" s="60">
        <v>4052</v>
      </c>
      <c r="L6" s="60">
        <v>1062</v>
      </c>
      <c r="M6" s="60">
        <v>2606</v>
      </c>
      <c r="N6" s="60">
        <v>7720</v>
      </c>
      <c r="O6" s="60">
        <v>481194</v>
      </c>
      <c r="P6" s="60">
        <v>706445</v>
      </c>
      <c r="Q6" s="60">
        <v>475704</v>
      </c>
      <c r="R6" s="60">
        <v>1663343</v>
      </c>
      <c r="S6" s="60"/>
      <c r="T6" s="60"/>
      <c r="U6" s="60"/>
      <c r="V6" s="60"/>
      <c r="W6" s="60">
        <v>2095995</v>
      </c>
      <c r="X6" s="60">
        <v>13550630</v>
      </c>
      <c r="Y6" s="60">
        <v>-11454635</v>
      </c>
      <c r="Z6" s="140">
        <v>-84.53</v>
      </c>
      <c r="AA6" s="62">
        <v>13550630</v>
      </c>
    </row>
    <row r="7" spans="1:27" ht="12.75">
      <c r="A7" s="249" t="s">
        <v>32</v>
      </c>
      <c r="B7" s="182"/>
      <c r="C7" s="155"/>
      <c r="D7" s="155"/>
      <c r="E7" s="59">
        <v>1048080</v>
      </c>
      <c r="F7" s="60">
        <v>1048080</v>
      </c>
      <c r="G7" s="60">
        <v>15000</v>
      </c>
      <c r="H7" s="60">
        <v>8</v>
      </c>
      <c r="I7" s="60">
        <v>11</v>
      </c>
      <c r="J7" s="60">
        <v>15019</v>
      </c>
      <c r="K7" s="60">
        <v>11</v>
      </c>
      <c r="L7" s="60">
        <v>15</v>
      </c>
      <c r="M7" s="60">
        <v>9</v>
      </c>
      <c r="N7" s="60">
        <v>35</v>
      </c>
      <c r="O7" s="60">
        <v>13620</v>
      </c>
      <c r="P7" s="60">
        <v>10875</v>
      </c>
      <c r="Q7" s="60">
        <v>16070</v>
      </c>
      <c r="R7" s="60">
        <v>40565</v>
      </c>
      <c r="S7" s="60"/>
      <c r="T7" s="60"/>
      <c r="U7" s="60"/>
      <c r="V7" s="60"/>
      <c r="W7" s="60">
        <v>55619</v>
      </c>
      <c r="X7" s="60">
        <v>1048080</v>
      </c>
      <c r="Y7" s="60">
        <v>-992461</v>
      </c>
      <c r="Z7" s="140">
        <v>-94.69</v>
      </c>
      <c r="AA7" s="62">
        <v>1048080</v>
      </c>
    </row>
    <row r="8" spans="1:27" ht="12.75">
      <c r="A8" s="249" t="s">
        <v>178</v>
      </c>
      <c r="B8" s="182"/>
      <c r="C8" s="155">
        <v>2316106</v>
      </c>
      <c r="D8" s="155"/>
      <c r="E8" s="59">
        <v>25082107</v>
      </c>
      <c r="F8" s="60">
        <v>25082107</v>
      </c>
      <c r="G8" s="60">
        <v>4578000</v>
      </c>
      <c r="H8" s="60">
        <v>221</v>
      </c>
      <c r="I8" s="60">
        <v>499</v>
      </c>
      <c r="J8" s="60">
        <v>4578720</v>
      </c>
      <c r="K8" s="60">
        <v>382</v>
      </c>
      <c r="L8" s="60">
        <v>243</v>
      </c>
      <c r="M8" s="60">
        <v>531</v>
      </c>
      <c r="N8" s="60">
        <v>1156</v>
      </c>
      <c r="O8" s="60">
        <v>2687214</v>
      </c>
      <c r="P8" s="60">
        <v>2060588</v>
      </c>
      <c r="Q8" s="60">
        <v>2393658</v>
      </c>
      <c r="R8" s="60">
        <v>7141460</v>
      </c>
      <c r="S8" s="60"/>
      <c r="T8" s="60"/>
      <c r="U8" s="60"/>
      <c r="V8" s="60"/>
      <c r="W8" s="60">
        <v>11721336</v>
      </c>
      <c r="X8" s="60">
        <v>25082107</v>
      </c>
      <c r="Y8" s="60">
        <v>-13360771</v>
      </c>
      <c r="Z8" s="140">
        <v>-53.27</v>
      </c>
      <c r="AA8" s="62">
        <v>25082107</v>
      </c>
    </row>
    <row r="9" spans="1:27" ht="12.75">
      <c r="A9" s="249" t="s">
        <v>179</v>
      </c>
      <c r="B9" s="182"/>
      <c r="C9" s="155">
        <v>119393634</v>
      </c>
      <c r="D9" s="155"/>
      <c r="E9" s="59">
        <v>79376400</v>
      </c>
      <c r="F9" s="60">
        <v>79376400</v>
      </c>
      <c r="G9" s="60">
        <v>31539000</v>
      </c>
      <c r="H9" s="60">
        <v>2105</v>
      </c>
      <c r="I9" s="60"/>
      <c r="J9" s="60">
        <v>31541105</v>
      </c>
      <c r="K9" s="60">
        <v>738</v>
      </c>
      <c r="L9" s="60"/>
      <c r="M9" s="60">
        <v>24762</v>
      </c>
      <c r="N9" s="60">
        <v>25500</v>
      </c>
      <c r="O9" s="60"/>
      <c r="P9" s="60">
        <v>839000</v>
      </c>
      <c r="Q9" s="60">
        <v>18924000</v>
      </c>
      <c r="R9" s="60">
        <v>19763000</v>
      </c>
      <c r="S9" s="60"/>
      <c r="T9" s="60"/>
      <c r="U9" s="60"/>
      <c r="V9" s="60"/>
      <c r="W9" s="60">
        <v>51329605</v>
      </c>
      <c r="X9" s="60">
        <v>79376400</v>
      </c>
      <c r="Y9" s="60">
        <v>-28046795</v>
      </c>
      <c r="Z9" s="140">
        <v>-35.33</v>
      </c>
      <c r="AA9" s="62">
        <v>79376400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>
        <v>5000000</v>
      </c>
      <c r="H10" s="60"/>
      <c r="I10" s="60"/>
      <c r="J10" s="60">
        <v>5000000</v>
      </c>
      <c r="K10" s="60"/>
      <c r="L10" s="60"/>
      <c r="M10" s="60">
        <v>11800</v>
      </c>
      <c r="N10" s="60">
        <v>11800</v>
      </c>
      <c r="O10" s="60"/>
      <c r="P10" s="60"/>
      <c r="Q10" s="60">
        <v>3898000</v>
      </c>
      <c r="R10" s="60">
        <v>3898000</v>
      </c>
      <c r="S10" s="60"/>
      <c r="T10" s="60"/>
      <c r="U10" s="60"/>
      <c r="V10" s="60"/>
      <c r="W10" s="60">
        <v>8909800</v>
      </c>
      <c r="X10" s="60"/>
      <c r="Y10" s="60">
        <v>8909800</v>
      </c>
      <c r="Z10" s="140"/>
      <c r="AA10" s="62"/>
    </row>
    <row r="11" spans="1:27" ht="12.75">
      <c r="A11" s="249" t="s">
        <v>181</v>
      </c>
      <c r="B11" s="182"/>
      <c r="C11" s="155"/>
      <c r="D11" s="155"/>
      <c r="E11" s="59">
        <v>3000000</v>
      </c>
      <c r="F11" s="60">
        <v>3000000</v>
      </c>
      <c r="G11" s="60">
        <v>252000</v>
      </c>
      <c r="H11" s="60">
        <v>293</v>
      </c>
      <c r="I11" s="60">
        <v>338</v>
      </c>
      <c r="J11" s="60">
        <v>252631</v>
      </c>
      <c r="K11" s="60">
        <v>251</v>
      </c>
      <c r="L11" s="60">
        <v>208</v>
      </c>
      <c r="M11" s="60">
        <v>297</v>
      </c>
      <c r="N11" s="60">
        <v>756</v>
      </c>
      <c r="O11" s="60">
        <v>325742</v>
      </c>
      <c r="P11" s="60">
        <v>283923</v>
      </c>
      <c r="Q11" s="60">
        <v>281391</v>
      </c>
      <c r="R11" s="60">
        <v>891056</v>
      </c>
      <c r="S11" s="60"/>
      <c r="T11" s="60"/>
      <c r="U11" s="60"/>
      <c r="V11" s="60"/>
      <c r="W11" s="60">
        <v>1144443</v>
      </c>
      <c r="X11" s="60">
        <v>3000000</v>
      </c>
      <c r="Y11" s="60">
        <v>-1855557</v>
      </c>
      <c r="Z11" s="140">
        <v>-61.85</v>
      </c>
      <c r="AA11" s="62">
        <v>3000000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/>
      <c r="F14" s="60"/>
      <c r="G14" s="60">
        <v>-4525000</v>
      </c>
      <c r="H14" s="60">
        <v>-6039</v>
      </c>
      <c r="I14" s="60">
        <v>-7383</v>
      </c>
      <c r="J14" s="60">
        <v>-4538422</v>
      </c>
      <c r="K14" s="60">
        <v>-5670</v>
      </c>
      <c r="L14" s="60">
        <v>-13652</v>
      </c>
      <c r="M14" s="60">
        <v>-8838</v>
      </c>
      <c r="N14" s="60">
        <v>-28160</v>
      </c>
      <c r="O14" s="60">
        <v>-12199401</v>
      </c>
      <c r="P14" s="60">
        <v>-20421840</v>
      </c>
      <c r="Q14" s="60">
        <v>-23093167</v>
      </c>
      <c r="R14" s="60">
        <v>-55714408</v>
      </c>
      <c r="S14" s="60"/>
      <c r="T14" s="60"/>
      <c r="U14" s="60"/>
      <c r="V14" s="60"/>
      <c r="W14" s="60">
        <v>-60280990</v>
      </c>
      <c r="X14" s="60"/>
      <c r="Y14" s="60">
        <v>-60280990</v>
      </c>
      <c r="Z14" s="140"/>
      <c r="AA14" s="62"/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121709740</v>
      </c>
      <c r="D17" s="168">
        <f t="shared" si="0"/>
        <v>0</v>
      </c>
      <c r="E17" s="72">
        <f t="shared" si="0"/>
        <v>122057217</v>
      </c>
      <c r="F17" s="73">
        <f t="shared" si="0"/>
        <v>122057217</v>
      </c>
      <c r="G17" s="73">
        <f t="shared" si="0"/>
        <v>37283000</v>
      </c>
      <c r="H17" s="73">
        <f t="shared" si="0"/>
        <v>-3168</v>
      </c>
      <c r="I17" s="73">
        <f t="shared" si="0"/>
        <v>-5847</v>
      </c>
      <c r="J17" s="73">
        <f t="shared" si="0"/>
        <v>37273985</v>
      </c>
      <c r="K17" s="73">
        <f t="shared" si="0"/>
        <v>-236</v>
      </c>
      <c r="L17" s="73">
        <f t="shared" si="0"/>
        <v>-12124</v>
      </c>
      <c r="M17" s="73">
        <f t="shared" si="0"/>
        <v>31167</v>
      </c>
      <c r="N17" s="73">
        <f t="shared" si="0"/>
        <v>18807</v>
      </c>
      <c r="O17" s="73">
        <f t="shared" si="0"/>
        <v>-8691631</v>
      </c>
      <c r="P17" s="73">
        <f t="shared" si="0"/>
        <v>-16521009</v>
      </c>
      <c r="Q17" s="73">
        <f t="shared" si="0"/>
        <v>2895656</v>
      </c>
      <c r="R17" s="73">
        <f t="shared" si="0"/>
        <v>-22316984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14975808</v>
      </c>
      <c r="X17" s="73">
        <f t="shared" si="0"/>
        <v>122057217</v>
      </c>
      <c r="Y17" s="73">
        <f t="shared" si="0"/>
        <v>-107081409</v>
      </c>
      <c r="Z17" s="170">
        <f>+IF(X17&lt;&gt;0,+(Y17/X17)*100,0)</f>
        <v>-87.7305018350533</v>
      </c>
      <c r="AA17" s="74">
        <f>SUM(AA6:AA16)</f>
        <v>122057217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326680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>
        <v>2193</v>
      </c>
      <c r="P21" s="159"/>
      <c r="Q21" s="60"/>
      <c r="R21" s="159">
        <v>2193</v>
      </c>
      <c r="S21" s="159"/>
      <c r="T21" s="60"/>
      <c r="U21" s="159"/>
      <c r="V21" s="159"/>
      <c r="W21" s="159">
        <v>2193</v>
      </c>
      <c r="X21" s="60"/>
      <c r="Y21" s="159">
        <v>2193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>
        <v>-25460</v>
      </c>
      <c r="H22" s="60">
        <v>11603</v>
      </c>
      <c r="I22" s="60">
        <v>11796</v>
      </c>
      <c r="J22" s="60">
        <v>-2061</v>
      </c>
      <c r="K22" s="60">
        <v>12077</v>
      </c>
      <c r="L22" s="60">
        <v>12268</v>
      </c>
      <c r="M22" s="159"/>
      <c r="N22" s="60">
        <v>24345</v>
      </c>
      <c r="O22" s="60"/>
      <c r="P22" s="60"/>
      <c r="Q22" s="60"/>
      <c r="R22" s="60"/>
      <c r="S22" s="60"/>
      <c r="T22" s="159"/>
      <c r="U22" s="60"/>
      <c r="V22" s="60"/>
      <c r="W22" s="60">
        <v>22284</v>
      </c>
      <c r="X22" s="60"/>
      <c r="Y22" s="60">
        <v>22284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-413931</v>
      </c>
      <c r="H24" s="60"/>
      <c r="I24" s="60"/>
      <c r="J24" s="60">
        <v>-413931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-413931</v>
      </c>
      <c r="X24" s="60"/>
      <c r="Y24" s="60">
        <v>-413931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-68274619</v>
      </c>
      <c r="D26" s="155"/>
      <c r="E26" s="59"/>
      <c r="F26" s="60"/>
      <c r="G26" s="60">
        <v>-3629000</v>
      </c>
      <c r="H26" s="60">
        <v>-819</v>
      </c>
      <c r="I26" s="60">
        <v>-1114</v>
      </c>
      <c r="J26" s="60">
        <v>-3630933</v>
      </c>
      <c r="K26" s="60">
        <v>-9356</v>
      </c>
      <c r="L26" s="60">
        <v>-1510</v>
      </c>
      <c r="M26" s="60">
        <v>-2971</v>
      </c>
      <c r="N26" s="60">
        <v>-13837</v>
      </c>
      <c r="O26" s="60">
        <v>-1272851</v>
      </c>
      <c r="P26" s="60">
        <v>-2555625</v>
      </c>
      <c r="Q26" s="60">
        <v>-1846779</v>
      </c>
      <c r="R26" s="60">
        <v>-5675255</v>
      </c>
      <c r="S26" s="60"/>
      <c r="T26" s="60"/>
      <c r="U26" s="60"/>
      <c r="V26" s="60"/>
      <c r="W26" s="60">
        <v>-9320025</v>
      </c>
      <c r="X26" s="60"/>
      <c r="Y26" s="60">
        <v>-9320025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-67947939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-4068391</v>
      </c>
      <c r="H27" s="73">
        <f t="shared" si="1"/>
        <v>10784</v>
      </c>
      <c r="I27" s="73">
        <f t="shared" si="1"/>
        <v>10682</v>
      </c>
      <c r="J27" s="73">
        <f t="shared" si="1"/>
        <v>-4046925</v>
      </c>
      <c r="K27" s="73">
        <f t="shared" si="1"/>
        <v>2721</v>
      </c>
      <c r="L27" s="73">
        <f t="shared" si="1"/>
        <v>10758</v>
      </c>
      <c r="M27" s="73">
        <f t="shared" si="1"/>
        <v>-2971</v>
      </c>
      <c r="N27" s="73">
        <f t="shared" si="1"/>
        <v>10508</v>
      </c>
      <c r="O27" s="73">
        <f t="shared" si="1"/>
        <v>-1270658</v>
      </c>
      <c r="P27" s="73">
        <f t="shared" si="1"/>
        <v>-2555625</v>
      </c>
      <c r="Q27" s="73">
        <f t="shared" si="1"/>
        <v>-1846779</v>
      </c>
      <c r="R27" s="73">
        <f t="shared" si="1"/>
        <v>-5673062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-9709479</v>
      </c>
      <c r="X27" s="73">
        <f t="shared" si="1"/>
        <v>0</v>
      </c>
      <c r="Y27" s="73">
        <f t="shared" si="1"/>
        <v>-9709479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106936</v>
      </c>
      <c r="H33" s="159">
        <v>51901</v>
      </c>
      <c r="I33" s="159">
        <v>43486</v>
      </c>
      <c r="J33" s="159">
        <v>202323</v>
      </c>
      <c r="K33" s="60">
        <v>2657975</v>
      </c>
      <c r="L33" s="60">
        <v>65144</v>
      </c>
      <c r="M33" s="60">
        <v>-427658</v>
      </c>
      <c r="N33" s="60">
        <v>2295461</v>
      </c>
      <c r="O33" s="159">
        <v>-55672</v>
      </c>
      <c r="P33" s="159">
        <v>-55752</v>
      </c>
      <c r="Q33" s="159">
        <v>-55540</v>
      </c>
      <c r="R33" s="60">
        <v>-166964</v>
      </c>
      <c r="S33" s="60"/>
      <c r="T33" s="60"/>
      <c r="U33" s="60"/>
      <c r="V33" s="159"/>
      <c r="W33" s="159">
        <v>2330820</v>
      </c>
      <c r="X33" s="159"/>
      <c r="Y33" s="60">
        <v>2330820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106936</v>
      </c>
      <c r="H36" s="73">
        <f t="shared" si="2"/>
        <v>51901</v>
      </c>
      <c r="I36" s="73">
        <f t="shared" si="2"/>
        <v>43486</v>
      </c>
      <c r="J36" s="73">
        <f t="shared" si="2"/>
        <v>202323</v>
      </c>
      <c r="K36" s="73">
        <f t="shared" si="2"/>
        <v>2657975</v>
      </c>
      <c r="L36" s="73">
        <f t="shared" si="2"/>
        <v>65144</v>
      </c>
      <c r="M36" s="73">
        <f t="shared" si="2"/>
        <v>-427658</v>
      </c>
      <c r="N36" s="73">
        <f t="shared" si="2"/>
        <v>2295461</v>
      </c>
      <c r="O36" s="73">
        <f t="shared" si="2"/>
        <v>-55672</v>
      </c>
      <c r="P36" s="73">
        <f t="shared" si="2"/>
        <v>-55752</v>
      </c>
      <c r="Q36" s="73">
        <f t="shared" si="2"/>
        <v>-55540</v>
      </c>
      <c r="R36" s="73">
        <f t="shared" si="2"/>
        <v>-166964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2330820</v>
      </c>
      <c r="X36" s="73">
        <f t="shared" si="2"/>
        <v>0</v>
      </c>
      <c r="Y36" s="73">
        <f t="shared" si="2"/>
        <v>2330820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53761801</v>
      </c>
      <c r="D38" s="153">
        <f>+D17+D27+D36</f>
        <v>0</v>
      </c>
      <c r="E38" s="99">
        <f t="shared" si="3"/>
        <v>122057217</v>
      </c>
      <c r="F38" s="100">
        <f t="shared" si="3"/>
        <v>122057217</v>
      </c>
      <c r="G38" s="100">
        <f t="shared" si="3"/>
        <v>33321545</v>
      </c>
      <c r="H38" s="100">
        <f t="shared" si="3"/>
        <v>59517</v>
      </c>
      <c r="I38" s="100">
        <f t="shared" si="3"/>
        <v>48321</v>
      </c>
      <c r="J38" s="100">
        <f t="shared" si="3"/>
        <v>33429383</v>
      </c>
      <c r="K38" s="100">
        <f t="shared" si="3"/>
        <v>2660460</v>
      </c>
      <c r="L38" s="100">
        <f t="shared" si="3"/>
        <v>63778</v>
      </c>
      <c r="M38" s="100">
        <f t="shared" si="3"/>
        <v>-399462</v>
      </c>
      <c r="N38" s="100">
        <f t="shared" si="3"/>
        <v>2324776</v>
      </c>
      <c r="O38" s="100">
        <f t="shared" si="3"/>
        <v>-10017961</v>
      </c>
      <c r="P38" s="100">
        <f t="shared" si="3"/>
        <v>-19132386</v>
      </c>
      <c r="Q38" s="100">
        <f t="shared" si="3"/>
        <v>993337</v>
      </c>
      <c r="R38" s="100">
        <f t="shared" si="3"/>
        <v>-28157010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7597149</v>
      </c>
      <c r="X38" s="100">
        <f t="shared" si="3"/>
        <v>122057217</v>
      </c>
      <c r="Y38" s="100">
        <f t="shared" si="3"/>
        <v>-114460068</v>
      </c>
      <c r="Z38" s="137">
        <f>+IF(X38&lt;&gt;0,+(Y38/X38)*100,0)</f>
        <v>-93.77574781178241</v>
      </c>
      <c r="AA38" s="102">
        <f>+AA17+AA27+AA36</f>
        <v>122057217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/>
      <c r="H39" s="100">
        <v>33321545</v>
      </c>
      <c r="I39" s="100">
        <v>33381062</v>
      </c>
      <c r="J39" s="100"/>
      <c r="K39" s="100">
        <v>33429383</v>
      </c>
      <c r="L39" s="100">
        <v>36089843</v>
      </c>
      <c r="M39" s="100">
        <v>36153621</v>
      </c>
      <c r="N39" s="100">
        <v>33429383</v>
      </c>
      <c r="O39" s="100">
        <v>35754159</v>
      </c>
      <c r="P39" s="100">
        <v>25736198</v>
      </c>
      <c r="Q39" s="100">
        <v>6603812</v>
      </c>
      <c r="R39" s="100">
        <v>35754159</v>
      </c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53761801</v>
      </c>
      <c r="D40" s="257"/>
      <c r="E40" s="258">
        <v>122057217</v>
      </c>
      <c r="F40" s="259">
        <v>122057217</v>
      </c>
      <c r="G40" s="259">
        <v>33321545</v>
      </c>
      <c r="H40" s="259">
        <v>33381062</v>
      </c>
      <c r="I40" s="259">
        <v>33429383</v>
      </c>
      <c r="J40" s="259">
        <v>33429383</v>
      </c>
      <c r="K40" s="259">
        <v>36089843</v>
      </c>
      <c r="L40" s="259">
        <v>36153621</v>
      </c>
      <c r="M40" s="259">
        <v>35754159</v>
      </c>
      <c r="N40" s="259">
        <v>35754159</v>
      </c>
      <c r="O40" s="259">
        <v>25736198</v>
      </c>
      <c r="P40" s="259">
        <v>6603812</v>
      </c>
      <c r="Q40" s="259">
        <v>7597149</v>
      </c>
      <c r="R40" s="259">
        <v>25736198</v>
      </c>
      <c r="S40" s="259"/>
      <c r="T40" s="259"/>
      <c r="U40" s="259"/>
      <c r="V40" s="259"/>
      <c r="W40" s="259"/>
      <c r="X40" s="259">
        <v>122057217</v>
      </c>
      <c r="Y40" s="259">
        <v>-122057217</v>
      </c>
      <c r="Z40" s="260">
        <v>-100</v>
      </c>
      <c r="AA40" s="261">
        <v>122057217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68204620</v>
      </c>
      <c r="D5" s="200">
        <f t="shared" si="0"/>
        <v>0</v>
      </c>
      <c r="E5" s="106">
        <f t="shared" si="0"/>
        <v>51353000</v>
      </c>
      <c r="F5" s="106">
        <f t="shared" si="0"/>
        <v>50682901</v>
      </c>
      <c r="G5" s="106">
        <f t="shared" si="0"/>
        <v>7316434</v>
      </c>
      <c r="H5" s="106">
        <f t="shared" si="0"/>
        <v>765504</v>
      </c>
      <c r="I5" s="106">
        <f t="shared" si="0"/>
        <v>7284808</v>
      </c>
      <c r="J5" s="106">
        <f t="shared" si="0"/>
        <v>15366746</v>
      </c>
      <c r="K5" s="106">
        <f t="shared" si="0"/>
        <v>1007351</v>
      </c>
      <c r="L5" s="106">
        <f t="shared" si="0"/>
        <v>641842</v>
      </c>
      <c r="M5" s="106">
        <f t="shared" si="0"/>
        <v>5243858</v>
      </c>
      <c r="N5" s="106">
        <f t="shared" si="0"/>
        <v>6893051</v>
      </c>
      <c r="O5" s="106">
        <f t="shared" si="0"/>
        <v>5243858</v>
      </c>
      <c r="P5" s="106">
        <f t="shared" si="0"/>
        <v>2555626</v>
      </c>
      <c r="Q5" s="106">
        <f t="shared" si="0"/>
        <v>0</v>
      </c>
      <c r="R5" s="106">
        <f t="shared" si="0"/>
        <v>7799484</v>
      </c>
      <c r="S5" s="106">
        <f t="shared" si="0"/>
        <v>0</v>
      </c>
      <c r="T5" s="106">
        <f t="shared" si="0"/>
        <v>0</v>
      </c>
      <c r="U5" s="106">
        <f t="shared" si="0"/>
        <v>1965024</v>
      </c>
      <c r="V5" s="106">
        <f t="shared" si="0"/>
        <v>1965024</v>
      </c>
      <c r="W5" s="106">
        <f t="shared" si="0"/>
        <v>32024305</v>
      </c>
      <c r="X5" s="106">
        <f t="shared" si="0"/>
        <v>50682901</v>
      </c>
      <c r="Y5" s="106">
        <f t="shared" si="0"/>
        <v>-18658596</v>
      </c>
      <c r="Z5" s="201">
        <f>+IF(X5&lt;&gt;0,+(Y5/X5)*100,0)</f>
        <v>-36.814380455451825</v>
      </c>
      <c r="AA5" s="199">
        <f>SUM(AA11:AA18)</f>
        <v>50682901</v>
      </c>
    </row>
    <row r="6" spans="1:27" ht="12.75">
      <c r="A6" s="291" t="s">
        <v>205</v>
      </c>
      <c r="B6" s="142"/>
      <c r="C6" s="62">
        <v>49056846</v>
      </c>
      <c r="D6" s="156"/>
      <c r="E6" s="60">
        <v>11300000</v>
      </c>
      <c r="F6" s="60">
        <v>16674642</v>
      </c>
      <c r="G6" s="60"/>
      <c r="H6" s="60"/>
      <c r="I6" s="60"/>
      <c r="J6" s="60"/>
      <c r="K6" s="60"/>
      <c r="L6" s="60"/>
      <c r="M6" s="60">
        <v>1488885</v>
      </c>
      <c r="N6" s="60">
        <v>1488885</v>
      </c>
      <c r="O6" s="60">
        <v>1488885</v>
      </c>
      <c r="P6" s="60">
        <v>1846779</v>
      </c>
      <c r="Q6" s="60"/>
      <c r="R6" s="60">
        <v>3335664</v>
      </c>
      <c r="S6" s="60"/>
      <c r="T6" s="60"/>
      <c r="U6" s="60">
        <v>1965024</v>
      </c>
      <c r="V6" s="60">
        <v>1965024</v>
      </c>
      <c r="W6" s="60">
        <v>6789573</v>
      </c>
      <c r="X6" s="60">
        <v>16674642</v>
      </c>
      <c r="Y6" s="60">
        <v>-9885069</v>
      </c>
      <c r="Z6" s="140">
        <v>-59.28</v>
      </c>
      <c r="AA6" s="155">
        <v>16674642</v>
      </c>
    </row>
    <row r="7" spans="1:27" ht="12.75">
      <c r="A7" s="291" t="s">
        <v>206</v>
      </c>
      <c r="B7" s="142"/>
      <c r="C7" s="62"/>
      <c r="D7" s="156"/>
      <c r="E7" s="60">
        <v>10004000</v>
      </c>
      <c r="F7" s="60">
        <v>11203524</v>
      </c>
      <c r="G7" s="60">
        <v>3639105</v>
      </c>
      <c r="H7" s="60"/>
      <c r="I7" s="60">
        <v>2268544</v>
      </c>
      <c r="J7" s="60">
        <v>5907649</v>
      </c>
      <c r="K7" s="60">
        <v>213153</v>
      </c>
      <c r="L7" s="60">
        <v>169684</v>
      </c>
      <c r="M7" s="60">
        <v>2272671</v>
      </c>
      <c r="N7" s="60">
        <v>2655508</v>
      </c>
      <c r="O7" s="60">
        <v>2272671</v>
      </c>
      <c r="P7" s="60"/>
      <c r="Q7" s="60"/>
      <c r="R7" s="60">
        <v>2272671</v>
      </c>
      <c r="S7" s="60"/>
      <c r="T7" s="60"/>
      <c r="U7" s="60"/>
      <c r="V7" s="60"/>
      <c r="W7" s="60">
        <v>10835828</v>
      </c>
      <c r="X7" s="60">
        <v>11203524</v>
      </c>
      <c r="Y7" s="60">
        <v>-367696</v>
      </c>
      <c r="Z7" s="140">
        <v>-3.28</v>
      </c>
      <c r="AA7" s="155">
        <v>11203524</v>
      </c>
    </row>
    <row r="8" spans="1:27" ht="12.75">
      <c r="A8" s="291" t="s">
        <v>207</v>
      </c>
      <c r="B8" s="142"/>
      <c r="C8" s="62"/>
      <c r="D8" s="156"/>
      <c r="E8" s="60"/>
      <c r="F8" s="60"/>
      <c r="G8" s="60">
        <v>123902</v>
      </c>
      <c r="H8" s="60"/>
      <c r="I8" s="60">
        <v>123902</v>
      </c>
      <c r="J8" s="60">
        <v>247804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247804</v>
      </c>
      <c r="X8" s="60"/>
      <c r="Y8" s="60">
        <v>247804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12367000</v>
      </c>
      <c r="F10" s="60">
        <v>5197942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5197942</v>
      </c>
      <c r="Y10" s="60">
        <v>-5197942</v>
      </c>
      <c r="Z10" s="140">
        <v>-100</v>
      </c>
      <c r="AA10" s="155">
        <v>5197942</v>
      </c>
    </row>
    <row r="11" spans="1:27" ht="12.75">
      <c r="A11" s="292" t="s">
        <v>210</v>
      </c>
      <c r="B11" s="142"/>
      <c r="C11" s="293">
        <f aca="true" t="shared" si="1" ref="C11:Y11">SUM(C6:C10)</f>
        <v>49056846</v>
      </c>
      <c r="D11" s="294">
        <f t="shared" si="1"/>
        <v>0</v>
      </c>
      <c r="E11" s="295">
        <f t="shared" si="1"/>
        <v>33671000</v>
      </c>
      <c r="F11" s="295">
        <f t="shared" si="1"/>
        <v>33076108</v>
      </c>
      <c r="G11" s="295">
        <f t="shared" si="1"/>
        <v>3763007</v>
      </c>
      <c r="H11" s="295">
        <f t="shared" si="1"/>
        <v>0</v>
      </c>
      <c r="I11" s="295">
        <f t="shared" si="1"/>
        <v>2392446</v>
      </c>
      <c r="J11" s="295">
        <f t="shared" si="1"/>
        <v>6155453</v>
      </c>
      <c r="K11" s="295">
        <f t="shared" si="1"/>
        <v>213153</v>
      </c>
      <c r="L11" s="295">
        <f t="shared" si="1"/>
        <v>169684</v>
      </c>
      <c r="M11" s="295">
        <f t="shared" si="1"/>
        <v>3761556</v>
      </c>
      <c r="N11" s="295">
        <f t="shared" si="1"/>
        <v>4144393</v>
      </c>
      <c r="O11" s="295">
        <f t="shared" si="1"/>
        <v>3761556</v>
      </c>
      <c r="P11" s="295">
        <f t="shared" si="1"/>
        <v>1846779</v>
      </c>
      <c r="Q11" s="295">
        <f t="shared" si="1"/>
        <v>0</v>
      </c>
      <c r="R11" s="295">
        <f t="shared" si="1"/>
        <v>5608335</v>
      </c>
      <c r="S11" s="295">
        <f t="shared" si="1"/>
        <v>0</v>
      </c>
      <c r="T11" s="295">
        <f t="shared" si="1"/>
        <v>0</v>
      </c>
      <c r="U11" s="295">
        <f t="shared" si="1"/>
        <v>1965024</v>
      </c>
      <c r="V11" s="295">
        <f t="shared" si="1"/>
        <v>1965024</v>
      </c>
      <c r="W11" s="295">
        <f t="shared" si="1"/>
        <v>17873205</v>
      </c>
      <c r="X11" s="295">
        <f t="shared" si="1"/>
        <v>33076108</v>
      </c>
      <c r="Y11" s="295">
        <f t="shared" si="1"/>
        <v>-15202903</v>
      </c>
      <c r="Z11" s="296">
        <f>+IF(X11&lt;&gt;0,+(Y11/X11)*100,0)</f>
        <v>-45.96339750734881</v>
      </c>
      <c r="AA11" s="297">
        <f>SUM(AA6:AA10)</f>
        <v>33076108</v>
      </c>
    </row>
    <row r="12" spans="1:27" ht="12.75">
      <c r="A12" s="298" t="s">
        <v>211</v>
      </c>
      <c r="B12" s="136"/>
      <c r="C12" s="62"/>
      <c r="D12" s="156"/>
      <c r="E12" s="60">
        <v>4950000</v>
      </c>
      <c r="F12" s="60">
        <v>10076970</v>
      </c>
      <c r="G12" s="60"/>
      <c r="H12" s="60"/>
      <c r="I12" s="60">
        <v>1143522</v>
      </c>
      <c r="J12" s="60">
        <v>1143522</v>
      </c>
      <c r="K12" s="60">
        <v>738144</v>
      </c>
      <c r="L12" s="60">
        <v>452628</v>
      </c>
      <c r="M12" s="60">
        <v>1378677</v>
      </c>
      <c r="N12" s="60">
        <v>2569449</v>
      </c>
      <c r="O12" s="60">
        <v>1378677</v>
      </c>
      <c r="P12" s="60"/>
      <c r="Q12" s="60"/>
      <c r="R12" s="60">
        <v>1378677</v>
      </c>
      <c r="S12" s="60"/>
      <c r="T12" s="60"/>
      <c r="U12" s="60"/>
      <c r="V12" s="60"/>
      <c r="W12" s="60">
        <v>5091648</v>
      </c>
      <c r="X12" s="60">
        <v>10076970</v>
      </c>
      <c r="Y12" s="60">
        <v>-4985322</v>
      </c>
      <c r="Z12" s="140">
        <v>-49.47</v>
      </c>
      <c r="AA12" s="155">
        <v>10076970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19147774</v>
      </c>
      <c r="D15" s="156"/>
      <c r="E15" s="60">
        <v>12732000</v>
      </c>
      <c r="F15" s="60">
        <v>7529823</v>
      </c>
      <c r="G15" s="60">
        <v>3553427</v>
      </c>
      <c r="H15" s="60">
        <v>765504</v>
      </c>
      <c r="I15" s="60">
        <v>3748840</v>
      </c>
      <c r="J15" s="60">
        <v>8067771</v>
      </c>
      <c r="K15" s="60">
        <v>56054</v>
      </c>
      <c r="L15" s="60">
        <v>19530</v>
      </c>
      <c r="M15" s="60">
        <v>103625</v>
      </c>
      <c r="N15" s="60">
        <v>179209</v>
      </c>
      <c r="O15" s="60">
        <v>103625</v>
      </c>
      <c r="P15" s="60">
        <v>708847</v>
      </c>
      <c r="Q15" s="60"/>
      <c r="R15" s="60">
        <v>812472</v>
      </c>
      <c r="S15" s="60"/>
      <c r="T15" s="60"/>
      <c r="U15" s="60"/>
      <c r="V15" s="60"/>
      <c r="W15" s="60">
        <v>9059452</v>
      </c>
      <c r="X15" s="60">
        <v>7529823</v>
      </c>
      <c r="Y15" s="60">
        <v>1529629</v>
      </c>
      <c r="Z15" s="140">
        <v>20.31</v>
      </c>
      <c r="AA15" s="155">
        <v>7529823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49056846</v>
      </c>
      <c r="D36" s="156">
        <f t="shared" si="4"/>
        <v>0</v>
      </c>
      <c r="E36" s="60">
        <f t="shared" si="4"/>
        <v>11300000</v>
      </c>
      <c r="F36" s="60">
        <f t="shared" si="4"/>
        <v>16674642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1488885</v>
      </c>
      <c r="N36" s="60">
        <f t="shared" si="4"/>
        <v>1488885</v>
      </c>
      <c r="O36" s="60">
        <f t="shared" si="4"/>
        <v>1488885</v>
      </c>
      <c r="P36" s="60">
        <f t="shared" si="4"/>
        <v>1846779</v>
      </c>
      <c r="Q36" s="60">
        <f t="shared" si="4"/>
        <v>0</v>
      </c>
      <c r="R36" s="60">
        <f t="shared" si="4"/>
        <v>3335664</v>
      </c>
      <c r="S36" s="60">
        <f t="shared" si="4"/>
        <v>0</v>
      </c>
      <c r="T36" s="60">
        <f t="shared" si="4"/>
        <v>0</v>
      </c>
      <c r="U36" s="60">
        <f t="shared" si="4"/>
        <v>1965024</v>
      </c>
      <c r="V36" s="60">
        <f t="shared" si="4"/>
        <v>1965024</v>
      </c>
      <c r="W36" s="60">
        <f t="shared" si="4"/>
        <v>6789573</v>
      </c>
      <c r="X36" s="60">
        <f t="shared" si="4"/>
        <v>16674642</v>
      </c>
      <c r="Y36" s="60">
        <f t="shared" si="4"/>
        <v>-9885069</v>
      </c>
      <c r="Z36" s="140">
        <f aca="true" t="shared" si="5" ref="Z36:Z49">+IF(X36&lt;&gt;0,+(Y36/X36)*100,0)</f>
        <v>-59.28204635517812</v>
      </c>
      <c r="AA36" s="155">
        <f>AA6+AA21</f>
        <v>16674642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10004000</v>
      </c>
      <c r="F37" s="60">
        <f t="shared" si="4"/>
        <v>11203524</v>
      </c>
      <c r="G37" s="60">
        <f t="shared" si="4"/>
        <v>3639105</v>
      </c>
      <c r="H37" s="60">
        <f t="shared" si="4"/>
        <v>0</v>
      </c>
      <c r="I37" s="60">
        <f t="shared" si="4"/>
        <v>2268544</v>
      </c>
      <c r="J37" s="60">
        <f t="shared" si="4"/>
        <v>5907649</v>
      </c>
      <c r="K37" s="60">
        <f t="shared" si="4"/>
        <v>213153</v>
      </c>
      <c r="L37" s="60">
        <f t="shared" si="4"/>
        <v>169684</v>
      </c>
      <c r="M37" s="60">
        <f t="shared" si="4"/>
        <v>2272671</v>
      </c>
      <c r="N37" s="60">
        <f t="shared" si="4"/>
        <v>2655508</v>
      </c>
      <c r="O37" s="60">
        <f t="shared" si="4"/>
        <v>2272671</v>
      </c>
      <c r="P37" s="60">
        <f t="shared" si="4"/>
        <v>0</v>
      </c>
      <c r="Q37" s="60">
        <f t="shared" si="4"/>
        <v>0</v>
      </c>
      <c r="R37" s="60">
        <f t="shared" si="4"/>
        <v>2272671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10835828</v>
      </c>
      <c r="X37" s="60">
        <f t="shared" si="4"/>
        <v>11203524</v>
      </c>
      <c r="Y37" s="60">
        <f t="shared" si="4"/>
        <v>-367696</v>
      </c>
      <c r="Z37" s="140">
        <f t="shared" si="5"/>
        <v>-3.2819673524151867</v>
      </c>
      <c r="AA37" s="155">
        <f>AA7+AA22</f>
        <v>11203524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123902</v>
      </c>
      <c r="H38" s="60">
        <f t="shared" si="4"/>
        <v>0</v>
      </c>
      <c r="I38" s="60">
        <f t="shared" si="4"/>
        <v>123902</v>
      </c>
      <c r="J38" s="60">
        <f t="shared" si="4"/>
        <v>247804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247804</v>
      </c>
      <c r="X38" s="60">
        <f t="shared" si="4"/>
        <v>0</v>
      </c>
      <c r="Y38" s="60">
        <f t="shared" si="4"/>
        <v>247804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12367000</v>
      </c>
      <c r="F40" s="60">
        <f t="shared" si="4"/>
        <v>5197942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5197942</v>
      </c>
      <c r="Y40" s="60">
        <f t="shared" si="4"/>
        <v>-5197942</v>
      </c>
      <c r="Z40" s="140">
        <f t="shared" si="5"/>
        <v>-100</v>
      </c>
      <c r="AA40" s="155">
        <f>AA10+AA25</f>
        <v>5197942</v>
      </c>
    </row>
    <row r="41" spans="1:27" ht="12.75">
      <c r="A41" s="292" t="s">
        <v>210</v>
      </c>
      <c r="B41" s="142"/>
      <c r="C41" s="293">
        <f aca="true" t="shared" si="6" ref="C41:Y41">SUM(C36:C40)</f>
        <v>49056846</v>
      </c>
      <c r="D41" s="294">
        <f t="shared" si="6"/>
        <v>0</v>
      </c>
      <c r="E41" s="295">
        <f t="shared" si="6"/>
        <v>33671000</v>
      </c>
      <c r="F41" s="295">
        <f t="shared" si="6"/>
        <v>33076108</v>
      </c>
      <c r="G41" s="295">
        <f t="shared" si="6"/>
        <v>3763007</v>
      </c>
      <c r="H41" s="295">
        <f t="shared" si="6"/>
        <v>0</v>
      </c>
      <c r="I41" s="295">
        <f t="shared" si="6"/>
        <v>2392446</v>
      </c>
      <c r="J41" s="295">
        <f t="shared" si="6"/>
        <v>6155453</v>
      </c>
      <c r="K41" s="295">
        <f t="shared" si="6"/>
        <v>213153</v>
      </c>
      <c r="L41" s="295">
        <f t="shared" si="6"/>
        <v>169684</v>
      </c>
      <c r="M41" s="295">
        <f t="shared" si="6"/>
        <v>3761556</v>
      </c>
      <c r="N41" s="295">
        <f t="shared" si="6"/>
        <v>4144393</v>
      </c>
      <c r="O41" s="295">
        <f t="shared" si="6"/>
        <v>3761556</v>
      </c>
      <c r="P41" s="295">
        <f t="shared" si="6"/>
        <v>1846779</v>
      </c>
      <c r="Q41" s="295">
        <f t="shared" si="6"/>
        <v>0</v>
      </c>
      <c r="R41" s="295">
        <f t="shared" si="6"/>
        <v>5608335</v>
      </c>
      <c r="S41" s="295">
        <f t="shared" si="6"/>
        <v>0</v>
      </c>
      <c r="T41" s="295">
        <f t="shared" si="6"/>
        <v>0</v>
      </c>
      <c r="U41" s="295">
        <f t="shared" si="6"/>
        <v>1965024</v>
      </c>
      <c r="V41" s="295">
        <f t="shared" si="6"/>
        <v>1965024</v>
      </c>
      <c r="W41" s="295">
        <f t="shared" si="6"/>
        <v>17873205</v>
      </c>
      <c r="X41" s="295">
        <f t="shared" si="6"/>
        <v>33076108</v>
      </c>
      <c r="Y41" s="295">
        <f t="shared" si="6"/>
        <v>-15202903</v>
      </c>
      <c r="Z41" s="296">
        <f t="shared" si="5"/>
        <v>-45.96339750734881</v>
      </c>
      <c r="AA41" s="297">
        <f>SUM(AA36:AA40)</f>
        <v>33076108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4950000</v>
      </c>
      <c r="F42" s="54">
        <f t="shared" si="7"/>
        <v>10076970</v>
      </c>
      <c r="G42" s="54">
        <f t="shared" si="7"/>
        <v>0</v>
      </c>
      <c r="H42" s="54">
        <f t="shared" si="7"/>
        <v>0</v>
      </c>
      <c r="I42" s="54">
        <f t="shared" si="7"/>
        <v>1143522</v>
      </c>
      <c r="J42" s="54">
        <f t="shared" si="7"/>
        <v>1143522</v>
      </c>
      <c r="K42" s="54">
        <f t="shared" si="7"/>
        <v>738144</v>
      </c>
      <c r="L42" s="54">
        <f t="shared" si="7"/>
        <v>452628</v>
      </c>
      <c r="M42" s="54">
        <f t="shared" si="7"/>
        <v>1378677</v>
      </c>
      <c r="N42" s="54">
        <f t="shared" si="7"/>
        <v>2569449</v>
      </c>
      <c r="O42" s="54">
        <f t="shared" si="7"/>
        <v>1378677</v>
      </c>
      <c r="P42" s="54">
        <f t="shared" si="7"/>
        <v>0</v>
      </c>
      <c r="Q42" s="54">
        <f t="shared" si="7"/>
        <v>0</v>
      </c>
      <c r="R42" s="54">
        <f t="shared" si="7"/>
        <v>1378677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5091648</v>
      </c>
      <c r="X42" s="54">
        <f t="shared" si="7"/>
        <v>10076970</v>
      </c>
      <c r="Y42" s="54">
        <f t="shared" si="7"/>
        <v>-4985322</v>
      </c>
      <c r="Z42" s="184">
        <f t="shared" si="5"/>
        <v>-49.47243070089521</v>
      </c>
      <c r="AA42" s="130">
        <f aca="true" t="shared" si="8" ref="AA42:AA48">AA12+AA27</f>
        <v>10076970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19147774</v>
      </c>
      <c r="D45" s="129">
        <f t="shared" si="7"/>
        <v>0</v>
      </c>
      <c r="E45" s="54">
        <f t="shared" si="7"/>
        <v>12732000</v>
      </c>
      <c r="F45" s="54">
        <f t="shared" si="7"/>
        <v>7529823</v>
      </c>
      <c r="G45" s="54">
        <f t="shared" si="7"/>
        <v>3553427</v>
      </c>
      <c r="H45" s="54">
        <f t="shared" si="7"/>
        <v>765504</v>
      </c>
      <c r="I45" s="54">
        <f t="shared" si="7"/>
        <v>3748840</v>
      </c>
      <c r="J45" s="54">
        <f t="shared" si="7"/>
        <v>8067771</v>
      </c>
      <c r="K45" s="54">
        <f t="shared" si="7"/>
        <v>56054</v>
      </c>
      <c r="L45" s="54">
        <f t="shared" si="7"/>
        <v>19530</v>
      </c>
      <c r="M45" s="54">
        <f t="shared" si="7"/>
        <v>103625</v>
      </c>
      <c r="N45" s="54">
        <f t="shared" si="7"/>
        <v>179209</v>
      </c>
      <c r="O45" s="54">
        <f t="shared" si="7"/>
        <v>103625</v>
      </c>
      <c r="P45" s="54">
        <f t="shared" si="7"/>
        <v>708847</v>
      </c>
      <c r="Q45" s="54">
        <f t="shared" si="7"/>
        <v>0</v>
      </c>
      <c r="R45" s="54">
        <f t="shared" si="7"/>
        <v>812472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9059452</v>
      </c>
      <c r="X45" s="54">
        <f t="shared" si="7"/>
        <v>7529823</v>
      </c>
      <c r="Y45" s="54">
        <f t="shared" si="7"/>
        <v>1529629</v>
      </c>
      <c r="Z45" s="184">
        <f t="shared" si="5"/>
        <v>20.314275647648024</v>
      </c>
      <c r="AA45" s="130">
        <f t="shared" si="8"/>
        <v>7529823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68204620</v>
      </c>
      <c r="D49" s="218">
        <f t="shared" si="9"/>
        <v>0</v>
      </c>
      <c r="E49" s="220">
        <f t="shared" si="9"/>
        <v>51353000</v>
      </c>
      <c r="F49" s="220">
        <f t="shared" si="9"/>
        <v>50682901</v>
      </c>
      <c r="G49" s="220">
        <f t="shared" si="9"/>
        <v>7316434</v>
      </c>
      <c r="H49" s="220">
        <f t="shared" si="9"/>
        <v>765504</v>
      </c>
      <c r="I49" s="220">
        <f t="shared" si="9"/>
        <v>7284808</v>
      </c>
      <c r="J49" s="220">
        <f t="shared" si="9"/>
        <v>15366746</v>
      </c>
      <c r="K49" s="220">
        <f t="shared" si="9"/>
        <v>1007351</v>
      </c>
      <c r="L49" s="220">
        <f t="shared" si="9"/>
        <v>641842</v>
      </c>
      <c r="M49" s="220">
        <f t="shared" si="9"/>
        <v>5243858</v>
      </c>
      <c r="N49" s="220">
        <f t="shared" si="9"/>
        <v>6893051</v>
      </c>
      <c r="O49" s="220">
        <f t="shared" si="9"/>
        <v>5243858</v>
      </c>
      <c r="P49" s="220">
        <f t="shared" si="9"/>
        <v>2555626</v>
      </c>
      <c r="Q49" s="220">
        <f t="shared" si="9"/>
        <v>0</v>
      </c>
      <c r="R49" s="220">
        <f t="shared" si="9"/>
        <v>7799484</v>
      </c>
      <c r="S49" s="220">
        <f t="shared" si="9"/>
        <v>0</v>
      </c>
      <c r="T49" s="220">
        <f t="shared" si="9"/>
        <v>0</v>
      </c>
      <c r="U49" s="220">
        <f t="shared" si="9"/>
        <v>1965024</v>
      </c>
      <c r="V49" s="220">
        <f t="shared" si="9"/>
        <v>1965024</v>
      </c>
      <c r="W49" s="220">
        <f t="shared" si="9"/>
        <v>32024305</v>
      </c>
      <c r="X49" s="220">
        <f t="shared" si="9"/>
        <v>50682901</v>
      </c>
      <c r="Y49" s="220">
        <f t="shared" si="9"/>
        <v>-18658596</v>
      </c>
      <c r="Z49" s="221">
        <f t="shared" si="5"/>
        <v>-36.814380455451825</v>
      </c>
      <c r="AA49" s="222">
        <f>SUM(AA41:AA48)</f>
        <v>50682901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5779000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1708000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1708000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4071000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5779552</v>
      </c>
      <c r="F66" s="275"/>
      <c r="G66" s="275">
        <v>304938</v>
      </c>
      <c r="H66" s="275">
        <v>31837</v>
      </c>
      <c r="I66" s="275">
        <v>499641</v>
      </c>
      <c r="J66" s="275">
        <v>836416</v>
      </c>
      <c r="K66" s="275">
        <v>189430</v>
      </c>
      <c r="L66" s="275">
        <v>425382</v>
      </c>
      <c r="M66" s="275">
        <v>380839</v>
      </c>
      <c r="N66" s="275">
        <v>995651</v>
      </c>
      <c r="O66" s="275">
        <v>380839</v>
      </c>
      <c r="P66" s="275">
        <v>210955</v>
      </c>
      <c r="Q66" s="275">
        <v>99945</v>
      </c>
      <c r="R66" s="275">
        <v>691739</v>
      </c>
      <c r="S66" s="275">
        <v>99945</v>
      </c>
      <c r="T66" s="275">
        <v>99945</v>
      </c>
      <c r="U66" s="275">
        <v>99945</v>
      </c>
      <c r="V66" s="275">
        <v>299835</v>
      </c>
      <c r="W66" s="275">
        <v>2823641</v>
      </c>
      <c r="X66" s="275"/>
      <c r="Y66" s="275">
        <v>2823641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5779552</v>
      </c>
      <c r="F69" s="220">
        <f t="shared" si="12"/>
        <v>0</v>
      </c>
      <c r="G69" s="220">
        <f t="shared" si="12"/>
        <v>304938</v>
      </c>
      <c r="H69" s="220">
        <f t="shared" si="12"/>
        <v>31837</v>
      </c>
      <c r="I69" s="220">
        <f t="shared" si="12"/>
        <v>499641</v>
      </c>
      <c r="J69" s="220">
        <f t="shared" si="12"/>
        <v>836416</v>
      </c>
      <c r="K69" s="220">
        <f t="shared" si="12"/>
        <v>189430</v>
      </c>
      <c r="L69" s="220">
        <f t="shared" si="12"/>
        <v>425382</v>
      </c>
      <c r="M69" s="220">
        <f t="shared" si="12"/>
        <v>380839</v>
      </c>
      <c r="N69" s="220">
        <f t="shared" si="12"/>
        <v>995651</v>
      </c>
      <c r="O69" s="220">
        <f t="shared" si="12"/>
        <v>380839</v>
      </c>
      <c r="P69" s="220">
        <f t="shared" si="12"/>
        <v>210955</v>
      </c>
      <c r="Q69" s="220">
        <f t="shared" si="12"/>
        <v>99945</v>
      </c>
      <c r="R69" s="220">
        <f t="shared" si="12"/>
        <v>691739</v>
      </c>
      <c r="S69" s="220">
        <f t="shared" si="12"/>
        <v>99945</v>
      </c>
      <c r="T69" s="220">
        <f t="shared" si="12"/>
        <v>99945</v>
      </c>
      <c r="U69" s="220">
        <f t="shared" si="12"/>
        <v>99945</v>
      </c>
      <c r="V69" s="220">
        <f t="shared" si="12"/>
        <v>299835</v>
      </c>
      <c r="W69" s="220">
        <f t="shared" si="12"/>
        <v>2823641</v>
      </c>
      <c r="X69" s="220">
        <f t="shared" si="12"/>
        <v>0</v>
      </c>
      <c r="Y69" s="220">
        <f t="shared" si="12"/>
        <v>2823641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49056846</v>
      </c>
      <c r="D5" s="357">
        <f t="shared" si="0"/>
        <v>0</v>
      </c>
      <c r="E5" s="356">
        <f t="shared" si="0"/>
        <v>33671000</v>
      </c>
      <c r="F5" s="358">
        <f t="shared" si="0"/>
        <v>33076108</v>
      </c>
      <c r="G5" s="358">
        <f t="shared" si="0"/>
        <v>3763007</v>
      </c>
      <c r="H5" s="356">
        <f t="shared" si="0"/>
        <v>0</v>
      </c>
      <c r="I5" s="356">
        <f t="shared" si="0"/>
        <v>2392446</v>
      </c>
      <c r="J5" s="358">
        <f t="shared" si="0"/>
        <v>6155453</v>
      </c>
      <c r="K5" s="358">
        <f t="shared" si="0"/>
        <v>213153</v>
      </c>
      <c r="L5" s="356">
        <f t="shared" si="0"/>
        <v>169684</v>
      </c>
      <c r="M5" s="356">
        <f t="shared" si="0"/>
        <v>3761556</v>
      </c>
      <c r="N5" s="358">
        <f t="shared" si="0"/>
        <v>4144393</v>
      </c>
      <c r="O5" s="358">
        <f t="shared" si="0"/>
        <v>3761556</v>
      </c>
      <c r="P5" s="356">
        <f t="shared" si="0"/>
        <v>1846779</v>
      </c>
      <c r="Q5" s="356">
        <f t="shared" si="0"/>
        <v>0</v>
      </c>
      <c r="R5" s="358">
        <f t="shared" si="0"/>
        <v>5608335</v>
      </c>
      <c r="S5" s="358">
        <f t="shared" si="0"/>
        <v>0</v>
      </c>
      <c r="T5" s="356">
        <f t="shared" si="0"/>
        <v>0</v>
      </c>
      <c r="U5" s="356">
        <f t="shared" si="0"/>
        <v>1965024</v>
      </c>
      <c r="V5" s="358">
        <f t="shared" si="0"/>
        <v>1965024</v>
      </c>
      <c r="W5" s="358">
        <f t="shared" si="0"/>
        <v>17873205</v>
      </c>
      <c r="X5" s="356">
        <f t="shared" si="0"/>
        <v>33076108</v>
      </c>
      <c r="Y5" s="358">
        <f t="shared" si="0"/>
        <v>-15202903</v>
      </c>
      <c r="Z5" s="359">
        <f>+IF(X5&lt;&gt;0,+(Y5/X5)*100,0)</f>
        <v>-45.96339750734881</v>
      </c>
      <c r="AA5" s="360">
        <f>+AA6+AA8+AA11+AA13+AA15</f>
        <v>33076108</v>
      </c>
    </row>
    <row r="6" spans="1:27" ht="12.75">
      <c r="A6" s="361" t="s">
        <v>205</v>
      </c>
      <c r="B6" s="142"/>
      <c r="C6" s="60">
        <f>+C7</f>
        <v>49056846</v>
      </c>
      <c r="D6" s="340">
        <f aca="true" t="shared" si="1" ref="D6:AA6">+D7</f>
        <v>0</v>
      </c>
      <c r="E6" s="60">
        <f t="shared" si="1"/>
        <v>11300000</v>
      </c>
      <c r="F6" s="59">
        <f t="shared" si="1"/>
        <v>16674642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1488885</v>
      </c>
      <c r="N6" s="59">
        <f t="shared" si="1"/>
        <v>1488885</v>
      </c>
      <c r="O6" s="59">
        <f t="shared" si="1"/>
        <v>1488885</v>
      </c>
      <c r="P6" s="60">
        <f t="shared" si="1"/>
        <v>1846779</v>
      </c>
      <c r="Q6" s="60">
        <f t="shared" si="1"/>
        <v>0</v>
      </c>
      <c r="R6" s="59">
        <f t="shared" si="1"/>
        <v>3335664</v>
      </c>
      <c r="S6" s="59">
        <f t="shared" si="1"/>
        <v>0</v>
      </c>
      <c r="T6" s="60">
        <f t="shared" si="1"/>
        <v>0</v>
      </c>
      <c r="U6" s="60">
        <f t="shared" si="1"/>
        <v>1965024</v>
      </c>
      <c r="V6" s="59">
        <f t="shared" si="1"/>
        <v>1965024</v>
      </c>
      <c r="W6" s="59">
        <f t="shared" si="1"/>
        <v>6789573</v>
      </c>
      <c r="X6" s="60">
        <f t="shared" si="1"/>
        <v>16674642</v>
      </c>
      <c r="Y6" s="59">
        <f t="shared" si="1"/>
        <v>-9885069</v>
      </c>
      <c r="Z6" s="61">
        <f>+IF(X6&lt;&gt;0,+(Y6/X6)*100,0)</f>
        <v>-59.28204635517812</v>
      </c>
      <c r="AA6" s="62">
        <f t="shared" si="1"/>
        <v>16674642</v>
      </c>
    </row>
    <row r="7" spans="1:27" ht="12.75">
      <c r="A7" s="291" t="s">
        <v>229</v>
      </c>
      <c r="B7" s="142"/>
      <c r="C7" s="60">
        <v>49056846</v>
      </c>
      <c r="D7" s="340"/>
      <c r="E7" s="60">
        <v>11300000</v>
      </c>
      <c r="F7" s="59">
        <v>16674642</v>
      </c>
      <c r="G7" s="59"/>
      <c r="H7" s="60"/>
      <c r="I7" s="60"/>
      <c r="J7" s="59"/>
      <c r="K7" s="59"/>
      <c r="L7" s="60"/>
      <c r="M7" s="60">
        <v>1488885</v>
      </c>
      <c r="N7" s="59">
        <v>1488885</v>
      </c>
      <c r="O7" s="59">
        <v>1488885</v>
      </c>
      <c r="P7" s="60">
        <v>1846779</v>
      </c>
      <c r="Q7" s="60"/>
      <c r="R7" s="59">
        <v>3335664</v>
      </c>
      <c r="S7" s="59"/>
      <c r="T7" s="60"/>
      <c r="U7" s="60">
        <v>1965024</v>
      </c>
      <c r="V7" s="59">
        <v>1965024</v>
      </c>
      <c r="W7" s="59">
        <v>6789573</v>
      </c>
      <c r="X7" s="60">
        <v>16674642</v>
      </c>
      <c r="Y7" s="59">
        <v>-9885069</v>
      </c>
      <c r="Z7" s="61">
        <v>-59.28</v>
      </c>
      <c r="AA7" s="62">
        <v>16674642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10004000</v>
      </c>
      <c r="F8" s="59">
        <f t="shared" si="2"/>
        <v>11203524</v>
      </c>
      <c r="G8" s="59">
        <f t="shared" si="2"/>
        <v>3639105</v>
      </c>
      <c r="H8" s="60">
        <f t="shared" si="2"/>
        <v>0</v>
      </c>
      <c r="I8" s="60">
        <f t="shared" si="2"/>
        <v>2268544</v>
      </c>
      <c r="J8" s="59">
        <f t="shared" si="2"/>
        <v>5907649</v>
      </c>
      <c r="K8" s="59">
        <f t="shared" si="2"/>
        <v>213153</v>
      </c>
      <c r="L8" s="60">
        <f t="shared" si="2"/>
        <v>169684</v>
      </c>
      <c r="M8" s="60">
        <f t="shared" si="2"/>
        <v>2272671</v>
      </c>
      <c r="N8" s="59">
        <f t="shared" si="2"/>
        <v>2655508</v>
      </c>
      <c r="O8" s="59">
        <f t="shared" si="2"/>
        <v>2272671</v>
      </c>
      <c r="P8" s="60">
        <f t="shared" si="2"/>
        <v>0</v>
      </c>
      <c r="Q8" s="60">
        <f t="shared" si="2"/>
        <v>0</v>
      </c>
      <c r="R8" s="59">
        <f t="shared" si="2"/>
        <v>2272671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10835828</v>
      </c>
      <c r="X8" s="60">
        <f t="shared" si="2"/>
        <v>11203524</v>
      </c>
      <c r="Y8" s="59">
        <f t="shared" si="2"/>
        <v>-367696</v>
      </c>
      <c r="Z8" s="61">
        <f>+IF(X8&lt;&gt;0,+(Y8/X8)*100,0)</f>
        <v>-3.2819673524151867</v>
      </c>
      <c r="AA8" s="62">
        <f>SUM(AA9:AA10)</f>
        <v>11203524</v>
      </c>
    </row>
    <row r="9" spans="1:27" ht="12.75">
      <c r="A9" s="291" t="s">
        <v>230</v>
      </c>
      <c r="B9" s="142"/>
      <c r="C9" s="60"/>
      <c r="D9" s="340"/>
      <c r="E9" s="60">
        <v>10004000</v>
      </c>
      <c r="F9" s="59"/>
      <c r="G9" s="59">
        <v>3639105</v>
      </c>
      <c r="H9" s="60"/>
      <c r="I9" s="60">
        <v>2268544</v>
      </c>
      <c r="J9" s="59">
        <v>5907649</v>
      </c>
      <c r="K9" s="59">
        <v>213153</v>
      </c>
      <c r="L9" s="60">
        <v>169684</v>
      </c>
      <c r="M9" s="60">
        <v>2272671</v>
      </c>
      <c r="N9" s="59">
        <v>2655508</v>
      </c>
      <c r="O9" s="59">
        <v>2272671</v>
      </c>
      <c r="P9" s="60"/>
      <c r="Q9" s="60"/>
      <c r="R9" s="59">
        <v>2272671</v>
      </c>
      <c r="S9" s="59"/>
      <c r="T9" s="60"/>
      <c r="U9" s="60"/>
      <c r="V9" s="59"/>
      <c r="W9" s="59">
        <v>10835828</v>
      </c>
      <c r="X9" s="60"/>
      <c r="Y9" s="59">
        <v>10835828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>
        <v>11203524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11203524</v>
      </c>
      <c r="Y10" s="59">
        <v>-11203524</v>
      </c>
      <c r="Z10" s="61">
        <v>-100</v>
      </c>
      <c r="AA10" s="62">
        <v>11203524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123902</v>
      </c>
      <c r="H11" s="362">
        <f t="shared" si="3"/>
        <v>0</v>
      </c>
      <c r="I11" s="362">
        <f t="shared" si="3"/>
        <v>123902</v>
      </c>
      <c r="J11" s="364">
        <f t="shared" si="3"/>
        <v>247804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247804</v>
      </c>
      <c r="X11" s="362">
        <f t="shared" si="3"/>
        <v>0</v>
      </c>
      <c r="Y11" s="364">
        <f t="shared" si="3"/>
        <v>247804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>
        <v>123902</v>
      </c>
      <c r="H12" s="60"/>
      <c r="I12" s="60">
        <v>123902</v>
      </c>
      <c r="J12" s="59">
        <v>247804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247804</v>
      </c>
      <c r="X12" s="60"/>
      <c r="Y12" s="59">
        <v>247804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12367000</v>
      </c>
      <c r="F15" s="59">
        <f t="shared" si="5"/>
        <v>5197942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5197942</v>
      </c>
      <c r="Y15" s="59">
        <f t="shared" si="5"/>
        <v>-5197942</v>
      </c>
      <c r="Z15" s="61">
        <f>+IF(X15&lt;&gt;0,+(Y15/X15)*100,0)</f>
        <v>-100</v>
      </c>
      <c r="AA15" s="62">
        <f>SUM(AA16:AA20)</f>
        <v>5197942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12367000</v>
      </c>
      <c r="F20" s="59">
        <v>5197942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5197942</v>
      </c>
      <c r="Y20" s="59">
        <v>-5197942</v>
      </c>
      <c r="Z20" s="61">
        <v>-100</v>
      </c>
      <c r="AA20" s="62">
        <v>5197942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4950000</v>
      </c>
      <c r="F22" s="345">
        <f t="shared" si="6"/>
        <v>10076970</v>
      </c>
      <c r="G22" s="345">
        <f t="shared" si="6"/>
        <v>0</v>
      </c>
      <c r="H22" s="343">
        <f t="shared" si="6"/>
        <v>0</v>
      </c>
      <c r="I22" s="343">
        <f t="shared" si="6"/>
        <v>1143522</v>
      </c>
      <c r="J22" s="345">
        <f t="shared" si="6"/>
        <v>1143522</v>
      </c>
      <c r="K22" s="345">
        <f t="shared" si="6"/>
        <v>738144</v>
      </c>
      <c r="L22" s="343">
        <f t="shared" si="6"/>
        <v>452628</v>
      </c>
      <c r="M22" s="343">
        <f t="shared" si="6"/>
        <v>1378677</v>
      </c>
      <c r="N22" s="345">
        <f t="shared" si="6"/>
        <v>2569449</v>
      </c>
      <c r="O22" s="345">
        <f t="shared" si="6"/>
        <v>1378677</v>
      </c>
      <c r="P22" s="343">
        <f t="shared" si="6"/>
        <v>0</v>
      </c>
      <c r="Q22" s="343">
        <f t="shared" si="6"/>
        <v>0</v>
      </c>
      <c r="R22" s="345">
        <f t="shared" si="6"/>
        <v>1378677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5091648</v>
      </c>
      <c r="X22" s="343">
        <f t="shared" si="6"/>
        <v>10076970</v>
      </c>
      <c r="Y22" s="345">
        <f t="shared" si="6"/>
        <v>-4985322</v>
      </c>
      <c r="Z22" s="336">
        <f>+IF(X22&lt;&gt;0,+(Y22/X22)*100,0)</f>
        <v>-49.47243070089521</v>
      </c>
      <c r="AA22" s="350">
        <f>SUM(AA23:AA32)</f>
        <v>10076970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200000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200000</v>
      </c>
      <c r="Y24" s="59">
        <v>-200000</v>
      </c>
      <c r="Z24" s="61">
        <v>-100</v>
      </c>
      <c r="AA24" s="62">
        <v>200000</v>
      </c>
    </row>
    <row r="25" spans="1:27" ht="12.75">
      <c r="A25" s="361" t="s">
        <v>239</v>
      </c>
      <c r="B25" s="142"/>
      <c r="C25" s="60"/>
      <c r="D25" s="340"/>
      <c r="E25" s="60"/>
      <c r="F25" s="59">
        <v>3712970</v>
      </c>
      <c r="G25" s="59"/>
      <c r="H25" s="60"/>
      <c r="I25" s="60">
        <v>1143522</v>
      </c>
      <c r="J25" s="59">
        <v>1143522</v>
      </c>
      <c r="K25" s="59">
        <v>738144</v>
      </c>
      <c r="L25" s="60">
        <v>452628</v>
      </c>
      <c r="M25" s="60">
        <v>1378677</v>
      </c>
      <c r="N25" s="59">
        <v>2569449</v>
      </c>
      <c r="O25" s="59">
        <v>1378677</v>
      </c>
      <c r="P25" s="60"/>
      <c r="Q25" s="60"/>
      <c r="R25" s="59">
        <v>1378677</v>
      </c>
      <c r="S25" s="59"/>
      <c r="T25" s="60"/>
      <c r="U25" s="60"/>
      <c r="V25" s="59"/>
      <c r="W25" s="59">
        <v>5091648</v>
      </c>
      <c r="X25" s="60">
        <v>3712970</v>
      </c>
      <c r="Y25" s="59">
        <v>1378678</v>
      </c>
      <c r="Z25" s="61">
        <v>37.13</v>
      </c>
      <c r="AA25" s="62">
        <v>3712970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4950000</v>
      </c>
      <c r="F32" s="59">
        <v>6164000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6164000</v>
      </c>
      <c r="Y32" s="59">
        <v>-6164000</v>
      </c>
      <c r="Z32" s="61">
        <v>-100</v>
      </c>
      <c r="AA32" s="62">
        <v>6164000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19147774</v>
      </c>
      <c r="D40" s="344">
        <f t="shared" si="9"/>
        <v>0</v>
      </c>
      <c r="E40" s="343">
        <f t="shared" si="9"/>
        <v>12732000</v>
      </c>
      <c r="F40" s="345">
        <f t="shared" si="9"/>
        <v>7529823</v>
      </c>
      <c r="G40" s="345">
        <f t="shared" si="9"/>
        <v>3553427</v>
      </c>
      <c r="H40" s="343">
        <f t="shared" si="9"/>
        <v>765504</v>
      </c>
      <c r="I40" s="343">
        <f t="shared" si="9"/>
        <v>3748840</v>
      </c>
      <c r="J40" s="345">
        <f t="shared" si="9"/>
        <v>8067771</v>
      </c>
      <c r="K40" s="345">
        <f t="shared" si="9"/>
        <v>56054</v>
      </c>
      <c r="L40" s="343">
        <f t="shared" si="9"/>
        <v>19530</v>
      </c>
      <c r="M40" s="343">
        <f t="shared" si="9"/>
        <v>103625</v>
      </c>
      <c r="N40" s="345">
        <f t="shared" si="9"/>
        <v>179209</v>
      </c>
      <c r="O40" s="345">
        <f t="shared" si="9"/>
        <v>103625</v>
      </c>
      <c r="P40" s="343">
        <f t="shared" si="9"/>
        <v>708847</v>
      </c>
      <c r="Q40" s="343">
        <f t="shared" si="9"/>
        <v>0</v>
      </c>
      <c r="R40" s="345">
        <f t="shared" si="9"/>
        <v>812472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9059452</v>
      </c>
      <c r="X40" s="343">
        <f t="shared" si="9"/>
        <v>7529823</v>
      </c>
      <c r="Y40" s="345">
        <f t="shared" si="9"/>
        <v>1529629</v>
      </c>
      <c r="Z40" s="336">
        <f>+IF(X40&lt;&gt;0,+(Y40/X40)*100,0)</f>
        <v>20.314275647648024</v>
      </c>
      <c r="AA40" s="350">
        <f>SUM(AA41:AA49)</f>
        <v>7529823</v>
      </c>
    </row>
    <row r="41" spans="1:27" ht="12.75">
      <c r="A41" s="361" t="s">
        <v>248</v>
      </c>
      <c r="B41" s="142"/>
      <c r="C41" s="362"/>
      <c r="D41" s="363"/>
      <c r="E41" s="362"/>
      <c r="F41" s="364">
        <v>1879433</v>
      </c>
      <c r="G41" s="364"/>
      <c r="H41" s="362">
        <v>729433</v>
      </c>
      <c r="I41" s="362"/>
      <c r="J41" s="364">
        <v>729433</v>
      </c>
      <c r="K41" s="364"/>
      <c r="L41" s="362"/>
      <c r="M41" s="362"/>
      <c r="N41" s="364"/>
      <c r="O41" s="364"/>
      <c r="P41" s="362">
        <v>708847</v>
      </c>
      <c r="Q41" s="362"/>
      <c r="R41" s="364">
        <v>708847</v>
      </c>
      <c r="S41" s="364"/>
      <c r="T41" s="362"/>
      <c r="U41" s="362"/>
      <c r="V41" s="364"/>
      <c r="W41" s="364">
        <v>1438280</v>
      </c>
      <c r="X41" s="362">
        <v>1879433</v>
      </c>
      <c r="Y41" s="364">
        <v>-441153</v>
      </c>
      <c r="Z41" s="365">
        <v>-23.47</v>
      </c>
      <c r="AA41" s="366">
        <v>1879433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3359647</v>
      </c>
      <c r="D43" s="369"/>
      <c r="E43" s="305"/>
      <c r="F43" s="370">
        <v>1070000</v>
      </c>
      <c r="G43" s="370"/>
      <c r="H43" s="305"/>
      <c r="I43" s="305">
        <v>148000</v>
      </c>
      <c r="J43" s="370">
        <v>148000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148000</v>
      </c>
      <c r="X43" s="305">
        <v>1070000</v>
      </c>
      <c r="Y43" s="370">
        <v>-922000</v>
      </c>
      <c r="Z43" s="371">
        <v>-86.17</v>
      </c>
      <c r="AA43" s="303">
        <v>1070000</v>
      </c>
    </row>
    <row r="44" spans="1:27" ht="12.75">
      <c r="A44" s="361" t="s">
        <v>251</v>
      </c>
      <c r="B44" s="136"/>
      <c r="C44" s="60">
        <v>586023</v>
      </c>
      <c r="D44" s="368"/>
      <c r="E44" s="54"/>
      <c r="F44" s="53">
        <v>980390</v>
      </c>
      <c r="G44" s="53">
        <v>44655</v>
      </c>
      <c r="H44" s="54">
        <v>36071</v>
      </c>
      <c r="I44" s="54">
        <v>65313</v>
      </c>
      <c r="J44" s="53">
        <v>146039</v>
      </c>
      <c r="K44" s="53">
        <v>39646</v>
      </c>
      <c r="L44" s="54">
        <v>19530</v>
      </c>
      <c r="M44" s="54"/>
      <c r="N44" s="53">
        <v>59176</v>
      </c>
      <c r="O44" s="53"/>
      <c r="P44" s="54"/>
      <c r="Q44" s="54"/>
      <c r="R44" s="53"/>
      <c r="S44" s="53"/>
      <c r="T44" s="54"/>
      <c r="U44" s="54"/>
      <c r="V44" s="53"/>
      <c r="W44" s="53">
        <v>205215</v>
      </c>
      <c r="X44" s="54">
        <v>980390</v>
      </c>
      <c r="Y44" s="53">
        <v>-775175</v>
      </c>
      <c r="Z44" s="94">
        <v>-79.07</v>
      </c>
      <c r="AA44" s="95">
        <v>980390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15202104</v>
      </c>
      <c r="D47" s="368"/>
      <c r="E47" s="54"/>
      <c r="F47" s="53">
        <v>3600000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3600000</v>
      </c>
      <c r="Y47" s="53">
        <v>-3600000</v>
      </c>
      <c r="Z47" s="94">
        <v>-100</v>
      </c>
      <c r="AA47" s="95">
        <v>3600000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3508772</v>
      </c>
      <c r="H48" s="54"/>
      <c r="I48" s="54">
        <v>3508772</v>
      </c>
      <c r="J48" s="53">
        <v>7017544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7017544</v>
      </c>
      <c r="X48" s="54"/>
      <c r="Y48" s="53">
        <v>7017544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12732000</v>
      </c>
      <c r="F49" s="53"/>
      <c r="G49" s="53"/>
      <c r="H49" s="54"/>
      <c r="I49" s="54">
        <v>26755</v>
      </c>
      <c r="J49" s="53">
        <v>26755</v>
      </c>
      <c r="K49" s="53">
        <v>16408</v>
      </c>
      <c r="L49" s="54"/>
      <c r="M49" s="54">
        <v>103625</v>
      </c>
      <c r="N49" s="53">
        <v>120033</v>
      </c>
      <c r="O49" s="53">
        <v>103625</v>
      </c>
      <c r="P49" s="54"/>
      <c r="Q49" s="54"/>
      <c r="R49" s="53">
        <v>103625</v>
      </c>
      <c r="S49" s="53"/>
      <c r="T49" s="54"/>
      <c r="U49" s="54"/>
      <c r="V49" s="53"/>
      <c r="W49" s="53">
        <v>250413</v>
      </c>
      <c r="X49" s="54"/>
      <c r="Y49" s="53">
        <v>250413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68204620</v>
      </c>
      <c r="D60" s="346">
        <f t="shared" si="14"/>
        <v>0</v>
      </c>
      <c r="E60" s="219">
        <f t="shared" si="14"/>
        <v>51353000</v>
      </c>
      <c r="F60" s="264">
        <f t="shared" si="14"/>
        <v>50682901</v>
      </c>
      <c r="G60" s="264">
        <f t="shared" si="14"/>
        <v>7316434</v>
      </c>
      <c r="H60" s="219">
        <f t="shared" si="14"/>
        <v>765504</v>
      </c>
      <c r="I60" s="219">
        <f t="shared" si="14"/>
        <v>7284808</v>
      </c>
      <c r="J60" s="264">
        <f t="shared" si="14"/>
        <v>15366746</v>
      </c>
      <c r="K60" s="264">
        <f t="shared" si="14"/>
        <v>1007351</v>
      </c>
      <c r="L60" s="219">
        <f t="shared" si="14"/>
        <v>641842</v>
      </c>
      <c r="M60" s="219">
        <f t="shared" si="14"/>
        <v>5243858</v>
      </c>
      <c r="N60" s="264">
        <f t="shared" si="14"/>
        <v>6893051</v>
      </c>
      <c r="O60" s="264">
        <f t="shared" si="14"/>
        <v>5243858</v>
      </c>
      <c r="P60" s="219">
        <f t="shared" si="14"/>
        <v>2555626</v>
      </c>
      <c r="Q60" s="219">
        <f t="shared" si="14"/>
        <v>0</v>
      </c>
      <c r="R60" s="264">
        <f t="shared" si="14"/>
        <v>7799484</v>
      </c>
      <c r="S60" s="264">
        <f t="shared" si="14"/>
        <v>0</v>
      </c>
      <c r="T60" s="219">
        <f t="shared" si="14"/>
        <v>0</v>
      </c>
      <c r="U60" s="219">
        <f t="shared" si="14"/>
        <v>1965024</v>
      </c>
      <c r="V60" s="264">
        <f t="shared" si="14"/>
        <v>1965024</v>
      </c>
      <c r="W60" s="264">
        <f t="shared" si="14"/>
        <v>32024305</v>
      </c>
      <c r="X60" s="219">
        <f t="shared" si="14"/>
        <v>50682901</v>
      </c>
      <c r="Y60" s="264">
        <f t="shared" si="14"/>
        <v>-18658596</v>
      </c>
      <c r="Z60" s="337">
        <f>+IF(X60&lt;&gt;0,+(Y60/X60)*100,0)</f>
        <v>-36.814380455451825</v>
      </c>
      <c r="AA60" s="232">
        <f>+AA57+AA54+AA51+AA40+AA37+AA34+AA22+AA5</f>
        <v>50682901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2017-07-31T13:30:25Z</dcterms:created>
  <dcterms:modified xsi:type="dcterms:W3CDTF">2017-07-31T13:30:28Z</dcterms:modified>
  <cp:category/>
  <cp:version/>
  <cp:contentType/>
  <cp:contentStatus/>
</cp:coreProperties>
</file>