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<sst xmlns="http://schemas.openxmlformats.org/spreadsheetml/2006/main" count="857" uniqueCount="303">
  <si>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uPhongolo(KZN262)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</si>
  <si>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</si>
  <si>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</si>
  <si>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</si>
  <si>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</si>
  <si>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</si>
  <si>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</si>
  <si>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</si>
  <si>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</si>
  <si>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</si>
  <si>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</si>
  <si>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</si>
  <si>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</si>
  <si>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</si>
  <si>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</si>
  <si>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</si>
  <si>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</si>
  <si>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</si>
  <si>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</si>
  <si>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</si>
  <si>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</si>
  <si>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</si>
  <si>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</si>
  <si>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</si>
  <si>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</si>
  <si>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</si>
  <si>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</si>
  <si>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</si>
  <si>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</si>
  <si>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</si>
  <si>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</si>
  <si>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</si>
  <si>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</si>
  <si>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</si>
  <si>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</si>
  <si>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</si>
  <si>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</si>
  <si>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</si>
  <si>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</si>
  <si>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</si>
  <si>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</si>
  <si>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</si>
  <si>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</si>
  <si>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</si>
  <si>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</si>
  <si>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</si>
  <si>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</si>
  <si>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</si>
  <si>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</si>
  <si>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</si>
  <si>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</si>
  <si>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</si>
  <si>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</si>
  <si>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</si>
  <si>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</si>
  <si>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</si>
  <si>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</si>
  <si>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</si>
  <si>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</si>
  <si>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</si>
  <si>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</si>
  <si>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</si>
  <si>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</si>
  <si>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</si>
  <si>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</si>
  <si>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</si>
  <si>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</si>
  <si>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</si>
  <si>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</si>
  <si>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</si>
  <si>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uPhongolo(KZN262)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</si>
  <si>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</si>
  <si>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</si>
  <si>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</si>
  <si>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</si>
  <si>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</si>
  <si>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</si>
  <si>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</si>
  <si>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</si>
  <si>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</si>
  <si>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</si>
  <si>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</si>
  <si>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</si>
  <si>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</si>
  <si>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</si>
  <si>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</si>
  <si>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</si>
  <si>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</si>
  <si>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</si>
  <si>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</si>
  <si>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</si>
  <si>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</si>
  <si>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</si>
  <si>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</si>
  <si>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</si>
  <si>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</si>
  <si>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</si>
  <si>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</si>
  <si>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</si>
  <si>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</si>
  <si>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uPhongolo(KZN262)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</si>
  <si>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</si>
  <si>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</si>
  <si>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</si>
  <si>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</si>
  <si>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</si>
  <si>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</si>
  <si>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</si>
  <si>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</si>
  <si>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</si>
  <si>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</si>
  <si>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</si>
  <si>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</si>
  <si>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</si>
  <si>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</si>
  <si>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</si>
  <si>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</si>
  <si>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</si>
  <si>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</si>
  <si>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</si>
  <si>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</si>
  <si>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</si>
  <si>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</si>
  <si>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</si>
  <si>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</si>
  <si>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</si>
  <si>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</si>
  <si>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</si>
  <si>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</si>
  <si>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uPhongolo(KZN262)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</si>
  <si>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</si>
  <si>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</si>
  <si>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</si>
  <si>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</si>
  <si>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</si>
  <si>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</si>
  <si>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</si>
  <si>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</si>
  <si>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</si>
  <si>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</si>
  <si>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uPhongolo(KZN262)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</si>
  <si>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</si>
  <si>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</si>
  <si>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</si>
  <si>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</si>
  <si>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</si>
  <si>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</si>
  <si>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</si>
  <si>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</si>
  <si>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</si>
  <si>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</si>
  <si>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</si>
  <si>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</si>
  <si>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</si>
  <si>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</si>
  <si>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</si>
  <si>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</si>
  <si>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</si>
  <si>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</si>
  <si>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</si>
  <si>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</si>
  <si>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</si>
  <si>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</si>
  <si>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</si>
  <si>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</si>
  <si>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</si>
  <si>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</si>
  <si>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</si>
  <si>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</si>
  <si>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</si>
  <si>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</si>
  <si>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</si>
  <si>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</si>
  <si>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</si>
  <si>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uPhongolo(KZN262)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</si>
  <si>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</si>
  <si>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</si>
  <si>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</si>
  <si>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</si>
  <si>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</si>
  <si>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</si>
  <si>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</si>
  <si>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</si>
  <si>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</si>
  <si>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</si>
  <si>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</si>
  <si>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</si>
  <si>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</si>
  <si>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</si>
  <si>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</si>
  <si>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</si>
  <si>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</si>
  <si>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</si>
  <si>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</si>
  <si>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</si>
  <si>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</si>
  <si>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</si>
  <si>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</si>
  <si>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</si>
  <si>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</si>
  <si>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</si>
  <si>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</si>
  <si>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uPhongolo(KZN262)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</si>
  <si>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</si>
  <si>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</si>
  <si>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</si>
  <si>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</si>
  <si>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</si>
  <si>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</si>
  <si>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</si>
  <si>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</si>
  <si>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</si>
  <si>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</si>
  <si>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</si>
  <si>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</si>
  <si>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</si>
  <si>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</si>
  <si>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</si>
  <si>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</si>
  <si>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</si>
  <si>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</si>
  <si>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</si>
  <si>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</si>
  <si>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</si>
  <si>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</si>
  <si>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</si>
  <si>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</si>
  <si>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uPhongolo(KZN262)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</si>
  <si>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</si>
  <si>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</si>
  <si>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</si>
  <si>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</si>
  <si>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</si>
  <si>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</si>
  <si>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</si>
  <si>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</si>
  <si>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</si>
  <si>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</si>
  <si>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</si>
  <si>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</si>
  <si>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</si>
  <si>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</si>
  <si>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</si>
  <si>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</si>
  <si>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</si>
  <si>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</si>
  <si>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</si>
  <si>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</si>
  <si>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</si>
  <si>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</si>
  <si>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</si>
  <si>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</si>
  <si>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</si>
  <si>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</si>
  <si>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</si>
  <si>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</si>
  <si>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</si>
  <si>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</si>
  <si>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</si>
  <si>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</si>
  <si>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</si>
  <si>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</si>
  <si>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</si>
  <si>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uPhongolo(KZN262)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</si>
  <si>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</si>
  <si>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</si>
  <si>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uPhongolo(KZN262)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</si>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</sst>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26874892</v>
      </c>
      <c r="C5" s="19">
        <v>0</v>
      </c>
      <c r="D5" s="59">
        <v>26161735</v>
      </c>
      <c r="E5" s="60">
        <v>31567585</v>
      </c>
      <c r="F5" s="60">
        <v>10</v>
      </c>
      <c r="G5" s="60">
        <v>0</v>
      </c>
      <c r="H5" s="60">
        <v>3134792</v>
      </c>
      <c r="I5" s="60">
        <v>3134802</v>
      </c>
      <c r="J5" s="60">
        <v>3136222</v>
      </c>
      <c r="K5" s="60">
        <v>3138760</v>
      </c>
      <c r="L5" s="60">
        <v>3141192</v>
      </c>
      <c r="M5" s="60">
        <v>9416174</v>
      </c>
      <c r="N5" s="60">
        <v>3141243</v>
      </c>
      <c r="O5" s="60">
        <v>3151068</v>
      </c>
      <c r="P5" s="60">
        <v>3134868</v>
      </c>
      <c r="Q5" s="60">
        <v>9427179</v>
      </c>
      <c r="R5" s="60">
        <v>3138112</v>
      </c>
      <c r="S5" s="60">
        <v>3142866</v>
      </c>
      <c r="T5" s="60">
        <v>3143123</v>
      </c>
      <c r="U5" s="60">
        <v>9424101</v>
      </c>
      <c r="V5" s="60">
        <v>31402256</v>
      </c>
      <c r="W5" s="60">
        <v>26161735</v>
      </c>
      <c r="X5" s="60">
        <v>5240521</v>
      </c>
      <c r="Y5" s="61">
        <v>20.03</v>
      </c>
      <c r="Z5" s="62">
        <v>31567585</v>
      </c>
    </row>
    <row r="6" spans="1:26" ht="12.75">
      <c r="A6" s="58" t="s">
        <v>32</v>
      </c>
      <c r="B6" s="19">
        <v>41423595</v>
      </c>
      <c r="C6" s="19">
        <v>0</v>
      </c>
      <c r="D6" s="59">
        <v>45412261</v>
      </c>
      <c r="E6" s="60">
        <v>42479329</v>
      </c>
      <c r="F6" s="60">
        <v>3304361</v>
      </c>
      <c r="G6" s="60">
        <v>3069777</v>
      </c>
      <c r="H6" s="60">
        <v>3783540</v>
      </c>
      <c r="I6" s="60">
        <v>10157678</v>
      </c>
      <c r="J6" s="60">
        <v>3177328</v>
      </c>
      <c r="K6" s="60">
        <v>4106566</v>
      </c>
      <c r="L6" s="60">
        <v>3320996</v>
      </c>
      <c r="M6" s="60">
        <v>10604890</v>
      </c>
      <c r="N6" s="60">
        <v>4387512</v>
      </c>
      <c r="O6" s="60">
        <v>4465160</v>
      </c>
      <c r="P6" s="60">
        <v>3685355</v>
      </c>
      <c r="Q6" s="60">
        <v>12538027</v>
      </c>
      <c r="R6" s="60">
        <v>3862990</v>
      </c>
      <c r="S6" s="60">
        <v>3584366</v>
      </c>
      <c r="T6" s="60">
        <v>3522556</v>
      </c>
      <c r="U6" s="60">
        <v>10969912</v>
      </c>
      <c r="V6" s="60">
        <v>44270507</v>
      </c>
      <c r="W6" s="60">
        <v>45412267</v>
      </c>
      <c r="X6" s="60">
        <v>-1141760</v>
      </c>
      <c r="Y6" s="61">
        <v>-2.51</v>
      </c>
      <c r="Z6" s="62">
        <v>42479329</v>
      </c>
    </row>
    <row r="7" spans="1:26" ht="12.75">
      <c r="A7" s="58" t="s">
        <v>33</v>
      </c>
      <c r="B7" s="19">
        <v>1615135</v>
      </c>
      <c r="C7" s="19">
        <v>0</v>
      </c>
      <c r="D7" s="59">
        <v>1968356</v>
      </c>
      <c r="E7" s="60">
        <v>1520000</v>
      </c>
      <c r="F7" s="60">
        <v>175987</v>
      </c>
      <c r="G7" s="60">
        <v>169857</v>
      </c>
      <c r="H7" s="60">
        <v>115273</v>
      </c>
      <c r="I7" s="60">
        <v>461117</v>
      </c>
      <c r="J7" s="60">
        <v>92524</v>
      </c>
      <c r="K7" s="60">
        <v>64227</v>
      </c>
      <c r="L7" s="60">
        <v>137734</v>
      </c>
      <c r="M7" s="60">
        <v>294485</v>
      </c>
      <c r="N7" s="60">
        <v>150793</v>
      </c>
      <c r="O7" s="60">
        <v>100231</v>
      </c>
      <c r="P7" s="60">
        <v>73640</v>
      </c>
      <c r="Q7" s="60">
        <v>324664</v>
      </c>
      <c r="R7" s="60">
        <v>116698</v>
      </c>
      <c r="S7" s="60">
        <v>68017</v>
      </c>
      <c r="T7" s="60">
        <v>28472</v>
      </c>
      <c r="U7" s="60">
        <v>213187</v>
      </c>
      <c r="V7" s="60">
        <v>1293453</v>
      </c>
      <c r="W7" s="60">
        <v>1968351</v>
      </c>
      <c r="X7" s="60">
        <v>-674898</v>
      </c>
      <c r="Y7" s="61">
        <v>-34.29</v>
      </c>
      <c r="Z7" s="62">
        <v>1520000</v>
      </c>
    </row>
    <row r="8" spans="1:26" ht="12.75">
      <c r="A8" s="58" t="s">
        <v>34</v>
      </c>
      <c r="B8" s="19">
        <v>109064697</v>
      </c>
      <c r="C8" s="19">
        <v>0</v>
      </c>
      <c r="D8" s="59">
        <v>105326000</v>
      </c>
      <c r="E8" s="60">
        <v>105743000</v>
      </c>
      <c r="F8" s="60">
        <v>41281666</v>
      </c>
      <c r="G8" s="60">
        <v>879260</v>
      </c>
      <c r="H8" s="60">
        <v>1033551</v>
      </c>
      <c r="I8" s="60">
        <v>43194477</v>
      </c>
      <c r="J8" s="60">
        <v>868965</v>
      </c>
      <c r="K8" s="60">
        <v>1289812</v>
      </c>
      <c r="L8" s="60">
        <v>31244962</v>
      </c>
      <c r="M8" s="60">
        <v>33403739</v>
      </c>
      <c r="N8" s="60">
        <v>3406931</v>
      </c>
      <c r="O8" s="60">
        <v>1433976</v>
      </c>
      <c r="P8" s="60">
        <v>26130143</v>
      </c>
      <c r="Q8" s="60">
        <v>30971050</v>
      </c>
      <c r="R8" s="60">
        <v>905319</v>
      </c>
      <c r="S8" s="60">
        <v>1080736</v>
      </c>
      <c r="T8" s="60">
        <v>222936</v>
      </c>
      <c r="U8" s="60">
        <v>2208991</v>
      </c>
      <c r="V8" s="60">
        <v>109778257</v>
      </c>
      <c r="W8" s="60">
        <v>105326000</v>
      </c>
      <c r="X8" s="60">
        <v>4452257</v>
      </c>
      <c r="Y8" s="61">
        <v>4.23</v>
      </c>
      <c r="Z8" s="62">
        <v>105743000</v>
      </c>
    </row>
    <row r="9" spans="1:26" ht="12.75">
      <c r="A9" s="58" t="s">
        <v>35</v>
      </c>
      <c r="B9" s="19">
        <v>18061281</v>
      </c>
      <c r="C9" s="19">
        <v>0</v>
      </c>
      <c r="D9" s="59">
        <v>10031017</v>
      </c>
      <c r="E9" s="60">
        <v>10721570</v>
      </c>
      <c r="F9" s="60">
        <v>844353</v>
      </c>
      <c r="G9" s="60">
        <v>949484</v>
      </c>
      <c r="H9" s="60">
        <v>899640</v>
      </c>
      <c r="I9" s="60">
        <v>2693477</v>
      </c>
      <c r="J9" s="60">
        <v>929119</v>
      </c>
      <c r="K9" s="60">
        <v>883114</v>
      </c>
      <c r="L9" s="60">
        <v>867360</v>
      </c>
      <c r="M9" s="60">
        <v>2679593</v>
      </c>
      <c r="N9" s="60">
        <v>862819</v>
      </c>
      <c r="O9" s="60">
        <v>1026875</v>
      </c>
      <c r="P9" s="60">
        <v>1491516</v>
      </c>
      <c r="Q9" s="60">
        <v>3381210</v>
      </c>
      <c r="R9" s="60">
        <v>1054318</v>
      </c>
      <c r="S9" s="60">
        <v>974786</v>
      </c>
      <c r="T9" s="60">
        <v>976516</v>
      </c>
      <c r="U9" s="60">
        <v>3005620</v>
      </c>
      <c r="V9" s="60">
        <v>11759900</v>
      </c>
      <c r="W9" s="60">
        <v>10031017</v>
      </c>
      <c r="X9" s="60">
        <v>1728883</v>
      </c>
      <c r="Y9" s="61">
        <v>17.24</v>
      </c>
      <c r="Z9" s="62">
        <v>10721570</v>
      </c>
    </row>
    <row r="10" spans="1:26" ht="22.5">
      <c r="A10" s="63" t="s">
        <v>278</v>
      </c>
      <c r="B10" s="64">
        <f>SUM(B5:B9)</f>
        <v>197039600</v>
      </c>
      <c r="C10" s="64">
        <f>SUM(C5:C9)</f>
        <v>0</v>
      </c>
      <c r="D10" s="65">
        <f aca="true" t="shared" si="0" ref="D10:Z10">SUM(D5:D9)</f>
        <v>188899369</v>
      </c>
      <c r="E10" s="66">
        <f t="shared" si="0"/>
        <v>192031484</v>
      </c>
      <c r="F10" s="66">
        <f t="shared" si="0"/>
        <v>45606377</v>
      </c>
      <c r="G10" s="66">
        <f t="shared" si="0"/>
        <v>5068378</v>
      </c>
      <c r="H10" s="66">
        <f t="shared" si="0"/>
        <v>8966796</v>
      </c>
      <c r="I10" s="66">
        <f t="shared" si="0"/>
        <v>59641551</v>
      </c>
      <c r="J10" s="66">
        <f t="shared" si="0"/>
        <v>8204158</v>
      </c>
      <c r="K10" s="66">
        <f t="shared" si="0"/>
        <v>9482479</v>
      </c>
      <c r="L10" s="66">
        <f t="shared" si="0"/>
        <v>38712244</v>
      </c>
      <c r="M10" s="66">
        <f t="shared" si="0"/>
        <v>56398881</v>
      </c>
      <c r="N10" s="66">
        <f t="shared" si="0"/>
        <v>11949298</v>
      </c>
      <c r="O10" s="66">
        <f t="shared" si="0"/>
        <v>10177310</v>
      </c>
      <c r="P10" s="66">
        <f t="shared" si="0"/>
        <v>34515522</v>
      </c>
      <c r="Q10" s="66">
        <f t="shared" si="0"/>
        <v>56642130</v>
      </c>
      <c r="R10" s="66">
        <f t="shared" si="0"/>
        <v>9077437</v>
      </c>
      <c r="S10" s="66">
        <f t="shared" si="0"/>
        <v>8850771</v>
      </c>
      <c r="T10" s="66">
        <f t="shared" si="0"/>
        <v>7893603</v>
      </c>
      <c r="U10" s="66">
        <f t="shared" si="0"/>
        <v>25821811</v>
      </c>
      <c r="V10" s="66">
        <f t="shared" si="0"/>
        <v>198504373</v>
      </c>
      <c r="W10" s="66">
        <f t="shared" si="0"/>
        <v>188899370</v>
      </c>
      <c r="X10" s="66">
        <f t="shared" si="0"/>
        <v>9605003</v>
      </c>
      <c r="Y10" s="67">
        <f>+IF(W10&lt;&gt;0,(X10/W10)*100,0)</f>
        <v>5.084719446126263</v>
      </c>
      <c r="Z10" s="68">
        <f t="shared" si="0"/>
        <v>192031484</v>
      </c>
    </row>
    <row r="11" spans="1:26" ht="12.75">
      <c r="A11" s="58" t="s">
        <v>37</v>
      </c>
      <c r="B11" s="19">
        <v>64428644</v>
      </c>
      <c r="C11" s="19">
        <v>0</v>
      </c>
      <c r="D11" s="59">
        <v>66760143</v>
      </c>
      <c r="E11" s="60">
        <v>69875520</v>
      </c>
      <c r="F11" s="60">
        <v>5739271</v>
      </c>
      <c r="G11" s="60">
        <v>5858897</v>
      </c>
      <c r="H11" s="60">
        <v>5915444</v>
      </c>
      <c r="I11" s="60">
        <v>17513612</v>
      </c>
      <c r="J11" s="60">
        <v>5675107</v>
      </c>
      <c r="K11" s="60">
        <v>5848968</v>
      </c>
      <c r="L11" s="60">
        <v>5936367</v>
      </c>
      <c r="M11" s="60">
        <v>17460442</v>
      </c>
      <c r="N11" s="60">
        <v>5210248</v>
      </c>
      <c r="O11" s="60">
        <v>6426205</v>
      </c>
      <c r="P11" s="60">
        <v>5598424</v>
      </c>
      <c r="Q11" s="60">
        <v>17234877</v>
      </c>
      <c r="R11" s="60">
        <v>5995758</v>
      </c>
      <c r="S11" s="60">
        <v>5831163</v>
      </c>
      <c r="T11" s="60">
        <v>5276651</v>
      </c>
      <c r="U11" s="60">
        <v>17103572</v>
      </c>
      <c r="V11" s="60">
        <v>69312503</v>
      </c>
      <c r="W11" s="60">
        <v>66760144</v>
      </c>
      <c r="X11" s="60">
        <v>2552359</v>
      </c>
      <c r="Y11" s="61">
        <v>3.82</v>
      </c>
      <c r="Z11" s="62">
        <v>69875520</v>
      </c>
    </row>
    <row r="12" spans="1:26" ht="12.75">
      <c r="A12" s="58" t="s">
        <v>38</v>
      </c>
      <c r="B12" s="19">
        <v>7757782</v>
      </c>
      <c r="C12" s="19">
        <v>0</v>
      </c>
      <c r="D12" s="59">
        <v>8276502</v>
      </c>
      <c r="E12" s="60">
        <v>8406332</v>
      </c>
      <c r="F12" s="60">
        <v>635581</v>
      </c>
      <c r="G12" s="60">
        <v>244085</v>
      </c>
      <c r="H12" s="60">
        <v>1157017</v>
      </c>
      <c r="I12" s="60">
        <v>2036683</v>
      </c>
      <c r="J12" s="60">
        <v>672730</v>
      </c>
      <c r="K12" s="60">
        <v>672674</v>
      </c>
      <c r="L12" s="60">
        <v>672674</v>
      </c>
      <c r="M12" s="60">
        <v>2018078</v>
      </c>
      <c r="N12" s="60">
        <v>656857</v>
      </c>
      <c r="O12" s="60">
        <v>656879</v>
      </c>
      <c r="P12" s="60">
        <v>656841</v>
      </c>
      <c r="Q12" s="60">
        <v>1970577</v>
      </c>
      <c r="R12" s="60">
        <v>844075</v>
      </c>
      <c r="S12" s="60">
        <v>700221</v>
      </c>
      <c r="T12" s="60">
        <v>694542</v>
      </c>
      <c r="U12" s="60">
        <v>2238838</v>
      </c>
      <c r="V12" s="60">
        <v>8264176</v>
      </c>
      <c r="W12" s="60">
        <v>8276502</v>
      </c>
      <c r="X12" s="60">
        <v>-12326</v>
      </c>
      <c r="Y12" s="61">
        <v>-0.15</v>
      </c>
      <c r="Z12" s="62">
        <v>8406332</v>
      </c>
    </row>
    <row r="13" spans="1:26" ht="12.75">
      <c r="A13" s="58" t="s">
        <v>279</v>
      </c>
      <c r="B13" s="19">
        <v>7649212</v>
      </c>
      <c r="C13" s="19">
        <v>0</v>
      </c>
      <c r="D13" s="59">
        <v>8802762</v>
      </c>
      <c r="E13" s="60">
        <v>8802762</v>
      </c>
      <c r="F13" s="60">
        <v>0</v>
      </c>
      <c r="G13" s="60">
        <v>0</v>
      </c>
      <c r="H13" s="60">
        <v>2200691</v>
      </c>
      <c r="I13" s="60">
        <v>2200691</v>
      </c>
      <c r="J13" s="60">
        <v>0</v>
      </c>
      <c r="K13" s="60">
        <v>0</v>
      </c>
      <c r="L13" s="60">
        <v>2200690</v>
      </c>
      <c r="M13" s="60">
        <v>2200690</v>
      </c>
      <c r="N13" s="60">
        <v>637434</v>
      </c>
      <c r="O13" s="60">
        <v>733563</v>
      </c>
      <c r="P13" s="60">
        <v>733563</v>
      </c>
      <c r="Q13" s="60">
        <v>2104560</v>
      </c>
      <c r="R13" s="60">
        <v>733563</v>
      </c>
      <c r="S13" s="60">
        <v>0</v>
      </c>
      <c r="T13" s="60">
        <v>733563</v>
      </c>
      <c r="U13" s="60">
        <v>1467126</v>
      </c>
      <c r="V13" s="60">
        <v>7973067</v>
      </c>
      <c r="W13" s="60">
        <v>8802768</v>
      </c>
      <c r="X13" s="60">
        <v>-829701</v>
      </c>
      <c r="Y13" s="61">
        <v>-9.43</v>
      </c>
      <c r="Z13" s="62">
        <v>8802762</v>
      </c>
    </row>
    <row r="14" spans="1:26" ht="12.75">
      <c r="A14" s="58" t="s">
        <v>40</v>
      </c>
      <c r="B14" s="19">
        <v>-570283</v>
      </c>
      <c r="C14" s="19">
        <v>0</v>
      </c>
      <c r="D14" s="59">
        <v>1105577</v>
      </c>
      <c r="E14" s="60">
        <v>2105577</v>
      </c>
      <c r="F14" s="60">
        <v>0</v>
      </c>
      <c r="G14" s="60">
        <v>16782</v>
      </c>
      <c r="H14" s="60">
        <v>6102</v>
      </c>
      <c r="I14" s="60">
        <v>22884</v>
      </c>
      <c r="J14" s="60">
        <v>1680</v>
      </c>
      <c r="K14" s="60">
        <v>28184</v>
      </c>
      <c r="L14" s="60">
        <v>1271</v>
      </c>
      <c r="M14" s="60">
        <v>31135</v>
      </c>
      <c r="N14" s="60">
        <v>1347</v>
      </c>
      <c r="O14" s="60">
        <v>887</v>
      </c>
      <c r="P14" s="60">
        <v>20785</v>
      </c>
      <c r="Q14" s="60">
        <v>23019</v>
      </c>
      <c r="R14" s="60">
        <v>3620</v>
      </c>
      <c r="S14" s="60">
        <v>56479</v>
      </c>
      <c r="T14" s="60">
        <v>576982</v>
      </c>
      <c r="U14" s="60">
        <v>637081</v>
      </c>
      <c r="V14" s="60">
        <v>714119</v>
      </c>
      <c r="W14" s="60">
        <v>1105572</v>
      </c>
      <c r="X14" s="60">
        <v>-391453</v>
      </c>
      <c r="Y14" s="61">
        <v>-35.41</v>
      </c>
      <c r="Z14" s="62">
        <v>2105577</v>
      </c>
    </row>
    <row r="15" spans="1:26" ht="12.75">
      <c r="A15" s="58" t="s">
        <v>41</v>
      </c>
      <c r="B15" s="19">
        <v>31728002</v>
      </c>
      <c r="C15" s="19">
        <v>0</v>
      </c>
      <c r="D15" s="59">
        <v>38819083</v>
      </c>
      <c r="E15" s="60">
        <v>38819084</v>
      </c>
      <c r="F15" s="60">
        <v>2610898</v>
      </c>
      <c r="G15" s="60">
        <v>3242644</v>
      </c>
      <c r="H15" s="60">
        <v>2577830</v>
      </c>
      <c r="I15" s="60">
        <v>8431372</v>
      </c>
      <c r="J15" s="60">
        <v>2053824</v>
      </c>
      <c r="K15" s="60">
        <v>298372</v>
      </c>
      <c r="L15" s="60">
        <v>4443416</v>
      </c>
      <c r="M15" s="60">
        <v>6795612</v>
      </c>
      <c r="N15" s="60">
        <v>2651840</v>
      </c>
      <c r="O15" s="60">
        <v>3376469</v>
      </c>
      <c r="P15" s="60">
        <v>2303464</v>
      </c>
      <c r="Q15" s="60">
        <v>8331773</v>
      </c>
      <c r="R15" s="60">
        <v>264724</v>
      </c>
      <c r="S15" s="60">
        <v>2871389</v>
      </c>
      <c r="T15" s="60">
        <v>85959</v>
      </c>
      <c r="U15" s="60">
        <v>3222072</v>
      </c>
      <c r="V15" s="60">
        <v>26780829</v>
      </c>
      <c r="W15" s="60">
        <v>38819078</v>
      </c>
      <c r="X15" s="60">
        <v>-12038249</v>
      </c>
      <c r="Y15" s="61">
        <v>-31.01</v>
      </c>
      <c r="Z15" s="62">
        <v>38819084</v>
      </c>
    </row>
    <row r="16" spans="1:26" ht="12.75">
      <c r="A16" s="69" t="s">
        <v>42</v>
      </c>
      <c r="B16" s="19">
        <v>0</v>
      </c>
      <c r="C16" s="19">
        <v>0</v>
      </c>
      <c r="D16" s="59">
        <v>4947964</v>
      </c>
      <c r="E16" s="60">
        <v>4947964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4947962</v>
      </c>
      <c r="X16" s="60">
        <v>-4947962</v>
      </c>
      <c r="Y16" s="61">
        <v>-100</v>
      </c>
      <c r="Z16" s="62">
        <v>4947964</v>
      </c>
    </row>
    <row r="17" spans="1:26" ht="12.75">
      <c r="A17" s="58" t="s">
        <v>43</v>
      </c>
      <c r="B17" s="19">
        <v>72376415</v>
      </c>
      <c r="C17" s="19">
        <v>0</v>
      </c>
      <c r="D17" s="59">
        <v>68037122</v>
      </c>
      <c r="E17" s="60">
        <v>76109175</v>
      </c>
      <c r="F17" s="60">
        <v>4724868</v>
      </c>
      <c r="G17" s="60">
        <v>5261276</v>
      </c>
      <c r="H17" s="60">
        <v>7130690</v>
      </c>
      <c r="I17" s="60">
        <v>17116834</v>
      </c>
      <c r="J17" s="60">
        <v>5700846</v>
      </c>
      <c r="K17" s="60">
        <v>6479545</v>
      </c>
      <c r="L17" s="60">
        <v>10251746</v>
      </c>
      <c r="M17" s="60">
        <v>22432137</v>
      </c>
      <c r="N17" s="60">
        <v>6003081</v>
      </c>
      <c r="O17" s="60">
        <v>4870793</v>
      </c>
      <c r="P17" s="60">
        <v>7004388</v>
      </c>
      <c r="Q17" s="60">
        <v>17878262</v>
      </c>
      <c r="R17" s="60">
        <v>7623250</v>
      </c>
      <c r="S17" s="60">
        <v>10066506</v>
      </c>
      <c r="T17" s="60">
        <v>8606536</v>
      </c>
      <c r="U17" s="60">
        <v>26296292</v>
      </c>
      <c r="V17" s="60">
        <v>83723525</v>
      </c>
      <c r="W17" s="60">
        <v>68037114</v>
      </c>
      <c r="X17" s="60">
        <v>15686411</v>
      </c>
      <c r="Y17" s="61">
        <v>23.06</v>
      </c>
      <c r="Z17" s="62">
        <v>76109175</v>
      </c>
    </row>
    <row r="18" spans="1:26" ht="12.75">
      <c r="A18" s="70" t="s">
        <v>44</v>
      </c>
      <c r="B18" s="71">
        <f>SUM(B11:B17)</f>
        <v>183369772</v>
      </c>
      <c r="C18" s="71">
        <f>SUM(C11:C17)</f>
        <v>0</v>
      </c>
      <c r="D18" s="72">
        <f aca="true" t="shared" si="1" ref="D18:Z18">SUM(D11:D17)</f>
        <v>196749153</v>
      </c>
      <c r="E18" s="73">
        <f t="shared" si="1"/>
        <v>209066414</v>
      </c>
      <c r="F18" s="73">
        <f t="shared" si="1"/>
        <v>13710618</v>
      </c>
      <c r="G18" s="73">
        <f t="shared" si="1"/>
        <v>14623684</v>
      </c>
      <c r="H18" s="73">
        <f t="shared" si="1"/>
        <v>18987774</v>
      </c>
      <c r="I18" s="73">
        <f t="shared" si="1"/>
        <v>47322076</v>
      </c>
      <c r="J18" s="73">
        <f t="shared" si="1"/>
        <v>14104187</v>
      </c>
      <c r="K18" s="73">
        <f t="shared" si="1"/>
        <v>13327743</v>
      </c>
      <c r="L18" s="73">
        <f t="shared" si="1"/>
        <v>23506164</v>
      </c>
      <c r="M18" s="73">
        <f t="shared" si="1"/>
        <v>50938094</v>
      </c>
      <c r="N18" s="73">
        <f t="shared" si="1"/>
        <v>15160807</v>
      </c>
      <c r="O18" s="73">
        <f t="shared" si="1"/>
        <v>16064796</v>
      </c>
      <c r="P18" s="73">
        <f t="shared" si="1"/>
        <v>16317465</v>
      </c>
      <c r="Q18" s="73">
        <f t="shared" si="1"/>
        <v>47543068</v>
      </c>
      <c r="R18" s="73">
        <f t="shared" si="1"/>
        <v>15464990</v>
      </c>
      <c r="S18" s="73">
        <f t="shared" si="1"/>
        <v>19525758</v>
      </c>
      <c r="T18" s="73">
        <f t="shared" si="1"/>
        <v>15974233</v>
      </c>
      <c r="U18" s="73">
        <f t="shared" si="1"/>
        <v>50964981</v>
      </c>
      <c r="V18" s="73">
        <f t="shared" si="1"/>
        <v>196768219</v>
      </c>
      <c r="W18" s="73">
        <f t="shared" si="1"/>
        <v>196749140</v>
      </c>
      <c r="X18" s="73">
        <f t="shared" si="1"/>
        <v>19079</v>
      </c>
      <c r="Y18" s="67">
        <f>+IF(W18&lt;&gt;0,(X18/W18)*100,0)</f>
        <v>0.009697119895924321</v>
      </c>
      <c r="Z18" s="74">
        <f t="shared" si="1"/>
        <v>209066414</v>
      </c>
    </row>
    <row r="19" spans="1:26" ht="12.75">
      <c r="A19" s="70" t="s">
        <v>45</v>
      </c>
      <c r="B19" s="75">
        <f>+B10-B18</f>
        <v>13669828</v>
      </c>
      <c r="C19" s="75">
        <f>+C10-C18</f>
        <v>0</v>
      </c>
      <c r="D19" s="76">
        <f aca="true" t="shared" si="2" ref="D19:Z19">+D10-D18</f>
        <v>-7849784</v>
      </c>
      <c r="E19" s="77">
        <f t="shared" si="2"/>
        <v>-17034930</v>
      </c>
      <c r="F19" s="77">
        <f t="shared" si="2"/>
        <v>31895759</v>
      </c>
      <c r="G19" s="77">
        <f t="shared" si="2"/>
        <v>-9555306</v>
      </c>
      <c r="H19" s="77">
        <f t="shared" si="2"/>
        <v>-10020978</v>
      </c>
      <c r="I19" s="77">
        <f t="shared" si="2"/>
        <v>12319475</v>
      </c>
      <c r="J19" s="77">
        <f t="shared" si="2"/>
        <v>-5900029</v>
      </c>
      <c r="K19" s="77">
        <f t="shared" si="2"/>
        <v>-3845264</v>
      </c>
      <c r="L19" s="77">
        <f t="shared" si="2"/>
        <v>15206080</v>
      </c>
      <c r="M19" s="77">
        <f t="shared" si="2"/>
        <v>5460787</v>
      </c>
      <c r="N19" s="77">
        <f t="shared" si="2"/>
        <v>-3211509</v>
      </c>
      <c r="O19" s="77">
        <f t="shared" si="2"/>
        <v>-5887486</v>
      </c>
      <c r="P19" s="77">
        <f t="shared" si="2"/>
        <v>18198057</v>
      </c>
      <c r="Q19" s="77">
        <f t="shared" si="2"/>
        <v>9099062</v>
      </c>
      <c r="R19" s="77">
        <f t="shared" si="2"/>
        <v>-6387553</v>
      </c>
      <c r="S19" s="77">
        <f t="shared" si="2"/>
        <v>-10674987</v>
      </c>
      <c r="T19" s="77">
        <f t="shared" si="2"/>
        <v>-8080630</v>
      </c>
      <c r="U19" s="77">
        <f t="shared" si="2"/>
        <v>-25143170</v>
      </c>
      <c r="V19" s="77">
        <f t="shared" si="2"/>
        <v>1736154</v>
      </c>
      <c r="W19" s="77">
        <f>IF(E10=E18,0,W10-W18)</f>
        <v>-7849770</v>
      </c>
      <c r="X19" s="77">
        <f t="shared" si="2"/>
        <v>9585924</v>
      </c>
      <c r="Y19" s="78">
        <f>+IF(W19&lt;&gt;0,(X19/W19)*100,0)</f>
        <v>-122.11725948658368</v>
      </c>
      <c r="Z19" s="79">
        <f t="shared" si="2"/>
        <v>-17034930</v>
      </c>
    </row>
    <row r="20" spans="1:26" ht="12.75">
      <c r="A20" s="58" t="s">
        <v>46</v>
      </c>
      <c r="B20" s="19">
        <v>48241496</v>
      </c>
      <c r="C20" s="19">
        <v>0</v>
      </c>
      <c r="D20" s="59">
        <v>65640000</v>
      </c>
      <c r="E20" s="60">
        <v>68475537</v>
      </c>
      <c r="F20" s="60">
        <v>136551</v>
      </c>
      <c r="G20" s="60">
        <v>4903355</v>
      </c>
      <c r="H20" s="60">
        <v>6103755</v>
      </c>
      <c r="I20" s="60">
        <v>11143661</v>
      </c>
      <c r="J20" s="60">
        <v>3842225</v>
      </c>
      <c r="K20" s="60">
        <v>4986154</v>
      </c>
      <c r="L20" s="60">
        <v>3417908</v>
      </c>
      <c r="M20" s="60">
        <v>12246287</v>
      </c>
      <c r="N20" s="60">
        <v>4674139</v>
      </c>
      <c r="O20" s="60">
        <v>9323762</v>
      </c>
      <c r="P20" s="60">
        <v>9919968</v>
      </c>
      <c r="Q20" s="60">
        <v>23917869</v>
      </c>
      <c r="R20" s="60">
        <v>7977061</v>
      </c>
      <c r="S20" s="60">
        <v>4805375</v>
      </c>
      <c r="T20" s="60">
        <v>2683788</v>
      </c>
      <c r="U20" s="60">
        <v>15466224</v>
      </c>
      <c r="V20" s="60">
        <v>62774041</v>
      </c>
      <c r="W20" s="60">
        <v>65640000</v>
      </c>
      <c r="X20" s="60">
        <v>-2865959</v>
      </c>
      <c r="Y20" s="61">
        <v>-4.37</v>
      </c>
      <c r="Z20" s="62">
        <v>68475537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61911324</v>
      </c>
      <c r="C22" s="86">
        <f>SUM(C19:C21)</f>
        <v>0</v>
      </c>
      <c r="D22" s="87">
        <f aca="true" t="shared" si="3" ref="D22:Z22">SUM(D19:D21)</f>
        <v>57790216</v>
      </c>
      <c r="E22" s="88">
        <f t="shared" si="3"/>
        <v>51440607</v>
      </c>
      <c r="F22" s="88">
        <f t="shared" si="3"/>
        <v>32032310</v>
      </c>
      <c r="G22" s="88">
        <f t="shared" si="3"/>
        <v>-4651951</v>
      </c>
      <c r="H22" s="88">
        <f t="shared" si="3"/>
        <v>-3917223</v>
      </c>
      <c r="I22" s="88">
        <f t="shared" si="3"/>
        <v>23463136</v>
      </c>
      <c r="J22" s="88">
        <f t="shared" si="3"/>
        <v>-2057804</v>
      </c>
      <c r="K22" s="88">
        <f t="shared" si="3"/>
        <v>1140890</v>
      </c>
      <c r="L22" s="88">
        <f t="shared" si="3"/>
        <v>18623988</v>
      </c>
      <c r="M22" s="88">
        <f t="shared" si="3"/>
        <v>17707074</v>
      </c>
      <c r="N22" s="88">
        <f t="shared" si="3"/>
        <v>1462630</v>
      </c>
      <c r="O22" s="88">
        <f t="shared" si="3"/>
        <v>3436276</v>
      </c>
      <c r="P22" s="88">
        <f t="shared" si="3"/>
        <v>28118025</v>
      </c>
      <c r="Q22" s="88">
        <f t="shared" si="3"/>
        <v>33016931</v>
      </c>
      <c r="R22" s="88">
        <f t="shared" si="3"/>
        <v>1589508</v>
      </c>
      <c r="S22" s="88">
        <f t="shared" si="3"/>
        <v>-5869612</v>
      </c>
      <c r="T22" s="88">
        <f t="shared" si="3"/>
        <v>-5396842</v>
      </c>
      <c r="U22" s="88">
        <f t="shared" si="3"/>
        <v>-9676946</v>
      </c>
      <c r="V22" s="88">
        <f t="shared" si="3"/>
        <v>64510195</v>
      </c>
      <c r="W22" s="88">
        <f t="shared" si="3"/>
        <v>57790230</v>
      </c>
      <c r="X22" s="88">
        <f t="shared" si="3"/>
        <v>6719965</v>
      </c>
      <c r="Y22" s="89">
        <f>+IF(W22&lt;&gt;0,(X22/W22)*100,0)</f>
        <v>11.628202552576795</v>
      </c>
      <c r="Z22" s="90">
        <f t="shared" si="3"/>
        <v>51440607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61911324</v>
      </c>
      <c r="C24" s="75">
        <f>SUM(C22:C23)</f>
        <v>0</v>
      </c>
      <c r="D24" s="76">
        <f aca="true" t="shared" si="4" ref="D24:Z24">SUM(D22:D23)</f>
        <v>57790216</v>
      </c>
      <c r="E24" s="77">
        <f t="shared" si="4"/>
        <v>51440607</v>
      </c>
      <c r="F24" s="77">
        <f t="shared" si="4"/>
        <v>32032310</v>
      </c>
      <c r="G24" s="77">
        <f t="shared" si="4"/>
        <v>-4651951</v>
      </c>
      <c r="H24" s="77">
        <f t="shared" si="4"/>
        <v>-3917223</v>
      </c>
      <c r="I24" s="77">
        <f t="shared" si="4"/>
        <v>23463136</v>
      </c>
      <c r="J24" s="77">
        <f t="shared" si="4"/>
        <v>-2057804</v>
      </c>
      <c r="K24" s="77">
        <f t="shared" si="4"/>
        <v>1140890</v>
      </c>
      <c r="L24" s="77">
        <f t="shared" si="4"/>
        <v>18623988</v>
      </c>
      <c r="M24" s="77">
        <f t="shared" si="4"/>
        <v>17707074</v>
      </c>
      <c r="N24" s="77">
        <f t="shared" si="4"/>
        <v>1462630</v>
      </c>
      <c r="O24" s="77">
        <f t="shared" si="4"/>
        <v>3436276</v>
      </c>
      <c r="P24" s="77">
        <f t="shared" si="4"/>
        <v>28118025</v>
      </c>
      <c r="Q24" s="77">
        <f t="shared" si="4"/>
        <v>33016931</v>
      </c>
      <c r="R24" s="77">
        <f t="shared" si="4"/>
        <v>1589508</v>
      </c>
      <c r="S24" s="77">
        <f t="shared" si="4"/>
        <v>-5869612</v>
      </c>
      <c r="T24" s="77">
        <f t="shared" si="4"/>
        <v>-5396842</v>
      </c>
      <c r="U24" s="77">
        <f t="shared" si="4"/>
        <v>-9676946</v>
      </c>
      <c r="V24" s="77">
        <f t="shared" si="4"/>
        <v>64510195</v>
      </c>
      <c r="W24" s="77">
        <f t="shared" si="4"/>
        <v>57790230</v>
      </c>
      <c r="X24" s="77">
        <f t="shared" si="4"/>
        <v>6719965</v>
      </c>
      <c r="Y24" s="78">
        <f>+IF(W24&lt;&gt;0,(X24/W24)*100,0)</f>
        <v>11.628202552576795</v>
      </c>
      <c r="Z24" s="79">
        <f t="shared" si="4"/>
        <v>51440607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417869235</v>
      </c>
      <c r="C27" s="22">
        <v>0</v>
      </c>
      <c r="D27" s="99">
        <v>82408000</v>
      </c>
      <c r="E27" s="100">
        <v>85995734</v>
      </c>
      <c r="F27" s="100">
        <v>136551</v>
      </c>
      <c r="G27" s="100">
        <v>5032975</v>
      </c>
      <c r="H27" s="100">
        <v>4412457</v>
      </c>
      <c r="I27" s="100">
        <v>9581983</v>
      </c>
      <c r="J27" s="100">
        <v>2509651</v>
      </c>
      <c r="K27" s="100">
        <v>5368729</v>
      </c>
      <c r="L27" s="100">
        <v>3522926</v>
      </c>
      <c r="M27" s="100">
        <v>11401306</v>
      </c>
      <c r="N27" s="100">
        <v>4651365</v>
      </c>
      <c r="O27" s="100">
        <v>9282197</v>
      </c>
      <c r="P27" s="100">
        <v>8964852</v>
      </c>
      <c r="Q27" s="100">
        <v>22898414</v>
      </c>
      <c r="R27" s="100">
        <v>7569933</v>
      </c>
      <c r="S27" s="100">
        <v>3898506</v>
      </c>
      <c r="T27" s="100">
        <v>6930496</v>
      </c>
      <c r="U27" s="100">
        <v>18398935</v>
      </c>
      <c r="V27" s="100">
        <v>62280638</v>
      </c>
      <c r="W27" s="100">
        <v>85995734</v>
      </c>
      <c r="X27" s="100">
        <v>-23715096</v>
      </c>
      <c r="Y27" s="101">
        <v>-27.58</v>
      </c>
      <c r="Z27" s="102">
        <v>85995734</v>
      </c>
    </row>
    <row r="28" spans="1:26" ht="12.75">
      <c r="A28" s="103" t="s">
        <v>46</v>
      </c>
      <c r="B28" s="19">
        <v>297158387</v>
      </c>
      <c r="C28" s="19">
        <v>0</v>
      </c>
      <c r="D28" s="59">
        <v>65640000</v>
      </c>
      <c r="E28" s="60">
        <v>68474552</v>
      </c>
      <c r="F28" s="60">
        <v>136551</v>
      </c>
      <c r="G28" s="60">
        <v>4869536</v>
      </c>
      <c r="H28" s="60">
        <v>4351014</v>
      </c>
      <c r="I28" s="60">
        <v>9357101</v>
      </c>
      <c r="J28" s="60">
        <v>2455651</v>
      </c>
      <c r="K28" s="60">
        <v>5182301</v>
      </c>
      <c r="L28" s="60">
        <v>3522926</v>
      </c>
      <c r="M28" s="60">
        <v>11160878</v>
      </c>
      <c r="N28" s="60">
        <v>4636677</v>
      </c>
      <c r="O28" s="60">
        <v>9131457</v>
      </c>
      <c r="P28" s="60">
        <v>8934762</v>
      </c>
      <c r="Q28" s="60">
        <v>22702896</v>
      </c>
      <c r="R28" s="60">
        <v>7569933</v>
      </c>
      <c r="S28" s="60">
        <v>3855648</v>
      </c>
      <c r="T28" s="60">
        <v>5438746</v>
      </c>
      <c r="U28" s="60">
        <v>16864327</v>
      </c>
      <c r="V28" s="60">
        <v>60085202</v>
      </c>
      <c r="W28" s="60">
        <v>68474552</v>
      </c>
      <c r="X28" s="60">
        <v>-8389350</v>
      </c>
      <c r="Y28" s="61">
        <v>-12.25</v>
      </c>
      <c r="Z28" s="62">
        <v>68474552</v>
      </c>
    </row>
    <row r="29" spans="1:26" ht="12.75">
      <c r="A29" s="58" t="s">
        <v>283</v>
      </c>
      <c r="B29" s="19">
        <v>112976351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6007542</v>
      </c>
      <c r="C30" s="19">
        <v>0</v>
      </c>
      <c r="D30" s="59">
        <v>10800000</v>
      </c>
      <c r="E30" s="60">
        <v>15000000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1180706</v>
      </c>
      <c r="U30" s="60">
        <v>1180706</v>
      </c>
      <c r="V30" s="60">
        <v>1180706</v>
      </c>
      <c r="W30" s="60">
        <v>15000000</v>
      </c>
      <c r="X30" s="60">
        <v>-13819294</v>
      </c>
      <c r="Y30" s="61">
        <v>-92.13</v>
      </c>
      <c r="Z30" s="62">
        <v>15000000</v>
      </c>
    </row>
    <row r="31" spans="1:26" ht="12.75">
      <c r="A31" s="58" t="s">
        <v>53</v>
      </c>
      <c r="B31" s="19">
        <v>1726955</v>
      </c>
      <c r="C31" s="19">
        <v>0</v>
      </c>
      <c r="D31" s="59">
        <v>5968000</v>
      </c>
      <c r="E31" s="60">
        <v>2521182</v>
      </c>
      <c r="F31" s="60">
        <v>0</v>
      </c>
      <c r="G31" s="60">
        <v>163439</v>
      </c>
      <c r="H31" s="60">
        <v>61443</v>
      </c>
      <c r="I31" s="60">
        <v>224882</v>
      </c>
      <c r="J31" s="60">
        <v>54000</v>
      </c>
      <c r="K31" s="60">
        <v>186428</v>
      </c>
      <c r="L31" s="60">
        <v>0</v>
      </c>
      <c r="M31" s="60">
        <v>240428</v>
      </c>
      <c r="N31" s="60">
        <v>14688</v>
      </c>
      <c r="O31" s="60">
        <v>150740</v>
      </c>
      <c r="P31" s="60">
        <v>30090</v>
      </c>
      <c r="Q31" s="60">
        <v>195518</v>
      </c>
      <c r="R31" s="60">
        <v>0</v>
      </c>
      <c r="S31" s="60">
        <v>42858</v>
      </c>
      <c r="T31" s="60">
        <v>311044</v>
      </c>
      <c r="U31" s="60">
        <v>353902</v>
      </c>
      <c r="V31" s="60">
        <v>1014730</v>
      </c>
      <c r="W31" s="60">
        <v>2521182</v>
      </c>
      <c r="X31" s="60">
        <v>-1506452</v>
      </c>
      <c r="Y31" s="61">
        <v>-59.75</v>
      </c>
      <c r="Z31" s="62">
        <v>2521182</v>
      </c>
    </row>
    <row r="32" spans="1:26" ht="12.75">
      <c r="A32" s="70" t="s">
        <v>54</v>
      </c>
      <c r="B32" s="22">
        <f>SUM(B28:B31)</f>
        <v>417869235</v>
      </c>
      <c r="C32" s="22">
        <f>SUM(C28:C31)</f>
        <v>0</v>
      </c>
      <c r="D32" s="99">
        <f aca="true" t="shared" si="5" ref="D32:Z32">SUM(D28:D31)</f>
        <v>82408000</v>
      </c>
      <c r="E32" s="100">
        <f t="shared" si="5"/>
        <v>85995734</v>
      </c>
      <c r="F32" s="100">
        <f t="shared" si="5"/>
        <v>136551</v>
      </c>
      <c r="G32" s="100">
        <f t="shared" si="5"/>
        <v>5032975</v>
      </c>
      <c r="H32" s="100">
        <f t="shared" si="5"/>
        <v>4412457</v>
      </c>
      <c r="I32" s="100">
        <f t="shared" si="5"/>
        <v>9581983</v>
      </c>
      <c r="J32" s="100">
        <f t="shared" si="5"/>
        <v>2509651</v>
      </c>
      <c r="K32" s="100">
        <f t="shared" si="5"/>
        <v>5368729</v>
      </c>
      <c r="L32" s="100">
        <f t="shared" si="5"/>
        <v>3522926</v>
      </c>
      <c r="M32" s="100">
        <f t="shared" si="5"/>
        <v>11401306</v>
      </c>
      <c r="N32" s="100">
        <f t="shared" si="5"/>
        <v>4651365</v>
      </c>
      <c r="O32" s="100">
        <f t="shared" si="5"/>
        <v>9282197</v>
      </c>
      <c r="P32" s="100">
        <f t="shared" si="5"/>
        <v>8964852</v>
      </c>
      <c r="Q32" s="100">
        <f t="shared" si="5"/>
        <v>22898414</v>
      </c>
      <c r="R32" s="100">
        <f t="shared" si="5"/>
        <v>7569933</v>
      </c>
      <c r="S32" s="100">
        <f t="shared" si="5"/>
        <v>3898506</v>
      </c>
      <c r="T32" s="100">
        <f t="shared" si="5"/>
        <v>6930496</v>
      </c>
      <c r="U32" s="100">
        <f t="shared" si="5"/>
        <v>18398935</v>
      </c>
      <c r="V32" s="100">
        <f t="shared" si="5"/>
        <v>62280638</v>
      </c>
      <c r="W32" s="100">
        <f t="shared" si="5"/>
        <v>85995734</v>
      </c>
      <c r="X32" s="100">
        <f t="shared" si="5"/>
        <v>-23715096</v>
      </c>
      <c r="Y32" s="101">
        <f>+IF(W32&lt;&gt;0,(X32/W32)*100,0)</f>
        <v>-27.57706097374551</v>
      </c>
      <c r="Z32" s="102">
        <f t="shared" si="5"/>
        <v>85995734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88357659</v>
      </c>
      <c r="C35" s="19">
        <v>0</v>
      </c>
      <c r="D35" s="59">
        <v>71692380</v>
      </c>
      <c r="E35" s="60">
        <v>61162797</v>
      </c>
      <c r="F35" s="60">
        <v>101674674</v>
      </c>
      <c r="G35" s="60">
        <v>30784499</v>
      </c>
      <c r="H35" s="60">
        <v>86416001</v>
      </c>
      <c r="I35" s="60">
        <v>86416001</v>
      </c>
      <c r="J35" s="60">
        <v>90535449</v>
      </c>
      <c r="K35" s="60">
        <v>78517029</v>
      </c>
      <c r="L35" s="60">
        <v>109820966</v>
      </c>
      <c r="M35" s="60">
        <v>109820966</v>
      </c>
      <c r="N35" s="60">
        <v>99733056</v>
      </c>
      <c r="O35" s="60">
        <v>90857602</v>
      </c>
      <c r="P35" s="60">
        <v>110917531</v>
      </c>
      <c r="Q35" s="60">
        <v>110917531</v>
      </c>
      <c r="R35" s="60">
        <v>100464023</v>
      </c>
      <c r="S35" s="60">
        <v>88753398</v>
      </c>
      <c r="T35" s="60">
        <v>85044310</v>
      </c>
      <c r="U35" s="60">
        <v>85044310</v>
      </c>
      <c r="V35" s="60">
        <v>85044310</v>
      </c>
      <c r="W35" s="60">
        <v>61162797</v>
      </c>
      <c r="X35" s="60">
        <v>23881513</v>
      </c>
      <c r="Y35" s="61">
        <v>39.05</v>
      </c>
      <c r="Z35" s="62">
        <v>61162797</v>
      </c>
    </row>
    <row r="36" spans="1:26" ht="12.75">
      <c r="A36" s="58" t="s">
        <v>57</v>
      </c>
      <c r="B36" s="19">
        <v>372735994</v>
      </c>
      <c r="C36" s="19">
        <v>0</v>
      </c>
      <c r="D36" s="59">
        <v>441680013</v>
      </c>
      <c r="E36" s="60">
        <v>442214096</v>
      </c>
      <c r="F36" s="60">
        <v>373799340</v>
      </c>
      <c r="G36" s="60">
        <v>434393875</v>
      </c>
      <c r="H36" s="60">
        <v>375006339</v>
      </c>
      <c r="I36" s="60">
        <v>375006339</v>
      </c>
      <c r="J36" s="60">
        <v>376419053</v>
      </c>
      <c r="K36" s="60">
        <v>384782501</v>
      </c>
      <c r="L36" s="60">
        <v>388174340</v>
      </c>
      <c r="M36" s="60">
        <v>388174340</v>
      </c>
      <c r="N36" s="60">
        <v>390345560</v>
      </c>
      <c r="O36" s="60">
        <v>398956593</v>
      </c>
      <c r="P36" s="60">
        <v>406676484</v>
      </c>
      <c r="Q36" s="60">
        <v>406676484</v>
      </c>
      <c r="R36" s="60">
        <v>411750405</v>
      </c>
      <c r="S36" s="60">
        <v>420399883</v>
      </c>
      <c r="T36" s="60">
        <v>416293345</v>
      </c>
      <c r="U36" s="60">
        <v>416293345</v>
      </c>
      <c r="V36" s="60">
        <v>416293345</v>
      </c>
      <c r="W36" s="60">
        <v>442214096</v>
      </c>
      <c r="X36" s="60">
        <v>-25920751</v>
      </c>
      <c r="Y36" s="61">
        <v>-5.86</v>
      </c>
      <c r="Z36" s="62">
        <v>442214096</v>
      </c>
    </row>
    <row r="37" spans="1:26" ht="12.75">
      <c r="A37" s="58" t="s">
        <v>58</v>
      </c>
      <c r="B37" s="19">
        <v>61572064</v>
      </c>
      <c r="C37" s="19">
        <v>0</v>
      </c>
      <c r="D37" s="59">
        <v>53734715</v>
      </c>
      <c r="E37" s="60">
        <v>53734715</v>
      </c>
      <c r="F37" s="60">
        <v>54635025</v>
      </c>
      <c r="G37" s="60">
        <v>30253997</v>
      </c>
      <c r="H37" s="60">
        <v>21508939</v>
      </c>
      <c r="I37" s="60">
        <v>21508939</v>
      </c>
      <c r="J37" s="60">
        <v>27642939</v>
      </c>
      <c r="K37" s="60">
        <v>23495159</v>
      </c>
      <c r="L37" s="60">
        <v>38664057</v>
      </c>
      <c r="M37" s="60">
        <v>38664057</v>
      </c>
      <c r="N37" s="60">
        <v>35523604</v>
      </c>
      <c r="O37" s="60">
        <v>24885698</v>
      </c>
      <c r="P37" s="60">
        <v>24264474</v>
      </c>
      <c r="Q37" s="60">
        <v>24264474</v>
      </c>
      <c r="R37" s="60">
        <v>16824354</v>
      </c>
      <c r="S37" s="60">
        <v>19676456</v>
      </c>
      <c r="T37" s="60">
        <v>16732560</v>
      </c>
      <c r="U37" s="60">
        <v>16732560</v>
      </c>
      <c r="V37" s="60">
        <v>16732560</v>
      </c>
      <c r="W37" s="60">
        <v>53734715</v>
      </c>
      <c r="X37" s="60">
        <v>-37002155</v>
      </c>
      <c r="Y37" s="61">
        <v>-68.86</v>
      </c>
      <c r="Z37" s="62">
        <v>53734715</v>
      </c>
    </row>
    <row r="38" spans="1:26" ht="12.75">
      <c r="A38" s="58" t="s">
        <v>59</v>
      </c>
      <c r="B38" s="19">
        <v>12175610</v>
      </c>
      <c r="C38" s="19">
        <v>0</v>
      </c>
      <c r="D38" s="59">
        <v>11792573</v>
      </c>
      <c r="E38" s="60">
        <v>11792573</v>
      </c>
      <c r="F38" s="60">
        <v>7036838</v>
      </c>
      <c r="G38" s="60">
        <v>21112204</v>
      </c>
      <c r="H38" s="60">
        <v>28842244</v>
      </c>
      <c r="I38" s="60">
        <v>28842244</v>
      </c>
      <c r="J38" s="60">
        <v>28819569</v>
      </c>
      <c r="K38" s="60">
        <v>28894887</v>
      </c>
      <c r="L38" s="60">
        <v>31065584</v>
      </c>
      <c r="M38" s="60">
        <v>31065584</v>
      </c>
      <c r="N38" s="60">
        <v>31511468</v>
      </c>
      <c r="O38" s="60">
        <v>31926932</v>
      </c>
      <c r="P38" s="60">
        <v>32398438</v>
      </c>
      <c r="Q38" s="60">
        <v>32398438</v>
      </c>
      <c r="R38" s="60">
        <v>32869446</v>
      </c>
      <c r="S38" s="60">
        <v>32826012</v>
      </c>
      <c r="T38" s="60">
        <v>35301247</v>
      </c>
      <c r="U38" s="60">
        <v>35301247</v>
      </c>
      <c r="V38" s="60">
        <v>35301247</v>
      </c>
      <c r="W38" s="60">
        <v>11792573</v>
      </c>
      <c r="X38" s="60">
        <v>23508674</v>
      </c>
      <c r="Y38" s="61">
        <v>199.35</v>
      </c>
      <c r="Z38" s="62">
        <v>11792573</v>
      </c>
    </row>
    <row r="39" spans="1:26" ht="12.75">
      <c r="A39" s="58" t="s">
        <v>60</v>
      </c>
      <c r="B39" s="19">
        <v>387345979</v>
      </c>
      <c r="C39" s="19">
        <v>0</v>
      </c>
      <c r="D39" s="59">
        <v>447845105</v>
      </c>
      <c r="E39" s="60">
        <v>437849605</v>
      </c>
      <c r="F39" s="60">
        <v>413802151</v>
      </c>
      <c r="G39" s="60">
        <v>413812173</v>
      </c>
      <c r="H39" s="60">
        <v>411071157</v>
      </c>
      <c r="I39" s="60">
        <v>411071157</v>
      </c>
      <c r="J39" s="60">
        <v>410491994</v>
      </c>
      <c r="K39" s="60">
        <v>410909484</v>
      </c>
      <c r="L39" s="60">
        <v>428265665</v>
      </c>
      <c r="M39" s="60">
        <v>428265665</v>
      </c>
      <c r="N39" s="60">
        <v>423043544</v>
      </c>
      <c r="O39" s="60">
        <v>433001565</v>
      </c>
      <c r="P39" s="60">
        <v>460931103</v>
      </c>
      <c r="Q39" s="60">
        <v>460931103</v>
      </c>
      <c r="R39" s="60">
        <v>462520628</v>
      </c>
      <c r="S39" s="60">
        <v>456650813</v>
      </c>
      <c r="T39" s="60">
        <v>449303848</v>
      </c>
      <c r="U39" s="60">
        <v>449303848</v>
      </c>
      <c r="V39" s="60">
        <v>449303848</v>
      </c>
      <c r="W39" s="60">
        <v>437849605</v>
      </c>
      <c r="X39" s="60">
        <v>11454243</v>
      </c>
      <c r="Y39" s="61">
        <v>2.62</v>
      </c>
      <c r="Z39" s="62">
        <v>437849605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-982910</v>
      </c>
      <c r="C42" s="19">
        <v>0</v>
      </c>
      <c r="D42" s="59">
        <v>83599704</v>
      </c>
      <c r="E42" s="60">
        <v>66335623</v>
      </c>
      <c r="F42" s="60">
        <v>22195431</v>
      </c>
      <c r="G42" s="60">
        <v>-30410208</v>
      </c>
      <c r="H42" s="60">
        <v>-21499868</v>
      </c>
      <c r="I42" s="60">
        <v>-29714645</v>
      </c>
      <c r="J42" s="60">
        <v>-5446950</v>
      </c>
      <c r="K42" s="60">
        <v>-16162735</v>
      </c>
      <c r="L42" s="60">
        <v>17699637</v>
      </c>
      <c r="M42" s="60">
        <v>-3910048</v>
      </c>
      <c r="N42" s="60">
        <v>-27829719</v>
      </c>
      <c r="O42" s="60">
        <v>-17754979</v>
      </c>
      <c r="P42" s="60">
        <v>11947732</v>
      </c>
      <c r="Q42" s="60">
        <v>-33636966</v>
      </c>
      <c r="R42" s="60">
        <v>-20189302</v>
      </c>
      <c r="S42" s="60">
        <v>-16093681</v>
      </c>
      <c r="T42" s="60">
        <v>-9244683</v>
      </c>
      <c r="U42" s="60">
        <v>-45527666</v>
      </c>
      <c r="V42" s="60">
        <v>-112789325</v>
      </c>
      <c r="W42" s="60">
        <v>66335623</v>
      </c>
      <c r="X42" s="60">
        <v>-179124948</v>
      </c>
      <c r="Y42" s="61">
        <v>-270.03</v>
      </c>
      <c r="Z42" s="62">
        <v>66335623</v>
      </c>
    </row>
    <row r="43" spans="1:26" ht="12.75">
      <c r="A43" s="58" t="s">
        <v>63</v>
      </c>
      <c r="B43" s="19">
        <v>309536</v>
      </c>
      <c r="C43" s="19">
        <v>0</v>
      </c>
      <c r="D43" s="59">
        <v>-74658000</v>
      </c>
      <c r="E43" s="60">
        <v>-77331183</v>
      </c>
      <c r="F43" s="60">
        <v>10329435</v>
      </c>
      <c r="G43" s="60">
        <v>14597416</v>
      </c>
      <c r="H43" s="60">
        <v>14651058</v>
      </c>
      <c r="I43" s="60">
        <v>39577909</v>
      </c>
      <c r="J43" s="60">
        <v>5106230</v>
      </c>
      <c r="K43" s="60">
        <v>5572320</v>
      </c>
      <c r="L43" s="60">
        <v>11293582</v>
      </c>
      <c r="M43" s="60">
        <v>21972132</v>
      </c>
      <c r="N43" s="60">
        <v>15130611</v>
      </c>
      <c r="O43" s="60">
        <v>5999321</v>
      </c>
      <c r="P43" s="60">
        <v>6616976</v>
      </c>
      <c r="Q43" s="60">
        <v>27746908</v>
      </c>
      <c r="R43" s="60">
        <v>7063939</v>
      </c>
      <c r="S43" s="60">
        <v>7411646</v>
      </c>
      <c r="T43" s="60">
        <v>5088727</v>
      </c>
      <c r="U43" s="60">
        <v>19564312</v>
      </c>
      <c r="V43" s="60">
        <v>108861261</v>
      </c>
      <c r="W43" s="60">
        <v>-77331183</v>
      </c>
      <c r="X43" s="60">
        <v>186192444</v>
      </c>
      <c r="Y43" s="61">
        <v>-240.77</v>
      </c>
      <c r="Z43" s="62">
        <v>-77331183</v>
      </c>
    </row>
    <row r="44" spans="1:26" ht="12.75">
      <c r="A44" s="58" t="s">
        <v>64</v>
      </c>
      <c r="B44" s="19">
        <v>-2689542</v>
      </c>
      <c r="C44" s="19">
        <v>0</v>
      </c>
      <c r="D44" s="59">
        <v>-420304</v>
      </c>
      <c r="E44" s="60">
        <v>11000000</v>
      </c>
      <c r="F44" s="60">
        <v>-350634</v>
      </c>
      <c r="G44" s="60">
        <v>-350634</v>
      </c>
      <c r="H44" s="60">
        <v>-350634</v>
      </c>
      <c r="I44" s="60">
        <v>-1051902</v>
      </c>
      <c r="J44" s="60">
        <v>-350634</v>
      </c>
      <c r="K44" s="60">
        <v>-350634</v>
      </c>
      <c r="L44" s="60">
        <v>-350634</v>
      </c>
      <c r="M44" s="60">
        <v>-1051902</v>
      </c>
      <c r="N44" s="60">
        <v>-350634</v>
      </c>
      <c r="O44" s="60">
        <v>-350634</v>
      </c>
      <c r="P44" s="60">
        <v>-369358</v>
      </c>
      <c r="Q44" s="60">
        <v>-1070626</v>
      </c>
      <c r="R44" s="60">
        <v>-369358</v>
      </c>
      <c r="S44" s="60">
        <v>-369358</v>
      </c>
      <c r="T44" s="60">
        <v>-328960</v>
      </c>
      <c r="U44" s="60">
        <v>-1067676</v>
      </c>
      <c r="V44" s="60">
        <v>-4242106</v>
      </c>
      <c r="W44" s="60">
        <v>11000000</v>
      </c>
      <c r="X44" s="60">
        <v>-15242106</v>
      </c>
      <c r="Y44" s="61">
        <v>-138.56</v>
      </c>
      <c r="Z44" s="62">
        <v>11000000</v>
      </c>
    </row>
    <row r="45" spans="1:26" ht="12.75">
      <c r="A45" s="70" t="s">
        <v>65</v>
      </c>
      <c r="B45" s="22">
        <v>9774199</v>
      </c>
      <c r="C45" s="22">
        <v>0</v>
      </c>
      <c r="D45" s="99">
        <v>19085496</v>
      </c>
      <c r="E45" s="100">
        <v>9778639</v>
      </c>
      <c r="F45" s="100">
        <v>41948431</v>
      </c>
      <c r="G45" s="100">
        <v>25785005</v>
      </c>
      <c r="H45" s="100">
        <v>18585561</v>
      </c>
      <c r="I45" s="100">
        <v>18585561</v>
      </c>
      <c r="J45" s="100">
        <v>17894207</v>
      </c>
      <c r="K45" s="100">
        <v>6953158</v>
      </c>
      <c r="L45" s="100">
        <v>35595743</v>
      </c>
      <c r="M45" s="100">
        <v>35595743</v>
      </c>
      <c r="N45" s="100">
        <v>22546001</v>
      </c>
      <c r="O45" s="100">
        <v>10439709</v>
      </c>
      <c r="P45" s="100">
        <v>28635059</v>
      </c>
      <c r="Q45" s="100">
        <v>22546001</v>
      </c>
      <c r="R45" s="100">
        <v>15140338</v>
      </c>
      <c r="S45" s="100">
        <v>6088945</v>
      </c>
      <c r="T45" s="100">
        <v>1604029</v>
      </c>
      <c r="U45" s="100">
        <v>1604029</v>
      </c>
      <c r="V45" s="100">
        <v>1604029</v>
      </c>
      <c r="W45" s="100">
        <v>9778639</v>
      </c>
      <c r="X45" s="100">
        <v>-8174610</v>
      </c>
      <c r="Y45" s="101">
        <v>-83.6</v>
      </c>
      <c r="Z45" s="102">
        <v>9778639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6257161</v>
      </c>
      <c r="C49" s="52">
        <v>0</v>
      </c>
      <c r="D49" s="129">
        <v>4916389</v>
      </c>
      <c r="E49" s="54">
        <v>2280032</v>
      </c>
      <c r="F49" s="54">
        <v>0</v>
      </c>
      <c r="G49" s="54">
        <v>0</v>
      </c>
      <c r="H49" s="54">
        <v>0</v>
      </c>
      <c r="I49" s="54">
        <v>2079833</v>
      </c>
      <c r="J49" s="54">
        <v>0</v>
      </c>
      <c r="K49" s="54">
        <v>0</v>
      </c>
      <c r="L49" s="54">
        <v>0</v>
      </c>
      <c r="M49" s="54">
        <v>2083257</v>
      </c>
      <c r="N49" s="54">
        <v>0</v>
      </c>
      <c r="O49" s="54">
        <v>0</v>
      </c>
      <c r="P49" s="54">
        <v>0</v>
      </c>
      <c r="Q49" s="54">
        <v>12565964</v>
      </c>
      <c r="R49" s="54">
        <v>0</v>
      </c>
      <c r="S49" s="54">
        <v>0</v>
      </c>
      <c r="T49" s="54">
        <v>0</v>
      </c>
      <c r="U49" s="54">
        <v>34816614</v>
      </c>
      <c r="V49" s="54">
        <v>79006236</v>
      </c>
      <c r="W49" s="54">
        <v>144005486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4623462</v>
      </c>
      <c r="C51" s="52">
        <v>0</v>
      </c>
      <c r="D51" s="129">
        <v>4849411</v>
      </c>
      <c r="E51" s="54">
        <v>3869508</v>
      </c>
      <c r="F51" s="54">
        <v>0</v>
      </c>
      <c r="G51" s="54">
        <v>0</v>
      </c>
      <c r="H51" s="54">
        <v>0</v>
      </c>
      <c r="I51" s="54">
        <v>1533080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14875461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80.9017880034894</v>
      </c>
      <c r="C58" s="5">
        <f>IF(C67=0,0,+(C76/C67)*100)</f>
        <v>0</v>
      </c>
      <c r="D58" s="6">
        <f aca="true" t="shared" si="6" ref="D58:Z58">IF(D67=0,0,+(D76/D67)*100)</f>
        <v>78.84591872911014</v>
      </c>
      <c r="E58" s="7">
        <f t="shared" si="6"/>
        <v>75.4798376891268</v>
      </c>
      <c r="F58" s="7">
        <f t="shared" si="6"/>
        <v>122.41994804228445</v>
      </c>
      <c r="G58" s="7">
        <f t="shared" si="6"/>
        <v>127.36612182481393</v>
      </c>
      <c r="H58" s="7">
        <f t="shared" si="6"/>
        <v>46.87276009804819</v>
      </c>
      <c r="I58" s="7">
        <f t="shared" si="6"/>
        <v>85.8978138105242</v>
      </c>
      <c r="J58" s="7">
        <f t="shared" si="6"/>
        <v>87.72372714900551</v>
      </c>
      <c r="K58" s="7">
        <f t="shared" si="6"/>
        <v>83.19009805938772</v>
      </c>
      <c r="L58" s="7">
        <f t="shared" si="6"/>
        <v>67.31072098947747</v>
      </c>
      <c r="M58" s="7">
        <f t="shared" si="6"/>
        <v>79.47493905343566</v>
      </c>
      <c r="N58" s="7">
        <f t="shared" si="6"/>
        <v>67.56495703032819</v>
      </c>
      <c r="O58" s="7">
        <f t="shared" si="6"/>
        <v>70.02662902141498</v>
      </c>
      <c r="P58" s="7">
        <f t="shared" si="6"/>
        <v>75.2010878422725</v>
      </c>
      <c r="Q58" s="7">
        <f t="shared" si="6"/>
        <v>70.80511302537121</v>
      </c>
      <c r="R58" s="7">
        <f t="shared" si="6"/>
        <v>70.87847280327628</v>
      </c>
      <c r="S58" s="7">
        <f t="shared" si="6"/>
        <v>74.97440134870294</v>
      </c>
      <c r="T58" s="7">
        <f t="shared" si="6"/>
        <v>100.1152515015343</v>
      </c>
      <c r="U58" s="7">
        <f t="shared" si="6"/>
        <v>81.79792967440025</v>
      </c>
      <c r="V58" s="7">
        <f t="shared" si="6"/>
        <v>78.77061258541367</v>
      </c>
      <c r="W58" s="7">
        <f t="shared" si="6"/>
        <v>78.84592030188593</v>
      </c>
      <c r="X58" s="7">
        <f t="shared" si="6"/>
        <v>0</v>
      </c>
      <c r="Y58" s="7">
        <f t="shared" si="6"/>
        <v>0</v>
      </c>
      <c r="Z58" s="8">
        <f t="shared" si="6"/>
        <v>75.4798376891268</v>
      </c>
    </row>
    <row r="59" spans="1:26" ht="12.75">
      <c r="A59" s="37" t="s">
        <v>31</v>
      </c>
      <c r="B59" s="9">
        <f aca="true" t="shared" si="7" ref="B59:Z66">IF(B68=0,0,+(B77/B68)*100)</f>
        <v>103.15819049437711</v>
      </c>
      <c r="C59" s="9">
        <f t="shared" si="7"/>
        <v>0</v>
      </c>
      <c r="D59" s="2">
        <f t="shared" si="7"/>
        <v>62.99999598650472</v>
      </c>
      <c r="E59" s="10">
        <f t="shared" si="7"/>
        <v>52.21148035966664</v>
      </c>
      <c r="F59" s="10">
        <f t="shared" si="7"/>
        <v>0</v>
      </c>
      <c r="G59" s="10">
        <f t="shared" si="7"/>
        <v>0</v>
      </c>
      <c r="H59" s="10">
        <f t="shared" si="7"/>
        <v>33.015874737462646</v>
      </c>
      <c r="I59" s="10">
        <f t="shared" si="7"/>
        <v>111.91645251104379</v>
      </c>
      <c r="J59" s="10">
        <f t="shared" si="7"/>
        <v>82.92898270594364</v>
      </c>
      <c r="K59" s="10">
        <f t="shared" si="7"/>
        <v>98.98013865348099</v>
      </c>
      <c r="L59" s="10">
        <f t="shared" si="7"/>
        <v>43.52354138174298</v>
      </c>
      <c r="M59" s="10">
        <f t="shared" si="7"/>
        <v>75.13395568093793</v>
      </c>
      <c r="N59" s="10">
        <f t="shared" si="7"/>
        <v>60.57461966489062</v>
      </c>
      <c r="O59" s="10">
        <f t="shared" si="7"/>
        <v>56.22223957083757</v>
      </c>
      <c r="P59" s="10">
        <f t="shared" si="7"/>
        <v>56.81610836564729</v>
      </c>
      <c r="Q59" s="10">
        <f t="shared" si="7"/>
        <v>57.86998422327613</v>
      </c>
      <c r="R59" s="10">
        <f t="shared" si="7"/>
        <v>65.5020917035466</v>
      </c>
      <c r="S59" s="10">
        <f t="shared" si="7"/>
        <v>52.44649310533761</v>
      </c>
      <c r="T59" s="10">
        <f t="shared" si="7"/>
        <v>90.80723217004234</v>
      </c>
      <c r="U59" s="10">
        <f t="shared" si="7"/>
        <v>69.5879108256586</v>
      </c>
      <c r="V59" s="10">
        <f t="shared" si="7"/>
        <v>71.95865544139741</v>
      </c>
      <c r="W59" s="10">
        <f t="shared" si="7"/>
        <v>62.99999980888118</v>
      </c>
      <c r="X59" s="10">
        <f t="shared" si="7"/>
        <v>0</v>
      </c>
      <c r="Y59" s="10">
        <f t="shared" si="7"/>
        <v>0</v>
      </c>
      <c r="Z59" s="11">
        <f t="shared" si="7"/>
        <v>52.21148035966664</v>
      </c>
    </row>
    <row r="60" spans="1:26" ht="12.75">
      <c r="A60" s="38" t="s">
        <v>32</v>
      </c>
      <c r="B60" s="12">
        <f t="shared" si="7"/>
        <v>69.76675732755692</v>
      </c>
      <c r="C60" s="12">
        <f t="shared" si="7"/>
        <v>0</v>
      </c>
      <c r="D60" s="3">
        <f t="shared" si="7"/>
        <v>85.49985212143478</v>
      </c>
      <c r="E60" s="13">
        <f t="shared" si="7"/>
        <v>91.40307277452523</v>
      </c>
      <c r="F60" s="13">
        <f t="shared" si="7"/>
        <v>98.88819653784802</v>
      </c>
      <c r="G60" s="13">
        <f t="shared" si="7"/>
        <v>118.64861845013496</v>
      </c>
      <c r="H60" s="13">
        <f t="shared" si="7"/>
        <v>65.52921338217648</v>
      </c>
      <c r="I60" s="13">
        <f t="shared" si="7"/>
        <v>92.43446189178275</v>
      </c>
      <c r="J60" s="13">
        <f t="shared" si="7"/>
        <v>108.49613259946722</v>
      </c>
      <c r="K60" s="13">
        <f t="shared" si="7"/>
        <v>76.29072563304717</v>
      </c>
      <c r="L60" s="13">
        <f t="shared" si="7"/>
        <v>101.93146875214545</v>
      </c>
      <c r="M60" s="13">
        <f t="shared" si="7"/>
        <v>93.96935753223276</v>
      </c>
      <c r="N60" s="13">
        <f t="shared" si="7"/>
        <v>82.01677852960859</v>
      </c>
      <c r="O60" s="13">
        <f t="shared" si="7"/>
        <v>89.702227915685</v>
      </c>
      <c r="P60" s="13">
        <f t="shared" si="7"/>
        <v>104.04289410382445</v>
      </c>
      <c r="Q60" s="13">
        <f t="shared" si="7"/>
        <v>91.22802176131859</v>
      </c>
      <c r="R60" s="13">
        <f t="shared" si="7"/>
        <v>87.35176637785756</v>
      </c>
      <c r="S60" s="13">
        <f t="shared" si="7"/>
        <v>108.63226578982167</v>
      </c>
      <c r="T60" s="13">
        <f t="shared" si="7"/>
        <v>127.03179168762682</v>
      </c>
      <c r="U60" s="13">
        <f t="shared" si="7"/>
        <v>107.04674750353513</v>
      </c>
      <c r="V60" s="13">
        <f t="shared" si="7"/>
        <v>96.08128047867173</v>
      </c>
      <c r="W60" s="13">
        <f t="shared" si="7"/>
        <v>85.49983201675443</v>
      </c>
      <c r="X60" s="13">
        <f t="shared" si="7"/>
        <v>0</v>
      </c>
      <c r="Y60" s="13">
        <f t="shared" si="7"/>
        <v>0</v>
      </c>
      <c r="Z60" s="14">
        <f t="shared" si="7"/>
        <v>91.40307277452523</v>
      </c>
    </row>
    <row r="61" spans="1:26" ht="12.75">
      <c r="A61" s="39" t="s">
        <v>103</v>
      </c>
      <c r="B61" s="12">
        <f t="shared" si="7"/>
        <v>70.96012143118739</v>
      </c>
      <c r="C61" s="12">
        <f t="shared" si="7"/>
        <v>0</v>
      </c>
      <c r="D61" s="3">
        <f t="shared" si="7"/>
        <v>97.99999890115264</v>
      </c>
      <c r="E61" s="13">
        <f t="shared" si="7"/>
        <v>107.81910523886921</v>
      </c>
      <c r="F61" s="13">
        <f t="shared" si="7"/>
        <v>115.82963433010906</v>
      </c>
      <c r="G61" s="13">
        <f t="shared" si="7"/>
        <v>147.06229198878378</v>
      </c>
      <c r="H61" s="13">
        <f t="shared" si="7"/>
        <v>75.24251858406843</v>
      </c>
      <c r="I61" s="13">
        <f t="shared" si="7"/>
        <v>109.44494984283217</v>
      </c>
      <c r="J61" s="13">
        <f t="shared" si="7"/>
        <v>131.81125608276312</v>
      </c>
      <c r="K61" s="13">
        <f t="shared" si="7"/>
        <v>86.69030693770303</v>
      </c>
      <c r="L61" s="13">
        <f t="shared" si="7"/>
        <v>123.56451781176243</v>
      </c>
      <c r="M61" s="13">
        <f t="shared" si="7"/>
        <v>111.11655343065783</v>
      </c>
      <c r="N61" s="13">
        <f t="shared" si="7"/>
        <v>92.34443824575135</v>
      </c>
      <c r="O61" s="13">
        <f t="shared" si="7"/>
        <v>101.73840027404533</v>
      </c>
      <c r="P61" s="13">
        <f t="shared" si="7"/>
        <v>120.97872129331324</v>
      </c>
      <c r="Q61" s="13">
        <f t="shared" si="7"/>
        <v>103.8985709140431</v>
      </c>
      <c r="R61" s="13">
        <f t="shared" si="7"/>
        <v>103.01838506025535</v>
      </c>
      <c r="S61" s="13">
        <f t="shared" si="7"/>
        <v>127.82854998780823</v>
      </c>
      <c r="T61" s="13">
        <f t="shared" si="7"/>
        <v>122.71253721951688</v>
      </c>
      <c r="U61" s="13">
        <f t="shared" si="7"/>
        <v>117.33883816461854</v>
      </c>
      <c r="V61" s="13">
        <f t="shared" si="7"/>
        <v>110.17189505430598</v>
      </c>
      <c r="W61" s="13">
        <f t="shared" si="7"/>
        <v>97.99999890115264</v>
      </c>
      <c r="X61" s="13">
        <f t="shared" si="7"/>
        <v>0</v>
      </c>
      <c r="Y61" s="13">
        <f t="shared" si="7"/>
        <v>0</v>
      </c>
      <c r="Z61" s="14">
        <f t="shared" si="7"/>
        <v>107.81910523886921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65.20128435403566</v>
      </c>
      <c r="C64" s="12">
        <f t="shared" si="7"/>
        <v>0</v>
      </c>
      <c r="D64" s="3">
        <f t="shared" si="7"/>
        <v>35.000040508381296</v>
      </c>
      <c r="E64" s="13">
        <f t="shared" si="7"/>
        <v>33.57585588585818</v>
      </c>
      <c r="F64" s="13">
        <f t="shared" si="7"/>
        <v>42.56011161763109</v>
      </c>
      <c r="G64" s="13">
        <f t="shared" si="7"/>
        <v>35.271077890435855</v>
      </c>
      <c r="H64" s="13">
        <f t="shared" si="7"/>
        <v>28.792758268536588</v>
      </c>
      <c r="I64" s="13">
        <f t="shared" si="7"/>
        <v>35.46097438369901</v>
      </c>
      <c r="J64" s="13">
        <f t="shared" si="7"/>
        <v>36.73452624499781</v>
      </c>
      <c r="K64" s="13">
        <f t="shared" si="7"/>
        <v>31.9608212517669</v>
      </c>
      <c r="L64" s="13">
        <f t="shared" si="7"/>
        <v>31.571102782341242</v>
      </c>
      <c r="M64" s="13">
        <f t="shared" si="7"/>
        <v>33.41999794910359</v>
      </c>
      <c r="N64" s="13">
        <f t="shared" si="7"/>
        <v>34.591933234939496</v>
      </c>
      <c r="O64" s="13">
        <f t="shared" si="7"/>
        <v>33.18958645029381</v>
      </c>
      <c r="P64" s="13">
        <f t="shared" si="7"/>
        <v>41.22052732934891</v>
      </c>
      <c r="Q64" s="13">
        <f t="shared" si="7"/>
        <v>36.33052706614505</v>
      </c>
      <c r="R64" s="13">
        <f t="shared" si="7"/>
        <v>25.735603972938254</v>
      </c>
      <c r="S64" s="13">
        <f t="shared" si="7"/>
        <v>39.9859311904996</v>
      </c>
      <c r="T64" s="13">
        <f t="shared" si="7"/>
        <v>142.1506777560589</v>
      </c>
      <c r="U64" s="13">
        <f t="shared" si="7"/>
        <v>69.27689122867659</v>
      </c>
      <c r="V64" s="13">
        <f t="shared" si="7"/>
        <v>43.641838430586915</v>
      </c>
      <c r="W64" s="13">
        <f t="shared" si="7"/>
        <v>34.9999728094608</v>
      </c>
      <c r="X64" s="13">
        <f t="shared" si="7"/>
        <v>0</v>
      </c>
      <c r="Y64" s="13">
        <f t="shared" si="7"/>
        <v>0</v>
      </c>
      <c r="Z64" s="14">
        <f t="shared" si="7"/>
        <v>33.57585588585818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57.09078106267608</v>
      </c>
      <c r="C66" s="15">
        <f t="shared" si="7"/>
        <v>0</v>
      </c>
      <c r="D66" s="4">
        <f t="shared" si="7"/>
        <v>99.43704798118877</v>
      </c>
      <c r="E66" s="16">
        <f t="shared" si="7"/>
        <v>84.5317440292068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47.4584544534907</v>
      </c>
      <c r="L66" s="16">
        <f t="shared" si="7"/>
        <v>1.0362165419277514</v>
      </c>
      <c r="M66" s="16">
        <f t="shared" si="7"/>
        <v>16.171340539097045</v>
      </c>
      <c r="N66" s="16">
        <f t="shared" si="7"/>
        <v>0.7256519579702386</v>
      </c>
      <c r="O66" s="16">
        <f t="shared" si="7"/>
        <v>0</v>
      </c>
      <c r="P66" s="16">
        <f t="shared" si="7"/>
        <v>0</v>
      </c>
      <c r="Q66" s="16">
        <f t="shared" si="7"/>
        <v>0.23676908069405964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3.96412265072503</v>
      </c>
      <c r="W66" s="16">
        <f t="shared" si="7"/>
        <v>99.43723068247049</v>
      </c>
      <c r="X66" s="16">
        <f t="shared" si="7"/>
        <v>0</v>
      </c>
      <c r="Y66" s="16">
        <f t="shared" si="7"/>
        <v>0</v>
      </c>
      <c r="Z66" s="17">
        <f t="shared" si="7"/>
        <v>84.5317440292068</v>
      </c>
    </row>
    <row r="67" spans="1:26" ht="12.75" hidden="1">
      <c r="A67" s="41" t="s">
        <v>286</v>
      </c>
      <c r="B67" s="24">
        <v>74047115</v>
      </c>
      <c r="C67" s="24"/>
      <c r="D67" s="25">
        <v>77032010</v>
      </c>
      <c r="E67" s="26">
        <v>80467314</v>
      </c>
      <c r="F67" s="26">
        <v>3870455</v>
      </c>
      <c r="G67" s="26">
        <v>3646991</v>
      </c>
      <c r="H67" s="26">
        <v>7497538</v>
      </c>
      <c r="I67" s="26">
        <v>15014984</v>
      </c>
      <c r="J67" s="26">
        <v>6894503</v>
      </c>
      <c r="K67" s="26">
        <v>7839433</v>
      </c>
      <c r="L67" s="26">
        <v>7069590</v>
      </c>
      <c r="M67" s="26">
        <v>21803526</v>
      </c>
      <c r="N67" s="26">
        <v>8148887</v>
      </c>
      <c r="O67" s="26">
        <v>8249646</v>
      </c>
      <c r="P67" s="26">
        <v>7467259</v>
      </c>
      <c r="Q67" s="26">
        <v>23865792</v>
      </c>
      <c r="R67" s="26">
        <v>7660886</v>
      </c>
      <c r="S67" s="26">
        <v>7391991</v>
      </c>
      <c r="T67" s="26">
        <v>7320512</v>
      </c>
      <c r="U67" s="26">
        <v>22373389</v>
      </c>
      <c r="V67" s="26">
        <v>83057691</v>
      </c>
      <c r="W67" s="26">
        <v>77032011</v>
      </c>
      <c r="X67" s="26"/>
      <c r="Y67" s="25"/>
      <c r="Z67" s="27">
        <v>80467314</v>
      </c>
    </row>
    <row r="68" spans="1:26" ht="12.75" hidden="1">
      <c r="A68" s="37" t="s">
        <v>31</v>
      </c>
      <c r="B68" s="19">
        <v>26874788</v>
      </c>
      <c r="C68" s="19"/>
      <c r="D68" s="20">
        <v>26161735</v>
      </c>
      <c r="E68" s="21">
        <v>31567565</v>
      </c>
      <c r="F68" s="21"/>
      <c r="G68" s="21"/>
      <c r="H68" s="21">
        <v>3134792</v>
      </c>
      <c r="I68" s="21">
        <v>3134792</v>
      </c>
      <c r="J68" s="21">
        <v>3136222</v>
      </c>
      <c r="K68" s="21">
        <v>3138760</v>
      </c>
      <c r="L68" s="21">
        <v>3141192</v>
      </c>
      <c r="M68" s="21">
        <v>9416174</v>
      </c>
      <c r="N68" s="21">
        <v>3141243</v>
      </c>
      <c r="O68" s="21">
        <v>3151068</v>
      </c>
      <c r="P68" s="21">
        <v>3134868</v>
      </c>
      <c r="Q68" s="21">
        <v>9427179</v>
      </c>
      <c r="R68" s="21">
        <v>3138112</v>
      </c>
      <c r="S68" s="21">
        <v>3142866</v>
      </c>
      <c r="T68" s="21">
        <v>3143123</v>
      </c>
      <c r="U68" s="21">
        <v>9424101</v>
      </c>
      <c r="V68" s="21">
        <v>31402246</v>
      </c>
      <c r="W68" s="21">
        <v>26161735</v>
      </c>
      <c r="X68" s="21"/>
      <c r="Y68" s="20"/>
      <c r="Z68" s="23">
        <v>31567565</v>
      </c>
    </row>
    <row r="69" spans="1:26" ht="12.75" hidden="1">
      <c r="A69" s="38" t="s">
        <v>32</v>
      </c>
      <c r="B69" s="19">
        <v>41423595</v>
      </c>
      <c r="C69" s="19"/>
      <c r="D69" s="20">
        <v>45412261</v>
      </c>
      <c r="E69" s="21">
        <v>42479329</v>
      </c>
      <c r="F69" s="21">
        <v>3304361</v>
      </c>
      <c r="G69" s="21">
        <v>3069777</v>
      </c>
      <c r="H69" s="21">
        <v>3783540</v>
      </c>
      <c r="I69" s="21">
        <v>10157678</v>
      </c>
      <c r="J69" s="21">
        <v>3177328</v>
      </c>
      <c r="K69" s="21">
        <v>4106566</v>
      </c>
      <c r="L69" s="21">
        <v>3320996</v>
      </c>
      <c r="M69" s="21">
        <v>10604890</v>
      </c>
      <c r="N69" s="21">
        <v>4387512</v>
      </c>
      <c r="O69" s="21">
        <v>4465160</v>
      </c>
      <c r="P69" s="21">
        <v>3685355</v>
      </c>
      <c r="Q69" s="21">
        <v>12538027</v>
      </c>
      <c r="R69" s="21">
        <v>3862990</v>
      </c>
      <c r="S69" s="21">
        <v>3584366</v>
      </c>
      <c r="T69" s="21">
        <v>3522556</v>
      </c>
      <c r="U69" s="21">
        <v>10969912</v>
      </c>
      <c r="V69" s="21">
        <v>44270507</v>
      </c>
      <c r="W69" s="21">
        <v>45412267</v>
      </c>
      <c r="X69" s="21"/>
      <c r="Y69" s="20"/>
      <c r="Z69" s="23">
        <v>42479329</v>
      </c>
    </row>
    <row r="70" spans="1:26" ht="12.75" hidden="1">
      <c r="A70" s="39" t="s">
        <v>103</v>
      </c>
      <c r="B70" s="19">
        <v>32839669</v>
      </c>
      <c r="C70" s="19"/>
      <c r="D70" s="20">
        <v>36401780</v>
      </c>
      <c r="E70" s="21">
        <v>33086663</v>
      </c>
      <c r="F70" s="21">
        <v>2540324</v>
      </c>
      <c r="G70" s="21">
        <v>2289540</v>
      </c>
      <c r="H70" s="21">
        <v>2992348</v>
      </c>
      <c r="I70" s="21">
        <v>7822212</v>
      </c>
      <c r="J70" s="21">
        <v>2398170</v>
      </c>
      <c r="K70" s="21">
        <v>3326245</v>
      </c>
      <c r="L70" s="21">
        <v>2540035</v>
      </c>
      <c r="M70" s="21">
        <v>8264450</v>
      </c>
      <c r="N70" s="21">
        <v>3602910</v>
      </c>
      <c r="O70" s="21">
        <v>3681143</v>
      </c>
      <c r="P70" s="21">
        <v>2902808</v>
      </c>
      <c r="Q70" s="21">
        <v>10186861</v>
      </c>
      <c r="R70" s="21">
        <v>3079892</v>
      </c>
      <c r="S70" s="21">
        <v>2801073</v>
      </c>
      <c r="T70" s="21">
        <v>2739826</v>
      </c>
      <c r="U70" s="21">
        <v>8620791</v>
      </c>
      <c r="V70" s="21">
        <v>34894314</v>
      </c>
      <c r="W70" s="21">
        <v>36401780</v>
      </c>
      <c r="X70" s="21"/>
      <c r="Y70" s="20"/>
      <c r="Z70" s="23">
        <v>33086663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8583926</v>
      </c>
      <c r="C73" s="19"/>
      <c r="D73" s="20">
        <v>9010481</v>
      </c>
      <c r="E73" s="21">
        <v>9392666</v>
      </c>
      <c r="F73" s="21">
        <v>764037</v>
      </c>
      <c r="G73" s="21">
        <v>780237</v>
      </c>
      <c r="H73" s="21">
        <v>791192</v>
      </c>
      <c r="I73" s="21">
        <v>2335466</v>
      </c>
      <c r="J73" s="21">
        <v>779158</v>
      </c>
      <c r="K73" s="21">
        <v>780321</v>
      </c>
      <c r="L73" s="21">
        <v>780961</v>
      </c>
      <c r="M73" s="21">
        <v>2340440</v>
      </c>
      <c r="N73" s="21">
        <v>784602</v>
      </c>
      <c r="O73" s="21">
        <v>784017</v>
      </c>
      <c r="P73" s="21">
        <v>782547</v>
      </c>
      <c r="Q73" s="21">
        <v>2351166</v>
      </c>
      <c r="R73" s="21">
        <v>783098</v>
      </c>
      <c r="S73" s="21">
        <v>783293</v>
      </c>
      <c r="T73" s="21">
        <v>782730</v>
      </c>
      <c r="U73" s="21">
        <v>2349121</v>
      </c>
      <c r="V73" s="21">
        <v>9376193</v>
      </c>
      <c r="W73" s="21">
        <v>9010487</v>
      </c>
      <c r="X73" s="21"/>
      <c r="Y73" s="20"/>
      <c r="Z73" s="23">
        <v>9392666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5748732</v>
      </c>
      <c r="C75" s="28"/>
      <c r="D75" s="29">
        <v>5458014</v>
      </c>
      <c r="E75" s="30">
        <v>6420420</v>
      </c>
      <c r="F75" s="30">
        <v>566094</v>
      </c>
      <c r="G75" s="30">
        <v>577214</v>
      </c>
      <c r="H75" s="30">
        <v>579206</v>
      </c>
      <c r="I75" s="30">
        <v>1722514</v>
      </c>
      <c r="J75" s="30">
        <v>580953</v>
      </c>
      <c r="K75" s="30">
        <v>594107</v>
      </c>
      <c r="L75" s="30">
        <v>607402</v>
      </c>
      <c r="M75" s="30">
        <v>1782462</v>
      </c>
      <c r="N75" s="30">
        <v>620132</v>
      </c>
      <c r="O75" s="30">
        <v>633418</v>
      </c>
      <c r="P75" s="30">
        <v>647036</v>
      </c>
      <c r="Q75" s="30">
        <v>1900586</v>
      </c>
      <c r="R75" s="30">
        <v>659784</v>
      </c>
      <c r="S75" s="30">
        <v>664759</v>
      </c>
      <c r="T75" s="30">
        <v>654833</v>
      </c>
      <c r="U75" s="30">
        <v>1979376</v>
      </c>
      <c r="V75" s="30">
        <v>7384938</v>
      </c>
      <c r="W75" s="30">
        <v>5458009</v>
      </c>
      <c r="X75" s="30"/>
      <c r="Y75" s="29"/>
      <c r="Z75" s="31">
        <v>6420420</v>
      </c>
    </row>
    <row r="76" spans="1:26" ht="12.75" hidden="1">
      <c r="A76" s="42" t="s">
        <v>287</v>
      </c>
      <c r="B76" s="32">
        <v>59905440</v>
      </c>
      <c r="C76" s="32"/>
      <c r="D76" s="33">
        <v>60736596</v>
      </c>
      <c r="E76" s="34">
        <v>60736598</v>
      </c>
      <c r="F76" s="34">
        <v>4738209</v>
      </c>
      <c r="G76" s="34">
        <v>4645031</v>
      </c>
      <c r="H76" s="34">
        <v>3514303</v>
      </c>
      <c r="I76" s="34">
        <v>12897543</v>
      </c>
      <c r="J76" s="34">
        <v>6048115</v>
      </c>
      <c r="K76" s="34">
        <v>6521632</v>
      </c>
      <c r="L76" s="34">
        <v>4758592</v>
      </c>
      <c r="M76" s="34">
        <v>17328339</v>
      </c>
      <c r="N76" s="34">
        <v>5505792</v>
      </c>
      <c r="O76" s="34">
        <v>5776949</v>
      </c>
      <c r="P76" s="34">
        <v>5615460</v>
      </c>
      <c r="Q76" s="34">
        <v>16898201</v>
      </c>
      <c r="R76" s="34">
        <v>5429919</v>
      </c>
      <c r="S76" s="34">
        <v>5542101</v>
      </c>
      <c r="T76" s="34">
        <v>7328949</v>
      </c>
      <c r="U76" s="34">
        <v>18300969</v>
      </c>
      <c r="V76" s="34">
        <v>65425052</v>
      </c>
      <c r="W76" s="34">
        <v>60736598</v>
      </c>
      <c r="X76" s="34"/>
      <c r="Y76" s="33"/>
      <c r="Z76" s="35">
        <v>60736598</v>
      </c>
    </row>
    <row r="77" spans="1:26" ht="12.75" hidden="1">
      <c r="A77" s="37" t="s">
        <v>31</v>
      </c>
      <c r="B77" s="19">
        <v>27723545</v>
      </c>
      <c r="C77" s="19"/>
      <c r="D77" s="20">
        <v>16481892</v>
      </c>
      <c r="E77" s="21">
        <v>16481893</v>
      </c>
      <c r="F77" s="21">
        <v>1470586</v>
      </c>
      <c r="G77" s="21">
        <v>1002783</v>
      </c>
      <c r="H77" s="21">
        <v>1034979</v>
      </c>
      <c r="I77" s="21">
        <v>3508348</v>
      </c>
      <c r="J77" s="21">
        <v>2600837</v>
      </c>
      <c r="K77" s="21">
        <v>3106749</v>
      </c>
      <c r="L77" s="21">
        <v>1367158</v>
      </c>
      <c r="M77" s="21">
        <v>7074744</v>
      </c>
      <c r="N77" s="21">
        <v>1902796</v>
      </c>
      <c r="O77" s="21">
        <v>1771601</v>
      </c>
      <c r="P77" s="21">
        <v>1781110</v>
      </c>
      <c r="Q77" s="21">
        <v>5455507</v>
      </c>
      <c r="R77" s="21">
        <v>2055529</v>
      </c>
      <c r="S77" s="21">
        <v>1648323</v>
      </c>
      <c r="T77" s="21">
        <v>2854183</v>
      </c>
      <c r="U77" s="21">
        <v>6558035</v>
      </c>
      <c r="V77" s="21">
        <v>22596634</v>
      </c>
      <c r="W77" s="21">
        <v>16481893</v>
      </c>
      <c r="X77" s="21"/>
      <c r="Y77" s="20"/>
      <c r="Z77" s="23">
        <v>16481893</v>
      </c>
    </row>
    <row r="78" spans="1:26" ht="12.75" hidden="1">
      <c r="A78" s="38" t="s">
        <v>32</v>
      </c>
      <c r="B78" s="19">
        <v>28899899</v>
      </c>
      <c r="C78" s="19"/>
      <c r="D78" s="20">
        <v>38827416</v>
      </c>
      <c r="E78" s="21">
        <v>38827412</v>
      </c>
      <c r="F78" s="21">
        <v>3267623</v>
      </c>
      <c r="G78" s="21">
        <v>3642248</v>
      </c>
      <c r="H78" s="21">
        <v>2479324</v>
      </c>
      <c r="I78" s="21">
        <v>9389195</v>
      </c>
      <c r="J78" s="21">
        <v>3447278</v>
      </c>
      <c r="K78" s="21">
        <v>3132929</v>
      </c>
      <c r="L78" s="21">
        <v>3385140</v>
      </c>
      <c r="M78" s="21">
        <v>9965347</v>
      </c>
      <c r="N78" s="21">
        <v>3598496</v>
      </c>
      <c r="O78" s="21">
        <v>4005348</v>
      </c>
      <c r="P78" s="21">
        <v>3834350</v>
      </c>
      <c r="Q78" s="21">
        <v>11438194</v>
      </c>
      <c r="R78" s="21">
        <v>3374390</v>
      </c>
      <c r="S78" s="21">
        <v>3893778</v>
      </c>
      <c r="T78" s="21">
        <v>4474766</v>
      </c>
      <c r="U78" s="21">
        <v>11742934</v>
      </c>
      <c r="V78" s="21">
        <v>42535670</v>
      </c>
      <c r="W78" s="21">
        <v>38827412</v>
      </c>
      <c r="X78" s="21"/>
      <c r="Y78" s="20"/>
      <c r="Z78" s="23">
        <v>38827412</v>
      </c>
    </row>
    <row r="79" spans="1:26" ht="12.75" hidden="1">
      <c r="A79" s="39" t="s">
        <v>103</v>
      </c>
      <c r="B79" s="19">
        <v>23303069</v>
      </c>
      <c r="C79" s="19"/>
      <c r="D79" s="20">
        <v>35673744</v>
      </c>
      <c r="E79" s="21">
        <v>35673744</v>
      </c>
      <c r="F79" s="21">
        <v>2942448</v>
      </c>
      <c r="G79" s="21">
        <v>3367050</v>
      </c>
      <c r="H79" s="21">
        <v>2251518</v>
      </c>
      <c r="I79" s="21">
        <v>8561016</v>
      </c>
      <c r="J79" s="21">
        <v>3161058</v>
      </c>
      <c r="K79" s="21">
        <v>2883532</v>
      </c>
      <c r="L79" s="21">
        <v>3138582</v>
      </c>
      <c r="M79" s="21">
        <v>9183172</v>
      </c>
      <c r="N79" s="21">
        <v>3327087</v>
      </c>
      <c r="O79" s="21">
        <v>3745136</v>
      </c>
      <c r="P79" s="21">
        <v>3511780</v>
      </c>
      <c r="Q79" s="21">
        <v>10584003</v>
      </c>
      <c r="R79" s="21">
        <v>3172855</v>
      </c>
      <c r="S79" s="21">
        <v>3580571</v>
      </c>
      <c r="T79" s="21">
        <v>3362110</v>
      </c>
      <c r="U79" s="21">
        <v>10115536</v>
      </c>
      <c r="V79" s="21">
        <v>38443727</v>
      </c>
      <c r="W79" s="21">
        <v>35673744</v>
      </c>
      <c r="X79" s="21"/>
      <c r="Y79" s="20"/>
      <c r="Z79" s="23">
        <v>35673744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5596830</v>
      </c>
      <c r="C82" s="19"/>
      <c r="D82" s="20">
        <v>3153672</v>
      </c>
      <c r="E82" s="21">
        <v>3153668</v>
      </c>
      <c r="F82" s="21">
        <v>325175</v>
      </c>
      <c r="G82" s="21">
        <v>275198</v>
      </c>
      <c r="H82" s="21">
        <v>227806</v>
      </c>
      <c r="I82" s="21">
        <v>828179</v>
      </c>
      <c r="J82" s="21">
        <v>286220</v>
      </c>
      <c r="K82" s="21">
        <v>249397</v>
      </c>
      <c r="L82" s="21">
        <v>246558</v>
      </c>
      <c r="M82" s="21">
        <v>782175</v>
      </c>
      <c r="N82" s="21">
        <v>271409</v>
      </c>
      <c r="O82" s="21">
        <v>260212</v>
      </c>
      <c r="P82" s="21">
        <v>322570</v>
      </c>
      <c r="Q82" s="21">
        <v>854191</v>
      </c>
      <c r="R82" s="21">
        <v>201535</v>
      </c>
      <c r="S82" s="21">
        <v>313207</v>
      </c>
      <c r="T82" s="21">
        <v>1112656</v>
      </c>
      <c r="U82" s="21">
        <v>1627398</v>
      </c>
      <c r="V82" s="21">
        <v>4091943</v>
      </c>
      <c r="W82" s="21">
        <v>3153668</v>
      </c>
      <c r="X82" s="21"/>
      <c r="Y82" s="20"/>
      <c r="Z82" s="23">
        <v>3153668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3281996</v>
      </c>
      <c r="C84" s="28"/>
      <c r="D84" s="29">
        <v>5427288</v>
      </c>
      <c r="E84" s="30">
        <v>5427293</v>
      </c>
      <c r="F84" s="30"/>
      <c r="G84" s="30"/>
      <c r="H84" s="30"/>
      <c r="I84" s="30"/>
      <c r="J84" s="30"/>
      <c r="K84" s="30">
        <v>281954</v>
      </c>
      <c r="L84" s="30">
        <v>6294</v>
      </c>
      <c r="M84" s="30">
        <v>288248</v>
      </c>
      <c r="N84" s="30">
        <v>4500</v>
      </c>
      <c r="O84" s="30"/>
      <c r="P84" s="30"/>
      <c r="Q84" s="30">
        <v>4500</v>
      </c>
      <c r="R84" s="30"/>
      <c r="S84" s="30"/>
      <c r="T84" s="30"/>
      <c r="U84" s="30"/>
      <c r="V84" s="30">
        <v>292748</v>
      </c>
      <c r="W84" s="30">
        <v>5427293</v>
      </c>
      <c r="X84" s="30"/>
      <c r="Y84" s="29"/>
      <c r="Z84" s="31">
        <v>5427293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3078134</v>
      </c>
      <c r="D5" s="357">
        <f t="shared" si="0"/>
        <v>0</v>
      </c>
      <c r="E5" s="356">
        <f t="shared" si="0"/>
        <v>15244505</v>
      </c>
      <c r="F5" s="358">
        <f t="shared" si="0"/>
        <v>0</v>
      </c>
      <c r="G5" s="358">
        <f t="shared" si="0"/>
        <v>55632</v>
      </c>
      <c r="H5" s="356">
        <f t="shared" si="0"/>
        <v>0</v>
      </c>
      <c r="I5" s="356">
        <f t="shared" si="0"/>
        <v>-3381</v>
      </c>
      <c r="J5" s="358">
        <f t="shared" si="0"/>
        <v>52251</v>
      </c>
      <c r="K5" s="358">
        <f t="shared" si="0"/>
        <v>48</v>
      </c>
      <c r="L5" s="356">
        <f t="shared" si="0"/>
        <v>160000</v>
      </c>
      <c r="M5" s="356">
        <f t="shared" si="0"/>
        <v>221205</v>
      </c>
      <c r="N5" s="358">
        <f t="shared" si="0"/>
        <v>381253</v>
      </c>
      <c r="O5" s="358">
        <f t="shared" si="0"/>
        <v>39951</v>
      </c>
      <c r="P5" s="356">
        <f t="shared" si="0"/>
        <v>999131</v>
      </c>
      <c r="Q5" s="356">
        <f t="shared" si="0"/>
        <v>215700</v>
      </c>
      <c r="R5" s="358">
        <f t="shared" si="0"/>
        <v>1254782</v>
      </c>
      <c r="S5" s="358">
        <f t="shared" si="0"/>
        <v>217299</v>
      </c>
      <c r="T5" s="356">
        <f t="shared" si="0"/>
        <v>217299</v>
      </c>
      <c r="U5" s="356">
        <f t="shared" si="0"/>
        <v>41801</v>
      </c>
      <c r="V5" s="358">
        <f t="shared" si="0"/>
        <v>476399</v>
      </c>
      <c r="W5" s="358">
        <f t="shared" si="0"/>
        <v>2164685</v>
      </c>
      <c r="X5" s="356">
        <f t="shared" si="0"/>
        <v>0</v>
      </c>
      <c r="Y5" s="358">
        <f t="shared" si="0"/>
        <v>2164685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2195373</v>
      </c>
      <c r="D6" s="340">
        <f aca="true" t="shared" si="1" ref="D6:AA6">+D7</f>
        <v>0</v>
      </c>
      <c r="E6" s="60">
        <f t="shared" si="1"/>
        <v>12119117</v>
      </c>
      <c r="F6" s="59">
        <f t="shared" si="1"/>
        <v>0</v>
      </c>
      <c r="G6" s="59">
        <f t="shared" si="1"/>
        <v>32582</v>
      </c>
      <c r="H6" s="60">
        <f t="shared" si="1"/>
        <v>0</v>
      </c>
      <c r="I6" s="60">
        <f t="shared" si="1"/>
        <v>0</v>
      </c>
      <c r="J6" s="59">
        <f t="shared" si="1"/>
        <v>32582</v>
      </c>
      <c r="K6" s="59">
        <f t="shared" si="1"/>
        <v>125</v>
      </c>
      <c r="L6" s="60">
        <f t="shared" si="1"/>
        <v>160000</v>
      </c>
      <c r="M6" s="60">
        <f t="shared" si="1"/>
        <v>140042</v>
      </c>
      <c r="N6" s="59">
        <f t="shared" si="1"/>
        <v>300167</v>
      </c>
      <c r="O6" s="59">
        <f t="shared" si="1"/>
        <v>0</v>
      </c>
      <c r="P6" s="60">
        <f t="shared" si="1"/>
        <v>885513</v>
      </c>
      <c r="Q6" s="60">
        <f t="shared" si="1"/>
        <v>215700</v>
      </c>
      <c r="R6" s="59">
        <f t="shared" si="1"/>
        <v>1101213</v>
      </c>
      <c r="S6" s="59">
        <f t="shared" si="1"/>
        <v>207500</v>
      </c>
      <c r="T6" s="60">
        <f t="shared" si="1"/>
        <v>207500</v>
      </c>
      <c r="U6" s="60">
        <f t="shared" si="1"/>
        <v>2439</v>
      </c>
      <c r="V6" s="59">
        <f t="shared" si="1"/>
        <v>417439</v>
      </c>
      <c r="W6" s="59">
        <f t="shared" si="1"/>
        <v>1851401</v>
      </c>
      <c r="X6" s="60">
        <f t="shared" si="1"/>
        <v>0</v>
      </c>
      <c r="Y6" s="59">
        <f t="shared" si="1"/>
        <v>1851401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2195373</v>
      </c>
      <c r="D7" s="340"/>
      <c r="E7" s="60">
        <v>12119117</v>
      </c>
      <c r="F7" s="59"/>
      <c r="G7" s="59">
        <v>32582</v>
      </c>
      <c r="H7" s="60"/>
      <c r="I7" s="60"/>
      <c r="J7" s="59">
        <v>32582</v>
      </c>
      <c r="K7" s="59">
        <v>125</v>
      </c>
      <c r="L7" s="60">
        <v>160000</v>
      </c>
      <c r="M7" s="60">
        <v>140042</v>
      </c>
      <c r="N7" s="59">
        <v>300167</v>
      </c>
      <c r="O7" s="59"/>
      <c r="P7" s="60">
        <v>885513</v>
      </c>
      <c r="Q7" s="60">
        <v>215700</v>
      </c>
      <c r="R7" s="59">
        <v>1101213</v>
      </c>
      <c r="S7" s="59">
        <v>207500</v>
      </c>
      <c r="T7" s="60">
        <v>207500</v>
      </c>
      <c r="U7" s="60">
        <v>2439</v>
      </c>
      <c r="V7" s="59">
        <v>417439</v>
      </c>
      <c r="W7" s="59">
        <v>1851401</v>
      </c>
      <c r="X7" s="60"/>
      <c r="Y7" s="59">
        <v>1851401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882761</v>
      </c>
      <c r="D8" s="340">
        <f t="shared" si="2"/>
        <v>0</v>
      </c>
      <c r="E8" s="60">
        <f t="shared" si="2"/>
        <v>3125388</v>
      </c>
      <c r="F8" s="59">
        <f t="shared" si="2"/>
        <v>0</v>
      </c>
      <c r="G8" s="59">
        <f t="shared" si="2"/>
        <v>23050</v>
      </c>
      <c r="H8" s="60">
        <f t="shared" si="2"/>
        <v>0</v>
      </c>
      <c r="I8" s="60">
        <f t="shared" si="2"/>
        <v>-3381</v>
      </c>
      <c r="J8" s="59">
        <f t="shared" si="2"/>
        <v>19669</v>
      </c>
      <c r="K8" s="59">
        <f t="shared" si="2"/>
        <v>-77</v>
      </c>
      <c r="L8" s="60">
        <f t="shared" si="2"/>
        <v>0</v>
      </c>
      <c r="M8" s="60">
        <f t="shared" si="2"/>
        <v>81163</v>
      </c>
      <c r="N8" s="59">
        <f t="shared" si="2"/>
        <v>81086</v>
      </c>
      <c r="O8" s="59">
        <f t="shared" si="2"/>
        <v>39951</v>
      </c>
      <c r="P8" s="60">
        <f t="shared" si="2"/>
        <v>113618</v>
      </c>
      <c r="Q8" s="60">
        <f t="shared" si="2"/>
        <v>0</v>
      </c>
      <c r="R8" s="59">
        <f t="shared" si="2"/>
        <v>153569</v>
      </c>
      <c r="S8" s="59">
        <f t="shared" si="2"/>
        <v>9799</v>
      </c>
      <c r="T8" s="60">
        <f t="shared" si="2"/>
        <v>9799</v>
      </c>
      <c r="U8" s="60">
        <f t="shared" si="2"/>
        <v>39362</v>
      </c>
      <c r="V8" s="59">
        <f t="shared" si="2"/>
        <v>58960</v>
      </c>
      <c r="W8" s="59">
        <f t="shared" si="2"/>
        <v>313284</v>
      </c>
      <c r="X8" s="60">
        <f t="shared" si="2"/>
        <v>0</v>
      </c>
      <c r="Y8" s="59">
        <f t="shared" si="2"/>
        <v>313284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882761</v>
      </c>
      <c r="D9" s="340"/>
      <c r="E9" s="60">
        <v>2792040</v>
      </c>
      <c r="F9" s="59"/>
      <c r="G9" s="59">
        <v>23050</v>
      </c>
      <c r="H9" s="60"/>
      <c r="I9" s="60">
        <v>-3381</v>
      </c>
      <c r="J9" s="59">
        <v>19669</v>
      </c>
      <c r="K9" s="59"/>
      <c r="L9" s="60"/>
      <c r="M9" s="60">
        <v>81163</v>
      </c>
      <c r="N9" s="59">
        <v>81163</v>
      </c>
      <c r="O9" s="59">
        <v>2961</v>
      </c>
      <c r="P9" s="60">
        <v>113618</v>
      </c>
      <c r="Q9" s="60"/>
      <c r="R9" s="59">
        <v>116579</v>
      </c>
      <c r="S9" s="59">
        <v>9799</v>
      </c>
      <c r="T9" s="60">
        <v>9799</v>
      </c>
      <c r="U9" s="60">
        <v>39362</v>
      </c>
      <c r="V9" s="59">
        <v>58960</v>
      </c>
      <c r="W9" s="59">
        <v>276371</v>
      </c>
      <c r="X9" s="60"/>
      <c r="Y9" s="59">
        <v>276371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333348</v>
      </c>
      <c r="F10" s="59"/>
      <c r="G10" s="59"/>
      <c r="H10" s="60"/>
      <c r="I10" s="60"/>
      <c r="J10" s="59"/>
      <c r="K10" s="59">
        <v>-77</v>
      </c>
      <c r="L10" s="60"/>
      <c r="M10" s="60"/>
      <c r="N10" s="59">
        <v>-77</v>
      </c>
      <c r="O10" s="59">
        <v>36990</v>
      </c>
      <c r="P10" s="60"/>
      <c r="Q10" s="60"/>
      <c r="R10" s="59">
        <v>36990</v>
      </c>
      <c r="S10" s="59"/>
      <c r="T10" s="60"/>
      <c r="U10" s="60"/>
      <c r="V10" s="59"/>
      <c r="W10" s="59">
        <v>36913</v>
      </c>
      <c r="X10" s="60"/>
      <c r="Y10" s="59">
        <v>36913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552962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552962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2758845</v>
      </c>
      <c r="D40" s="344">
        <f t="shared" si="9"/>
        <v>0</v>
      </c>
      <c r="E40" s="343">
        <f t="shared" si="9"/>
        <v>5182394</v>
      </c>
      <c r="F40" s="345">
        <f t="shared" si="9"/>
        <v>0</v>
      </c>
      <c r="G40" s="345">
        <f t="shared" si="9"/>
        <v>80733</v>
      </c>
      <c r="H40" s="343">
        <f t="shared" si="9"/>
        <v>0</v>
      </c>
      <c r="I40" s="343">
        <f t="shared" si="9"/>
        <v>129439</v>
      </c>
      <c r="J40" s="345">
        <f t="shared" si="9"/>
        <v>210172</v>
      </c>
      <c r="K40" s="345">
        <f t="shared" si="9"/>
        <v>258933</v>
      </c>
      <c r="L40" s="343">
        <f t="shared" si="9"/>
        <v>138372</v>
      </c>
      <c r="M40" s="343">
        <f t="shared" si="9"/>
        <v>117412</v>
      </c>
      <c r="N40" s="345">
        <f t="shared" si="9"/>
        <v>514717</v>
      </c>
      <c r="O40" s="345">
        <f t="shared" si="9"/>
        <v>315042</v>
      </c>
      <c r="P40" s="343">
        <f t="shared" si="9"/>
        <v>19538</v>
      </c>
      <c r="Q40" s="343">
        <f t="shared" si="9"/>
        <v>31758</v>
      </c>
      <c r="R40" s="345">
        <f t="shared" si="9"/>
        <v>366338</v>
      </c>
      <c r="S40" s="345">
        <f t="shared" si="9"/>
        <v>47425</v>
      </c>
      <c r="T40" s="343">
        <f t="shared" si="9"/>
        <v>47425</v>
      </c>
      <c r="U40" s="343">
        <f t="shared" si="9"/>
        <v>44159</v>
      </c>
      <c r="V40" s="345">
        <f t="shared" si="9"/>
        <v>139009</v>
      </c>
      <c r="W40" s="345">
        <f t="shared" si="9"/>
        <v>1230236</v>
      </c>
      <c r="X40" s="343">
        <f t="shared" si="9"/>
        <v>0</v>
      </c>
      <c r="Y40" s="345">
        <f t="shared" si="9"/>
        <v>1230236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255500</v>
      </c>
      <c r="D41" s="363"/>
      <c r="E41" s="362">
        <v>1663137</v>
      </c>
      <c r="F41" s="364"/>
      <c r="G41" s="364">
        <v>30766</v>
      </c>
      <c r="H41" s="362"/>
      <c r="I41" s="362">
        <v>103222</v>
      </c>
      <c r="J41" s="364">
        <v>133988</v>
      </c>
      <c r="K41" s="364">
        <v>73134</v>
      </c>
      <c r="L41" s="362">
        <v>127934</v>
      </c>
      <c r="M41" s="362">
        <v>85469</v>
      </c>
      <c r="N41" s="364">
        <v>286537</v>
      </c>
      <c r="O41" s="364">
        <v>36819</v>
      </c>
      <c r="P41" s="362">
        <v>12506</v>
      </c>
      <c r="Q41" s="362">
        <v>29022</v>
      </c>
      <c r="R41" s="364">
        <v>78347</v>
      </c>
      <c r="S41" s="364">
        <v>7994</v>
      </c>
      <c r="T41" s="362">
        <v>7994</v>
      </c>
      <c r="U41" s="362">
        <v>24786</v>
      </c>
      <c r="V41" s="364">
        <v>40774</v>
      </c>
      <c r="W41" s="364">
        <v>539646</v>
      </c>
      <c r="X41" s="362"/>
      <c r="Y41" s="364">
        <v>539646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181449</v>
      </c>
      <c r="D43" s="369"/>
      <c r="E43" s="305">
        <v>157263</v>
      </c>
      <c r="F43" s="370"/>
      <c r="G43" s="370">
        <v>1726</v>
      </c>
      <c r="H43" s="305"/>
      <c r="I43" s="305">
        <v>4728</v>
      </c>
      <c r="J43" s="370">
        <v>6454</v>
      </c>
      <c r="K43" s="370">
        <v>278</v>
      </c>
      <c r="L43" s="305">
        <v>6991</v>
      </c>
      <c r="M43" s="305">
        <v>8641</v>
      </c>
      <c r="N43" s="370">
        <v>15910</v>
      </c>
      <c r="O43" s="370">
        <v>100313</v>
      </c>
      <c r="P43" s="305"/>
      <c r="Q43" s="305">
        <v>90</v>
      </c>
      <c r="R43" s="370">
        <v>100403</v>
      </c>
      <c r="S43" s="370">
        <v>450</v>
      </c>
      <c r="T43" s="305">
        <v>450</v>
      </c>
      <c r="U43" s="305"/>
      <c r="V43" s="370">
        <v>900</v>
      </c>
      <c r="W43" s="370">
        <v>123667</v>
      </c>
      <c r="X43" s="305"/>
      <c r="Y43" s="370">
        <v>123667</v>
      </c>
      <c r="Z43" s="371"/>
      <c r="AA43" s="303"/>
    </row>
    <row r="44" spans="1:27" ht="12.75">
      <c r="A44" s="361" t="s">
        <v>251</v>
      </c>
      <c r="B44" s="136"/>
      <c r="C44" s="60">
        <v>154806</v>
      </c>
      <c r="D44" s="368"/>
      <c r="E44" s="54"/>
      <c r="F44" s="53"/>
      <c r="G44" s="53"/>
      <c r="H44" s="54"/>
      <c r="I44" s="54"/>
      <c r="J44" s="53"/>
      <c r="K44" s="53">
        <v>1009</v>
      </c>
      <c r="L44" s="54"/>
      <c r="M44" s="54"/>
      <c r="N44" s="53">
        <v>1009</v>
      </c>
      <c r="O44" s="53"/>
      <c r="P44" s="54">
        <v>7032</v>
      </c>
      <c r="Q44" s="54"/>
      <c r="R44" s="53">
        <v>7032</v>
      </c>
      <c r="S44" s="53"/>
      <c r="T44" s="54"/>
      <c r="U44" s="54">
        <v>917</v>
      </c>
      <c r="V44" s="53">
        <v>917</v>
      </c>
      <c r="W44" s="53">
        <v>8958</v>
      </c>
      <c r="X44" s="54"/>
      <c r="Y44" s="53">
        <v>8958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944070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5820</v>
      </c>
      <c r="D48" s="368"/>
      <c r="E48" s="54">
        <v>3361994</v>
      </c>
      <c r="F48" s="53"/>
      <c r="G48" s="53">
        <v>41614</v>
      </c>
      <c r="H48" s="54"/>
      <c r="I48" s="54">
        <v>21489</v>
      </c>
      <c r="J48" s="53">
        <v>63103</v>
      </c>
      <c r="K48" s="53">
        <v>184512</v>
      </c>
      <c r="L48" s="54">
        <v>3447</v>
      </c>
      <c r="M48" s="54">
        <v>23302</v>
      </c>
      <c r="N48" s="53">
        <v>211261</v>
      </c>
      <c r="O48" s="53">
        <v>20893</v>
      </c>
      <c r="P48" s="54"/>
      <c r="Q48" s="54">
        <v>2646</v>
      </c>
      <c r="R48" s="53">
        <v>23539</v>
      </c>
      <c r="S48" s="53">
        <v>11745</v>
      </c>
      <c r="T48" s="54">
        <v>11745</v>
      </c>
      <c r="U48" s="54">
        <v>18245</v>
      </c>
      <c r="V48" s="53">
        <v>41735</v>
      </c>
      <c r="W48" s="53">
        <v>339638</v>
      </c>
      <c r="X48" s="54"/>
      <c r="Y48" s="53">
        <v>339638</v>
      </c>
      <c r="Z48" s="94"/>
      <c r="AA48" s="95"/>
    </row>
    <row r="49" spans="1:27" ht="12.75">
      <c r="A49" s="361" t="s">
        <v>93</v>
      </c>
      <c r="B49" s="136"/>
      <c r="C49" s="54">
        <v>1217200</v>
      </c>
      <c r="D49" s="368"/>
      <c r="E49" s="54"/>
      <c r="F49" s="53"/>
      <c r="G49" s="53">
        <v>6627</v>
      </c>
      <c r="H49" s="54"/>
      <c r="I49" s="54"/>
      <c r="J49" s="53">
        <v>6627</v>
      </c>
      <c r="K49" s="53"/>
      <c r="L49" s="54"/>
      <c r="M49" s="54"/>
      <c r="N49" s="53"/>
      <c r="O49" s="53">
        <v>157017</v>
      </c>
      <c r="P49" s="54"/>
      <c r="Q49" s="54"/>
      <c r="R49" s="53">
        <v>157017</v>
      </c>
      <c r="S49" s="53">
        <v>27236</v>
      </c>
      <c r="T49" s="54">
        <v>27236</v>
      </c>
      <c r="U49" s="54">
        <v>211</v>
      </c>
      <c r="V49" s="53">
        <v>54683</v>
      </c>
      <c r="W49" s="53">
        <v>218327</v>
      </c>
      <c r="X49" s="54"/>
      <c r="Y49" s="53">
        <v>218327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6389941</v>
      </c>
      <c r="D60" s="346">
        <f t="shared" si="14"/>
        <v>0</v>
      </c>
      <c r="E60" s="219">
        <f t="shared" si="14"/>
        <v>20426899</v>
      </c>
      <c r="F60" s="264">
        <f t="shared" si="14"/>
        <v>0</v>
      </c>
      <c r="G60" s="264">
        <f t="shared" si="14"/>
        <v>136365</v>
      </c>
      <c r="H60" s="219">
        <f t="shared" si="14"/>
        <v>0</v>
      </c>
      <c r="I60" s="219">
        <f t="shared" si="14"/>
        <v>126058</v>
      </c>
      <c r="J60" s="264">
        <f t="shared" si="14"/>
        <v>262423</v>
      </c>
      <c r="K60" s="264">
        <f t="shared" si="14"/>
        <v>258981</v>
      </c>
      <c r="L60" s="219">
        <f t="shared" si="14"/>
        <v>298372</v>
      </c>
      <c r="M60" s="219">
        <f t="shared" si="14"/>
        <v>338617</v>
      </c>
      <c r="N60" s="264">
        <f t="shared" si="14"/>
        <v>895970</v>
      </c>
      <c r="O60" s="264">
        <f t="shared" si="14"/>
        <v>354993</v>
      </c>
      <c r="P60" s="219">
        <f t="shared" si="14"/>
        <v>1018669</v>
      </c>
      <c r="Q60" s="219">
        <f t="shared" si="14"/>
        <v>247458</v>
      </c>
      <c r="R60" s="264">
        <f t="shared" si="14"/>
        <v>1621120</v>
      </c>
      <c r="S60" s="264">
        <f t="shared" si="14"/>
        <v>264724</v>
      </c>
      <c r="T60" s="219">
        <f t="shared" si="14"/>
        <v>264724</v>
      </c>
      <c r="U60" s="219">
        <f t="shared" si="14"/>
        <v>85960</v>
      </c>
      <c r="V60" s="264">
        <f t="shared" si="14"/>
        <v>615408</v>
      </c>
      <c r="W60" s="264">
        <f t="shared" si="14"/>
        <v>3394921</v>
      </c>
      <c r="X60" s="219">
        <f t="shared" si="14"/>
        <v>0</v>
      </c>
      <c r="Y60" s="264">
        <f t="shared" si="14"/>
        <v>3394921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101952508</v>
      </c>
      <c r="D5" s="153">
        <f>SUM(D6:D8)</f>
        <v>0</v>
      </c>
      <c r="E5" s="154">
        <f t="shared" si="0"/>
        <v>80459958</v>
      </c>
      <c r="F5" s="100">
        <f t="shared" si="0"/>
        <v>94211851</v>
      </c>
      <c r="G5" s="100">
        <f t="shared" si="0"/>
        <v>23498923</v>
      </c>
      <c r="H5" s="100">
        <f t="shared" si="0"/>
        <v>907707</v>
      </c>
      <c r="I5" s="100">
        <f t="shared" si="0"/>
        <v>3158928</v>
      </c>
      <c r="J5" s="100">
        <f t="shared" si="0"/>
        <v>27565558</v>
      </c>
      <c r="K5" s="100">
        <f t="shared" si="0"/>
        <v>3691783</v>
      </c>
      <c r="L5" s="100">
        <f t="shared" si="0"/>
        <v>3637124</v>
      </c>
      <c r="M5" s="100">
        <f t="shared" si="0"/>
        <v>21010806</v>
      </c>
      <c r="N5" s="100">
        <f t="shared" si="0"/>
        <v>28339713</v>
      </c>
      <c r="O5" s="100">
        <f t="shared" si="0"/>
        <v>5189974</v>
      </c>
      <c r="P5" s="100">
        <f t="shared" si="0"/>
        <v>3722995</v>
      </c>
      <c r="Q5" s="100">
        <f t="shared" si="0"/>
        <v>18091042</v>
      </c>
      <c r="R5" s="100">
        <f t="shared" si="0"/>
        <v>27004011</v>
      </c>
      <c r="S5" s="100">
        <f t="shared" si="0"/>
        <v>3804995</v>
      </c>
      <c r="T5" s="100">
        <f t="shared" si="0"/>
        <v>4021269</v>
      </c>
      <c r="U5" s="100">
        <f t="shared" si="0"/>
        <v>3667345</v>
      </c>
      <c r="V5" s="100">
        <f t="shared" si="0"/>
        <v>11493609</v>
      </c>
      <c r="W5" s="100">
        <f t="shared" si="0"/>
        <v>94402891</v>
      </c>
      <c r="X5" s="100">
        <f t="shared" si="0"/>
        <v>80459961</v>
      </c>
      <c r="Y5" s="100">
        <f t="shared" si="0"/>
        <v>13942930</v>
      </c>
      <c r="Z5" s="137">
        <f>+IF(X5&lt;&gt;0,+(Y5/X5)*100,0)</f>
        <v>17.329029030973555</v>
      </c>
      <c r="AA5" s="153">
        <f>SUM(AA6:AA8)</f>
        <v>94211851</v>
      </c>
    </row>
    <row r="6" spans="1:27" ht="12.75">
      <c r="A6" s="138" t="s">
        <v>75</v>
      </c>
      <c r="B6" s="136"/>
      <c r="C6" s="155">
        <v>20773072</v>
      </c>
      <c r="D6" s="155"/>
      <c r="E6" s="156">
        <v>8646000</v>
      </c>
      <c r="F6" s="60">
        <v>20029441</v>
      </c>
      <c r="G6" s="60">
        <v>8345600</v>
      </c>
      <c r="H6" s="60"/>
      <c r="I6" s="60"/>
      <c r="J6" s="60">
        <v>8345600</v>
      </c>
      <c r="K6" s="60"/>
      <c r="L6" s="60"/>
      <c r="M6" s="60">
        <v>6170420</v>
      </c>
      <c r="N6" s="60">
        <v>6170420</v>
      </c>
      <c r="O6" s="60">
        <v>506128</v>
      </c>
      <c r="P6" s="60"/>
      <c r="Q6" s="60">
        <v>5007360</v>
      </c>
      <c r="R6" s="60">
        <v>5513488</v>
      </c>
      <c r="S6" s="60"/>
      <c r="T6" s="60"/>
      <c r="U6" s="60"/>
      <c r="V6" s="60"/>
      <c r="W6" s="60">
        <v>20029508</v>
      </c>
      <c r="X6" s="60">
        <v>8646000</v>
      </c>
      <c r="Y6" s="60">
        <v>11383508</v>
      </c>
      <c r="Z6" s="140">
        <v>131.66</v>
      </c>
      <c r="AA6" s="155">
        <v>20029441</v>
      </c>
    </row>
    <row r="7" spans="1:27" ht="12.75">
      <c r="A7" s="138" t="s">
        <v>76</v>
      </c>
      <c r="B7" s="136"/>
      <c r="C7" s="157">
        <v>66537758</v>
      </c>
      <c r="D7" s="157"/>
      <c r="E7" s="158">
        <v>52771961</v>
      </c>
      <c r="F7" s="159">
        <v>59661508</v>
      </c>
      <c r="G7" s="159">
        <v>9317556</v>
      </c>
      <c r="H7" s="159">
        <v>846319</v>
      </c>
      <c r="I7" s="159">
        <v>3095526</v>
      </c>
      <c r="J7" s="159">
        <v>13259401</v>
      </c>
      <c r="K7" s="159">
        <v>3627232</v>
      </c>
      <c r="L7" s="159">
        <v>3575799</v>
      </c>
      <c r="M7" s="159">
        <v>10509886</v>
      </c>
      <c r="N7" s="159">
        <v>17712917</v>
      </c>
      <c r="O7" s="159">
        <v>4268262</v>
      </c>
      <c r="P7" s="159">
        <v>3658884</v>
      </c>
      <c r="Q7" s="159">
        <v>9567572</v>
      </c>
      <c r="R7" s="159">
        <v>17494718</v>
      </c>
      <c r="S7" s="159">
        <v>3742692</v>
      </c>
      <c r="T7" s="159">
        <v>3959802</v>
      </c>
      <c r="U7" s="159">
        <v>3600797</v>
      </c>
      <c r="V7" s="159">
        <v>11303291</v>
      </c>
      <c r="W7" s="159">
        <v>59770327</v>
      </c>
      <c r="X7" s="159">
        <v>52771962</v>
      </c>
      <c r="Y7" s="159">
        <v>6998365</v>
      </c>
      <c r="Z7" s="141">
        <v>13.26</v>
      </c>
      <c r="AA7" s="157">
        <v>59661508</v>
      </c>
    </row>
    <row r="8" spans="1:27" ht="12.75">
      <c r="A8" s="138" t="s">
        <v>77</v>
      </c>
      <c r="B8" s="136"/>
      <c r="C8" s="155">
        <v>14641678</v>
      </c>
      <c r="D8" s="155"/>
      <c r="E8" s="156">
        <v>19041997</v>
      </c>
      <c r="F8" s="60">
        <v>14520902</v>
      </c>
      <c r="G8" s="60">
        <v>5835767</v>
      </c>
      <c r="H8" s="60">
        <v>61388</v>
      </c>
      <c r="I8" s="60">
        <v>63402</v>
      </c>
      <c r="J8" s="60">
        <v>5960557</v>
      </c>
      <c r="K8" s="60">
        <v>64551</v>
      </c>
      <c r="L8" s="60">
        <v>61325</v>
      </c>
      <c r="M8" s="60">
        <v>4330500</v>
      </c>
      <c r="N8" s="60">
        <v>4456376</v>
      </c>
      <c r="O8" s="60">
        <v>415584</v>
      </c>
      <c r="P8" s="60">
        <v>64111</v>
      </c>
      <c r="Q8" s="60">
        <v>3516110</v>
      </c>
      <c r="R8" s="60">
        <v>3995805</v>
      </c>
      <c r="S8" s="60">
        <v>62303</v>
      </c>
      <c r="T8" s="60">
        <v>61467</v>
      </c>
      <c r="U8" s="60">
        <v>66548</v>
      </c>
      <c r="V8" s="60">
        <v>190318</v>
      </c>
      <c r="W8" s="60">
        <v>14603056</v>
      </c>
      <c r="X8" s="60">
        <v>19041999</v>
      </c>
      <c r="Y8" s="60">
        <v>-4438943</v>
      </c>
      <c r="Z8" s="140">
        <v>-23.31</v>
      </c>
      <c r="AA8" s="155">
        <v>14520902</v>
      </c>
    </row>
    <row r="9" spans="1:27" ht="12.75">
      <c r="A9" s="135" t="s">
        <v>78</v>
      </c>
      <c r="B9" s="136"/>
      <c r="C9" s="153">
        <f aca="true" t="shared" si="1" ref="C9:Y9">SUM(C10:C14)</f>
        <v>20471227</v>
      </c>
      <c r="D9" s="153">
        <f>SUM(D10:D14)</f>
        <v>0</v>
      </c>
      <c r="E9" s="154">
        <f t="shared" si="1"/>
        <v>28048299</v>
      </c>
      <c r="F9" s="100">
        <f t="shared" si="1"/>
        <v>21126139</v>
      </c>
      <c r="G9" s="100">
        <f t="shared" si="1"/>
        <v>7806931</v>
      </c>
      <c r="H9" s="100">
        <f t="shared" si="1"/>
        <v>271688</v>
      </c>
      <c r="I9" s="100">
        <f t="shared" si="1"/>
        <v>266018</v>
      </c>
      <c r="J9" s="100">
        <f t="shared" si="1"/>
        <v>8344637</v>
      </c>
      <c r="K9" s="100">
        <f t="shared" si="1"/>
        <v>268245</v>
      </c>
      <c r="L9" s="100">
        <f t="shared" si="1"/>
        <v>321402</v>
      </c>
      <c r="M9" s="100">
        <f t="shared" si="1"/>
        <v>5846962</v>
      </c>
      <c r="N9" s="100">
        <f t="shared" si="1"/>
        <v>6436609</v>
      </c>
      <c r="O9" s="100">
        <f t="shared" si="1"/>
        <v>856320</v>
      </c>
      <c r="P9" s="100">
        <f t="shared" si="1"/>
        <v>261013</v>
      </c>
      <c r="Q9" s="100">
        <f t="shared" si="1"/>
        <v>4822684</v>
      </c>
      <c r="R9" s="100">
        <f t="shared" si="1"/>
        <v>5940017</v>
      </c>
      <c r="S9" s="100">
        <f t="shared" si="1"/>
        <v>61019</v>
      </c>
      <c r="T9" s="100">
        <f t="shared" si="1"/>
        <v>-21923</v>
      </c>
      <c r="U9" s="100">
        <f t="shared" si="1"/>
        <v>109648</v>
      </c>
      <c r="V9" s="100">
        <f t="shared" si="1"/>
        <v>148744</v>
      </c>
      <c r="W9" s="100">
        <f t="shared" si="1"/>
        <v>20870007</v>
      </c>
      <c r="X9" s="100">
        <f t="shared" si="1"/>
        <v>28048301</v>
      </c>
      <c r="Y9" s="100">
        <f t="shared" si="1"/>
        <v>-7178294</v>
      </c>
      <c r="Z9" s="137">
        <f>+IF(X9&lt;&gt;0,+(Y9/X9)*100,0)</f>
        <v>-25.59261610890442</v>
      </c>
      <c r="AA9" s="153">
        <f>SUM(AA10:AA14)</f>
        <v>21126139</v>
      </c>
    </row>
    <row r="10" spans="1:27" ht="12.75">
      <c r="A10" s="138" t="s">
        <v>79</v>
      </c>
      <c r="B10" s="136"/>
      <c r="C10" s="155">
        <v>8497563</v>
      </c>
      <c r="D10" s="155"/>
      <c r="E10" s="156">
        <v>14337924</v>
      </c>
      <c r="F10" s="60">
        <v>8904443</v>
      </c>
      <c r="G10" s="60">
        <v>3263492</v>
      </c>
      <c r="H10" s="60">
        <v>184768</v>
      </c>
      <c r="I10" s="60">
        <v>177276</v>
      </c>
      <c r="J10" s="60">
        <v>3625536</v>
      </c>
      <c r="K10" s="60">
        <v>166371</v>
      </c>
      <c r="L10" s="60">
        <v>223159</v>
      </c>
      <c r="M10" s="60">
        <v>2472875</v>
      </c>
      <c r="N10" s="60">
        <v>2862405</v>
      </c>
      <c r="O10" s="60">
        <v>357545</v>
      </c>
      <c r="P10" s="60">
        <v>174312</v>
      </c>
      <c r="Q10" s="60">
        <v>2018629</v>
      </c>
      <c r="R10" s="60">
        <v>2550486</v>
      </c>
      <c r="S10" s="60">
        <v>-75781</v>
      </c>
      <c r="T10" s="60">
        <v>-101549</v>
      </c>
      <c r="U10" s="60">
        <v>11280</v>
      </c>
      <c r="V10" s="60">
        <v>-166050</v>
      </c>
      <c r="W10" s="60">
        <v>8872377</v>
      </c>
      <c r="X10" s="60">
        <v>14337920</v>
      </c>
      <c r="Y10" s="60">
        <v>-5465543</v>
      </c>
      <c r="Z10" s="140">
        <v>-38.12</v>
      </c>
      <c r="AA10" s="155">
        <v>8904443</v>
      </c>
    </row>
    <row r="11" spans="1:27" ht="12.75">
      <c r="A11" s="138" t="s">
        <v>80</v>
      </c>
      <c r="B11" s="136"/>
      <c r="C11" s="155">
        <v>3791039</v>
      </c>
      <c r="D11" s="155"/>
      <c r="E11" s="156">
        <v>4821647</v>
      </c>
      <c r="F11" s="60">
        <v>3837568</v>
      </c>
      <c r="G11" s="60">
        <v>1489697</v>
      </c>
      <c r="H11" s="60">
        <v>7050</v>
      </c>
      <c r="I11" s="60">
        <v>6170</v>
      </c>
      <c r="J11" s="60">
        <v>1502917</v>
      </c>
      <c r="K11" s="60">
        <v>101874</v>
      </c>
      <c r="L11" s="60">
        <v>11463</v>
      </c>
      <c r="M11" s="60">
        <v>1107221</v>
      </c>
      <c r="N11" s="60">
        <v>1220558</v>
      </c>
      <c r="O11" s="60">
        <v>264117</v>
      </c>
      <c r="P11" s="60">
        <v>11044</v>
      </c>
      <c r="Q11" s="60">
        <v>899011</v>
      </c>
      <c r="R11" s="60">
        <v>1174172</v>
      </c>
      <c r="S11" s="60">
        <v>10770</v>
      </c>
      <c r="T11" s="60">
        <v>13229</v>
      </c>
      <c r="U11" s="60">
        <v>12452</v>
      </c>
      <c r="V11" s="60">
        <v>36451</v>
      </c>
      <c r="W11" s="60">
        <v>3934098</v>
      </c>
      <c r="X11" s="60">
        <v>4821647</v>
      </c>
      <c r="Y11" s="60">
        <v>-887549</v>
      </c>
      <c r="Z11" s="140">
        <v>-18.41</v>
      </c>
      <c r="AA11" s="155">
        <v>3837568</v>
      </c>
    </row>
    <row r="12" spans="1:27" ht="12.75">
      <c r="A12" s="138" t="s">
        <v>81</v>
      </c>
      <c r="B12" s="136"/>
      <c r="C12" s="155">
        <v>8182625</v>
      </c>
      <c r="D12" s="155"/>
      <c r="E12" s="156">
        <v>8888728</v>
      </c>
      <c r="F12" s="60">
        <v>8384128</v>
      </c>
      <c r="G12" s="60">
        <v>3053742</v>
      </c>
      <c r="H12" s="60">
        <v>79870</v>
      </c>
      <c r="I12" s="60">
        <v>82572</v>
      </c>
      <c r="J12" s="60">
        <v>3216184</v>
      </c>
      <c r="K12" s="60"/>
      <c r="L12" s="60">
        <v>86780</v>
      </c>
      <c r="M12" s="60">
        <v>2266866</v>
      </c>
      <c r="N12" s="60">
        <v>2353646</v>
      </c>
      <c r="O12" s="60">
        <v>234658</v>
      </c>
      <c r="P12" s="60">
        <v>75657</v>
      </c>
      <c r="Q12" s="60">
        <v>1905044</v>
      </c>
      <c r="R12" s="60">
        <v>2215359</v>
      </c>
      <c r="S12" s="60">
        <v>126030</v>
      </c>
      <c r="T12" s="60">
        <v>66397</v>
      </c>
      <c r="U12" s="60">
        <v>85916</v>
      </c>
      <c r="V12" s="60">
        <v>278343</v>
      </c>
      <c r="W12" s="60">
        <v>8063532</v>
      </c>
      <c r="X12" s="60">
        <v>8888734</v>
      </c>
      <c r="Y12" s="60">
        <v>-825202</v>
      </c>
      <c r="Z12" s="140">
        <v>-9.28</v>
      </c>
      <c r="AA12" s="155">
        <v>8384128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71541574</v>
      </c>
      <c r="D15" s="153">
        <f>SUM(D16:D18)</f>
        <v>0</v>
      </c>
      <c r="E15" s="154">
        <f t="shared" si="2"/>
        <v>71336393</v>
      </c>
      <c r="F15" s="100">
        <f t="shared" si="2"/>
        <v>75019733</v>
      </c>
      <c r="G15" s="100">
        <f t="shared" si="2"/>
        <v>10005817</v>
      </c>
      <c r="H15" s="100">
        <f t="shared" si="2"/>
        <v>3982271</v>
      </c>
      <c r="I15" s="100">
        <f t="shared" si="2"/>
        <v>3365290</v>
      </c>
      <c r="J15" s="100">
        <f t="shared" si="2"/>
        <v>17353378</v>
      </c>
      <c r="K15" s="100">
        <f t="shared" si="2"/>
        <v>3309522</v>
      </c>
      <c r="L15" s="100">
        <f t="shared" si="2"/>
        <v>5854740</v>
      </c>
      <c r="M15" s="100">
        <f t="shared" si="2"/>
        <v>9133849</v>
      </c>
      <c r="N15" s="100">
        <f t="shared" si="2"/>
        <v>18298111</v>
      </c>
      <c r="O15" s="100">
        <f t="shared" si="2"/>
        <v>5861780</v>
      </c>
      <c r="P15" s="100">
        <f t="shared" si="2"/>
        <v>5962069</v>
      </c>
      <c r="Q15" s="100">
        <f t="shared" si="2"/>
        <v>13282383</v>
      </c>
      <c r="R15" s="100">
        <f t="shared" si="2"/>
        <v>25106232</v>
      </c>
      <c r="S15" s="100">
        <f t="shared" si="2"/>
        <v>6223953</v>
      </c>
      <c r="T15" s="100">
        <f t="shared" si="2"/>
        <v>3979194</v>
      </c>
      <c r="U15" s="100">
        <f t="shared" si="2"/>
        <v>2402285</v>
      </c>
      <c r="V15" s="100">
        <f t="shared" si="2"/>
        <v>12605432</v>
      </c>
      <c r="W15" s="100">
        <f t="shared" si="2"/>
        <v>73363153</v>
      </c>
      <c r="X15" s="100">
        <f t="shared" si="2"/>
        <v>71336394</v>
      </c>
      <c r="Y15" s="100">
        <f t="shared" si="2"/>
        <v>2026759</v>
      </c>
      <c r="Z15" s="137">
        <f>+IF(X15&lt;&gt;0,+(Y15/X15)*100,0)</f>
        <v>2.84112903155716</v>
      </c>
      <c r="AA15" s="153">
        <f>SUM(AA16:AA18)</f>
        <v>75019733</v>
      </c>
    </row>
    <row r="16" spans="1:27" ht="12.75">
      <c r="A16" s="138" t="s">
        <v>85</v>
      </c>
      <c r="B16" s="136"/>
      <c r="C16" s="155">
        <v>58636454</v>
      </c>
      <c r="D16" s="155"/>
      <c r="E16" s="156">
        <v>57150862</v>
      </c>
      <c r="F16" s="60">
        <v>62069690</v>
      </c>
      <c r="G16" s="60">
        <v>5091061</v>
      </c>
      <c r="H16" s="60">
        <v>3864971</v>
      </c>
      <c r="I16" s="60">
        <v>3237756</v>
      </c>
      <c r="J16" s="60">
        <v>12193788</v>
      </c>
      <c r="K16" s="60">
        <v>3202617</v>
      </c>
      <c r="L16" s="60">
        <v>5746431</v>
      </c>
      <c r="M16" s="60">
        <v>5477053</v>
      </c>
      <c r="N16" s="60">
        <v>14426101</v>
      </c>
      <c r="O16" s="60">
        <v>5533516</v>
      </c>
      <c r="P16" s="60">
        <v>5850781</v>
      </c>
      <c r="Q16" s="60">
        <v>10262043</v>
      </c>
      <c r="R16" s="60">
        <v>21646340</v>
      </c>
      <c r="S16" s="60">
        <v>6100421</v>
      </c>
      <c r="T16" s="60">
        <v>3842984</v>
      </c>
      <c r="U16" s="60">
        <v>2267456</v>
      </c>
      <c r="V16" s="60">
        <v>12210861</v>
      </c>
      <c r="W16" s="60">
        <v>60477090</v>
      </c>
      <c r="X16" s="60">
        <v>57150865</v>
      </c>
      <c r="Y16" s="60">
        <v>3326225</v>
      </c>
      <c r="Z16" s="140">
        <v>5.82</v>
      </c>
      <c r="AA16" s="155">
        <v>62069690</v>
      </c>
    </row>
    <row r="17" spans="1:27" ht="12.75">
      <c r="A17" s="138" t="s">
        <v>86</v>
      </c>
      <c r="B17" s="136"/>
      <c r="C17" s="155">
        <v>12905120</v>
      </c>
      <c r="D17" s="155"/>
      <c r="E17" s="156">
        <v>14185531</v>
      </c>
      <c r="F17" s="60">
        <v>12950043</v>
      </c>
      <c r="G17" s="60">
        <v>4914756</v>
      </c>
      <c r="H17" s="60">
        <v>117300</v>
      </c>
      <c r="I17" s="60">
        <v>127534</v>
      </c>
      <c r="J17" s="60">
        <v>5159590</v>
      </c>
      <c r="K17" s="60">
        <v>106905</v>
      </c>
      <c r="L17" s="60">
        <v>108309</v>
      </c>
      <c r="M17" s="60">
        <v>3656796</v>
      </c>
      <c r="N17" s="60">
        <v>3872010</v>
      </c>
      <c r="O17" s="60">
        <v>328264</v>
      </c>
      <c r="P17" s="60">
        <v>111288</v>
      </c>
      <c r="Q17" s="60">
        <v>3020340</v>
      </c>
      <c r="R17" s="60">
        <v>3459892</v>
      </c>
      <c r="S17" s="60">
        <v>123532</v>
      </c>
      <c r="T17" s="60">
        <v>136210</v>
      </c>
      <c r="U17" s="60">
        <v>134829</v>
      </c>
      <c r="V17" s="60">
        <v>394571</v>
      </c>
      <c r="W17" s="60">
        <v>12886063</v>
      </c>
      <c r="X17" s="60">
        <v>14185529</v>
      </c>
      <c r="Y17" s="60">
        <v>-1299466</v>
      </c>
      <c r="Z17" s="140">
        <v>-9.16</v>
      </c>
      <c r="AA17" s="155">
        <v>12950043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49252030</v>
      </c>
      <c r="D19" s="153">
        <f>SUM(D20:D23)</f>
        <v>0</v>
      </c>
      <c r="E19" s="154">
        <f t="shared" si="3"/>
        <v>72997719</v>
      </c>
      <c r="F19" s="100">
        <f t="shared" si="3"/>
        <v>68066157</v>
      </c>
      <c r="G19" s="100">
        <f t="shared" si="3"/>
        <v>3563282</v>
      </c>
      <c r="H19" s="100">
        <f t="shared" si="3"/>
        <v>4810067</v>
      </c>
      <c r="I19" s="100">
        <f t="shared" si="3"/>
        <v>8280315</v>
      </c>
      <c r="J19" s="100">
        <f t="shared" si="3"/>
        <v>16653664</v>
      </c>
      <c r="K19" s="100">
        <f t="shared" si="3"/>
        <v>4776833</v>
      </c>
      <c r="L19" s="100">
        <f t="shared" si="3"/>
        <v>4655367</v>
      </c>
      <c r="M19" s="100">
        <f t="shared" si="3"/>
        <v>5496787</v>
      </c>
      <c r="N19" s="100">
        <f t="shared" si="3"/>
        <v>14928987</v>
      </c>
      <c r="O19" s="100">
        <f t="shared" si="3"/>
        <v>4662724</v>
      </c>
      <c r="P19" s="100">
        <f t="shared" si="3"/>
        <v>9554995</v>
      </c>
      <c r="Q19" s="100">
        <f t="shared" si="3"/>
        <v>7718596</v>
      </c>
      <c r="R19" s="100">
        <f t="shared" si="3"/>
        <v>21936315</v>
      </c>
      <c r="S19" s="100">
        <f t="shared" si="3"/>
        <v>6964531</v>
      </c>
      <c r="T19" s="100">
        <f t="shared" si="3"/>
        <v>5677606</v>
      </c>
      <c r="U19" s="100">
        <f t="shared" si="3"/>
        <v>4398113</v>
      </c>
      <c r="V19" s="100">
        <f t="shared" si="3"/>
        <v>17040250</v>
      </c>
      <c r="W19" s="100">
        <f t="shared" si="3"/>
        <v>70559216</v>
      </c>
      <c r="X19" s="100">
        <f t="shared" si="3"/>
        <v>72997715</v>
      </c>
      <c r="Y19" s="100">
        <f t="shared" si="3"/>
        <v>-2438499</v>
      </c>
      <c r="Z19" s="137">
        <f>+IF(X19&lt;&gt;0,+(Y19/X19)*100,0)</f>
        <v>-3.340514151710091</v>
      </c>
      <c r="AA19" s="153">
        <f>SUM(AA20:AA23)</f>
        <v>68066157</v>
      </c>
    </row>
    <row r="20" spans="1:27" ht="12.75">
      <c r="A20" s="138" t="s">
        <v>89</v>
      </c>
      <c r="B20" s="136"/>
      <c r="C20" s="155">
        <v>38205462</v>
      </c>
      <c r="D20" s="155"/>
      <c r="E20" s="156">
        <v>61588501</v>
      </c>
      <c r="F20" s="60">
        <v>56274754</v>
      </c>
      <c r="G20" s="60">
        <v>2555517</v>
      </c>
      <c r="H20" s="60">
        <v>3782597</v>
      </c>
      <c r="I20" s="60">
        <v>7238131</v>
      </c>
      <c r="J20" s="60">
        <v>13576245</v>
      </c>
      <c r="K20" s="60">
        <v>3742783</v>
      </c>
      <c r="L20" s="60">
        <v>3614969</v>
      </c>
      <c r="M20" s="60">
        <v>4453892</v>
      </c>
      <c r="N20" s="60">
        <v>11811644</v>
      </c>
      <c r="O20" s="60">
        <v>3613448</v>
      </c>
      <c r="P20" s="60">
        <v>8502098</v>
      </c>
      <c r="Q20" s="60">
        <v>6663584</v>
      </c>
      <c r="R20" s="60">
        <v>18779130</v>
      </c>
      <c r="S20" s="60">
        <v>5905269</v>
      </c>
      <c r="T20" s="60">
        <v>4614765</v>
      </c>
      <c r="U20" s="60">
        <v>3338203</v>
      </c>
      <c r="V20" s="60">
        <v>13858237</v>
      </c>
      <c r="W20" s="60">
        <v>58025256</v>
      </c>
      <c r="X20" s="60">
        <v>61588498</v>
      </c>
      <c r="Y20" s="60">
        <v>-3563242</v>
      </c>
      <c r="Z20" s="140">
        <v>-5.79</v>
      </c>
      <c r="AA20" s="155">
        <v>56274754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11046568</v>
      </c>
      <c r="D23" s="155"/>
      <c r="E23" s="156">
        <v>11409218</v>
      </c>
      <c r="F23" s="60">
        <v>11791403</v>
      </c>
      <c r="G23" s="60">
        <v>1007765</v>
      </c>
      <c r="H23" s="60">
        <v>1027470</v>
      </c>
      <c r="I23" s="60">
        <v>1042184</v>
      </c>
      <c r="J23" s="60">
        <v>3077419</v>
      </c>
      <c r="K23" s="60">
        <v>1034050</v>
      </c>
      <c r="L23" s="60">
        <v>1040398</v>
      </c>
      <c r="M23" s="60">
        <v>1042895</v>
      </c>
      <c r="N23" s="60">
        <v>3117343</v>
      </c>
      <c r="O23" s="60">
        <v>1049276</v>
      </c>
      <c r="P23" s="60">
        <v>1052897</v>
      </c>
      <c r="Q23" s="60">
        <v>1055012</v>
      </c>
      <c r="R23" s="60">
        <v>3157185</v>
      </c>
      <c r="S23" s="60">
        <v>1059262</v>
      </c>
      <c r="T23" s="60">
        <v>1062841</v>
      </c>
      <c r="U23" s="60">
        <v>1059910</v>
      </c>
      <c r="V23" s="60">
        <v>3182013</v>
      </c>
      <c r="W23" s="60">
        <v>12533960</v>
      </c>
      <c r="X23" s="60">
        <v>11409217</v>
      </c>
      <c r="Y23" s="60">
        <v>1124743</v>
      </c>
      <c r="Z23" s="140">
        <v>9.86</v>
      </c>
      <c r="AA23" s="155">
        <v>11791403</v>
      </c>
    </row>
    <row r="24" spans="1:27" ht="12.75">
      <c r="A24" s="135" t="s">
        <v>93</v>
      </c>
      <c r="B24" s="142" t="s">
        <v>94</v>
      </c>
      <c r="C24" s="153">
        <v>2063757</v>
      </c>
      <c r="D24" s="153"/>
      <c r="E24" s="154">
        <v>1697000</v>
      </c>
      <c r="F24" s="100">
        <v>2083141</v>
      </c>
      <c r="G24" s="100">
        <v>867975</v>
      </c>
      <c r="H24" s="100"/>
      <c r="I24" s="100"/>
      <c r="J24" s="100">
        <v>867975</v>
      </c>
      <c r="K24" s="100"/>
      <c r="L24" s="100"/>
      <c r="M24" s="100">
        <v>641748</v>
      </c>
      <c r="N24" s="100">
        <v>641748</v>
      </c>
      <c r="O24" s="100">
        <v>52639</v>
      </c>
      <c r="P24" s="100"/>
      <c r="Q24" s="100">
        <v>520785</v>
      </c>
      <c r="R24" s="100">
        <v>573424</v>
      </c>
      <c r="S24" s="100"/>
      <c r="T24" s="100"/>
      <c r="U24" s="100"/>
      <c r="V24" s="100"/>
      <c r="W24" s="100">
        <v>2083147</v>
      </c>
      <c r="X24" s="100">
        <v>1697004</v>
      </c>
      <c r="Y24" s="100">
        <v>386143</v>
      </c>
      <c r="Z24" s="137">
        <v>22.75</v>
      </c>
      <c r="AA24" s="153">
        <v>2083141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245281096</v>
      </c>
      <c r="D25" s="168">
        <f>+D5+D9+D15+D19+D24</f>
        <v>0</v>
      </c>
      <c r="E25" s="169">
        <f t="shared" si="4"/>
        <v>254539369</v>
      </c>
      <c r="F25" s="73">
        <f t="shared" si="4"/>
        <v>260507021</v>
      </c>
      <c r="G25" s="73">
        <f t="shared" si="4"/>
        <v>45742928</v>
      </c>
      <c r="H25" s="73">
        <f t="shared" si="4"/>
        <v>9971733</v>
      </c>
      <c r="I25" s="73">
        <f t="shared" si="4"/>
        <v>15070551</v>
      </c>
      <c r="J25" s="73">
        <f t="shared" si="4"/>
        <v>70785212</v>
      </c>
      <c r="K25" s="73">
        <f t="shared" si="4"/>
        <v>12046383</v>
      </c>
      <c r="L25" s="73">
        <f t="shared" si="4"/>
        <v>14468633</v>
      </c>
      <c r="M25" s="73">
        <f t="shared" si="4"/>
        <v>42130152</v>
      </c>
      <c r="N25" s="73">
        <f t="shared" si="4"/>
        <v>68645168</v>
      </c>
      <c r="O25" s="73">
        <f t="shared" si="4"/>
        <v>16623437</v>
      </c>
      <c r="P25" s="73">
        <f t="shared" si="4"/>
        <v>19501072</v>
      </c>
      <c r="Q25" s="73">
        <f t="shared" si="4"/>
        <v>44435490</v>
      </c>
      <c r="R25" s="73">
        <f t="shared" si="4"/>
        <v>80559999</v>
      </c>
      <c r="S25" s="73">
        <f t="shared" si="4"/>
        <v>17054498</v>
      </c>
      <c r="T25" s="73">
        <f t="shared" si="4"/>
        <v>13656146</v>
      </c>
      <c r="U25" s="73">
        <f t="shared" si="4"/>
        <v>10577391</v>
      </c>
      <c r="V25" s="73">
        <f t="shared" si="4"/>
        <v>41288035</v>
      </c>
      <c r="W25" s="73">
        <f t="shared" si="4"/>
        <v>261278414</v>
      </c>
      <c r="X25" s="73">
        <f t="shared" si="4"/>
        <v>254539375</v>
      </c>
      <c r="Y25" s="73">
        <f t="shared" si="4"/>
        <v>6739039</v>
      </c>
      <c r="Z25" s="170">
        <f>+IF(X25&lt;&gt;0,+(Y25/X25)*100,0)</f>
        <v>2.6475428408669583</v>
      </c>
      <c r="AA25" s="168">
        <f>+AA5+AA9+AA15+AA19+AA24</f>
        <v>260507021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61434756</v>
      </c>
      <c r="D28" s="153">
        <f>SUM(D29:D31)</f>
        <v>0</v>
      </c>
      <c r="E28" s="154">
        <f t="shared" si="5"/>
        <v>68350437</v>
      </c>
      <c r="F28" s="100">
        <f t="shared" si="5"/>
        <v>75609762</v>
      </c>
      <c r="G28" s="100">
        <f t="shared" si="5"/>
        <v>3818273</v>
      </c>
      <c r="H28" s="100">
        <f t="shared" si="5"/>
        <v>4465427</v>
      </c>
      <c r="I28" s="100">
        <f t="shared" si="5"/>
        <v>7096739</v>
      </c>
      <c r="J28" s="100">
        <f t="shared" si="5"/>
        <v>15380439</v>
      </c>
      <c r="K28" s="100">
        <f t="shared" si="5"/>
        <v>5514078</v>
      </c>
      <c r="L28" s="100">
        <f t="shared" si="5"/>
        <v>5869762</v>
      </c>
      <c r="M28" s="100">
        <f t="shared" si="5"/>
        <v>9048339</v>
      </c>
      <c r="N28" s="100">
        <f t="shared" si="5"/>
        <v>20432179</v>
      </c>
      <c r="O28" s="100">
        <f t="shared" si="5"/>
        <v>5176249</v>
      </c>
      <c r="P28" s="100">
        <f t="shared" si="5"/>
        <v>5454365</v>
      </c>
      <c r="Q28" s="100">
        <f t="shared" si="5"/>
        <v>5283015</v>
      </c>
      <c r="R28" s="100">
        <f t="shared" si="5"/>
        <v>15913629</v>
      </c>
      <c r="S28" s="100">
        <f t="shared" si="5"/>
        <v>6362385</v>
      </c>
      <c r="T28" s="100">
        <f t="shared" si="5"/>
        <v>6563849</v>
      </c>
      <c r="U28" s="100">
        <f t="shared" si="5"/>
        <v>6198028</v>
      </c>
      <c r="V28" s="100">
        <f t="shared" si="5"/>
        <v>19124262</v>
      </c>
      <c r="W28" s="100">
        <f t="shared" si="5"/>
        <v>70850509</v>
      </c>
      <c r="X28" s="100">
        <f t="shared" si="5"/>
        <v>68350445</v>
      </c>
      <c r="Y28" s="100">
        <f t="shared" si="5"/>
        <v>2500064</v>
      </c>
      <c r="Z28" s="137">
        <f>+IF(X28&lt;&gt;0,+(Y28/X28)*100,0)</f>
        <v>3.6577142987145144</v>
      </c>
      <c r="AA28" s="153">
        <f>SUM(AA29:AA31)</f>
        <v>75609762</v>
      </c>
    </row>
    <row r="29" spans="1:27" ht="12.75">
      <c r="A29" s="138" t="s">
        <v>75</v>
      </c>
      <c r="B29" s="136"/>
      <c r="C29" s="155">
        <v>14060187</v>
      </c>
      <c r="D29" s="155"/>
      <c r="E29" s="156">
        <v>16261224</v>
      </c>
      <c r="F29" s="60">
        <v>18412720</v>
      </c>
      <c r="G29" s="60">
        <v>1275470</v>
      </c>
      <c r="H29" s="60">
        <v>814408</v>
      </c>
      <c r="I29" s="60">
        <v>1703520</v>
      </c>
      <c r="J29" s="60">
        <v>3793398</v>
      </c>
      <c r="K29" s="60">
        <v>1343873</v>
      </c>
      <c r="L29" s="60">
        <v>1529056</v>
      </c>
      <c r="M29" s="60">
        <v>1445495</v>
      </c>
      <c r="N29" s="60">
        <v>4318424</v>
      </c>
      <c r="O29" s="60">
        <v>1418886</v>
      </c>
      <c r="P29" s="60">
        <v>1940760</v>
      </c>
      <c r="Q29" s="60">
        <v>1886592</v>
      </c>
      <c r="R29" s="60">
        <v>5246238</v>
      </c>
      <c r="S29" s="60">
        <v>1798574</v>
      </c>
      <c r="T29" s="60">
        <v>1650720</v>
      </c>
      <c r="U29" s="60">
        <v>70442</v>
      </c>
      <c r="V29" s="60">
        <v>3519736</v>
      </c>
      <c r="W29" s="60">
        <v>16877796</v>
      </c>
      <c r="X29" s="60">
        <v>16261230</v>
      </c>
      <c r="Y29" s="60">
        <v>616566</v>
      </c>
      <c r="Z29" s="140">
        <v>3.79</v>
      </c>
      <c r="AA29" s="155">
        <v>18412720</v>
      </c>
    </row>
    <row r="30" spans="1:27" ht="12.75">
      <c r="A30" s="138" t="s">
        <v>76</v>
      </c>
      <c r="B30" s="136"/>
      <c r="C30" s="157">
        <v>20670386</v>
      </c>
      <c r="D30" s="157"/>
      <c r="E30" s="158">
        <v>27619240</v>
      </c>
      <c r="F30" s="159">
        <v>30237808</v>
      </c>
      <c r="G30" s="159">
        <v>942043</v>
      </c>
      <c r="H30" s="159">
        <v>1100095</v>
      </c>
      <c r="I30" s="159">
        <v>3429687</v>
      </c>
      <c r="J30" s="159">
        <v>5471825</v>
      </c>
      <c r="K30" s="159">
        <v>1797481</v>
      </c>
      <c r="L30" s="159">
        <v>2417842</v>
      </c>
      <c r="M30" s="159">
        <v>5292333</v>
      </c>
      <c r="N30" s="159">
        <v>9507656</v>
      </c>
      <c r="O30" s="159">
        <v>1380700</v>
      </c>
      <c r="P30" s="159">
        <v>1983288</v>
      </c>
      <c r="Q30" s="159">
        <v>1968845</v>
      </c>
      <c r="R30" s="159">
        <v>5332833</v>
      </c>
      <c r="S30" s="159">
        <v>2149957</v>
      </c>
      <c r="T30" s="159">
        <v>2464234</v>
      </c>
      <c r="U30" s="159">
        <v>2926064</v>
      </c>
      <c r="V30" s="159">
        <v>7540255</v>
      </c>
      <c r="W30" s="159">
        <v>27852569</v>
      </c>
      <c r="X30" s="159">
        <v>27619240</v>
      </c>
      <c r="Y30" s="159">
        <v>233329</v>
      </c>
      <c r="Z30" s="141">
        <v>0.84</v>
      </c>
      <c r="AA30" s="157">
        <v>30237808</v>
      </c>
    </row>
    <row r="31" spans="1:27" ht="12.75">
      <c r="A31" s="138" t="s">
        <v>77</v>
      </c>
      <c r="B31" s="136"/>
      <c r="C31" s="155">
        <v>26704183</v>
      </c>
      <c r="D31" s="155"/>
      <c r="E31" s="156">
        <v>24469973</v>
      </c>
      <c r="F31" s="60">
        <v>26959234</v>
      </c>
      <c r="G31" s="60">
        <v>1600760</v>
      </c>
      <c r="H31" s="60">
        <v>2550924</v>
      </c>
      <c r="I31" s="60">
        <v>1963532</v>
      </c>
      <c r="J31" s="60">
        <v>6115216</v>
      </c>
      <c r="K31" s="60">
        <v>2372724</v>
      </c>
      <c r="L31" s="60">
        <v>1922864</v>
      </c>
      <c r="M31" s="60">
        <v>2310511</v>
      </c>
      <c r="N31" s="60">
        <v>6606099</v>
      </c>
      <c r="O31" s="60">
        <v>2376663</v>
      </c>
      <c r="P31" s="60">
        <v>1530317</v>
      </c>
      <c r="Q31" s="60">
        <v>1427578</v>
      </c>
      <c r="R31" s="60">
        <v>5334558</v>
      </c>
      <c r="S31" s="60">
        <v>2413854</v>
      </c>
      <c r="T31" s="60">
        <v>2448895</v>
      </c>
      <c r="U31" s="60">
        <v>3201522</v>
      </c>
      <c r="V31" s="60">
        <v>8064271</v>
      </c>
      <c r="W31" s="60">
        <v>26120144</v>
      </c>
      <c r="X31" s="60">
        <v>24469975</v>
      </c>
      <c r="Y31" s="60">
        <v>1650169</v>
      </c>
      <c r="Z31" s="140">
        <v>6.74</v>
      </c>
      <c r="AA31" s="155">
        <v>26959234</v>
      </c>
    </row>
    <row r="32" spans="1:27" ht="12.75">
      <c r="A32" s="135" t="s">
        <v>78</v>
      </c>
      <c r="B32" s="136"/>
      <c r="C32" s="153">
        <f aca="true" t="shared" si="6" ref="C32:Y32">SUM(C33:C37)</f>
        <v>43240934</v>
      </c>
      <c r="D32" s="153">
        <f>SUM(D33:D37)</f>
        <v>0</v>
      </c>
      <c r="E32" s="154">
        <f t="shared" si="6"/>
        <v>38494109</v>
      </c>
      <c r="F32" s="100">
        <f t="shared" si="6"/>
        <v>48073114</v>
      </c>
      <c r="G32" s="100">
        <f t="shared" si="6"/>
        <v>3972172</v>
      </c>
      <c r="H32" s="100">
        <f t="shared" si="6"/>
        <v>4143643</v>
      </c>
      <c r="I32" s="100">
        <f t="shared" si="6"/>
        <v>3713838</v>
      </c>
      <c r="J32" s="100">
        <f t="shared" si="6"/>
        <v>11829653</v>
      </c>
      <c r="K32" s="100">
        <f t="shared" si="6"/>
        <v>3550410</v>
      </c>
      <c r="L32" s="100">
        <f t="shared" si="6"/>
        <v>3822168</v>
      </c>
      <c r="M32" s="100">
        <f t="shared" si="6"/>
        <v>4536288</v>
      </c>
      <c r="N32" s="100">
        <f t="shared" si="6"/>
        <v>11908866</v>
      </c>
      <c r="O32" s="100">
        <f t="shared" si="6"/>
        <v>4273490</v>
      </c>
      <c r="P32" s="100">
        <f t="shared" si="6"/>
        <v>3221159</v>
      </c>
      <c r="Q32" s="100">
        <f t="shared" si="6"/>
        <v>3914783</v>
      </c>
      <c r="R32" s="100">
        <f t="shared" si="6"/>
        <v>11409432</v>
      </c>
      <c r="S32" s="100">
        <f t="shared" si="6"/>
        <v>3794629</v>
      </c>
      <c r="T32" s="100">
        <f t="shared" si="6"/>
        <v>4542661</v>
      </c>
      <c r="U32" s="100">
        <f t="shared" si="6"/>
        <v>3811443</v>
      </c>
      <c r="V32" s="100">
        <f t="shared" si="6"/>
        <v>12148733</v>
      </c>
      <c r="W32" s="100">
        <f t="shared" si="6"/>
        <v>47296684</v>
      </c>
      <c r="X32" s="100">
        <f t="shared" si="6"/>
        <v>38494110</v>
      </c>
      <c r="Y32" s="100">
        <f t="shared" si="6"/>
        <v>8802574</v>
      </c>
      <c r="Z32" s="137">
        <f>+IF(X32&lt;&gt;0,+(Y32/X32)*100,0)</f>
        <v>22.867326975477546</v>
      </c>
      <c r="AA32" s="153">
        <f>SUM(AA33:AA37)</f>
        <v>48073114</v>
      </c>
    </row>
    <row r="33" spans="1:27" ht="12.75">
      <c r="A33" s="138" t="s">
        <v>79</v>
      </c>
      <c r="B33" s="136"/>
      <c r="C33" s="155">
        <v>18385143</v>
      </c>
      <c r="D33" s="155"/>
      <c r="E33" s="156">
        <v>18279426</v>
      </c>
      <c r="F33" s="60">
        <v>22909833</v>
      </c>
      <c r="G33" s="60">
        <v>1878847</v>
      </c>
      <c r="H33" s="60">
        <v>1943567</v>
      </c>
      <c r="I33" s="60">
        <v>1800552</v>
      </c>
      <c r="J33" s="60">
        <v>5622966</v>
      </c>
      <c r="K33" s="60">
        <v>1739763</v>
      </c>
      <c r="L33" s="60">
        <v>1681333</v>
      </c>
      <c r="M33" s="60">
        <v>2059586</v>
      </c>
      <c r="N33" s="60">
        <v>5480682</v>
      </c>
      <c r="O33" s="60">
        <v>2127242</v>
      </c>
      <c r="P33" s="60">
        <v>1974328</v>
      </c>
      <c r="Q33" s="60">
        <v>1950980</v>
      </c>
      <c r="R33" s="60">
        <v>6052550</v>
      </c>
      <c r="S33" s="60">
        <v>1967543</v>
      </c>
      <c r="T33" s="60">
        <v>1882228</v>
      </c>
      <c r="U33" s="60">
        <v>1431893</v>
      </c>
      <c r="V33" s="60">
        <v>5281664</v>
      </c>
      <c r="W33" s="60">
        <v>22437862</v>
      </c>
      <c r="X33" s="60">
        <v>18279431</v>
      </c>
      <c r="Y33" s="60">
        <v>4158431</v>
      </c>
      <c r="Z33" s="140">
        <v>22.75</v>
      </c>
      <c r="AA33" s="155">
        <v>22909833</v>
      </c>
    </row>
    <row r="34" spans="1:27" ht="12.75">
      <c r="A34" s="138" t="s">
        <v>80</v>
      </c>
      <c r="B34" s="136"/>
      <c r="C34" s="155">
        <v>8946765</v>
      </c>
      <c r="D34" s="155"/>
      <c r="E34" s="156">
        <v>9173664</v>
      </c>
      <c r="F34" s="60">
        <v>10937719</v>
      </c>
      <c r="G34" s="60">
        <v>1163169</v>
      </c>
      <c r="H34" s="60">
        <v>1127428</v>
      </c>
      <c r="I34" s="60">
        <v>758778</v>
      </c>
      <c r="J34" s="60">
        <v>3049375</v>
      </c>
      <c r="K34" s="60">
        <v>703639</v>
      </c>
      <c r="L34" s="60">
        <v>939379</v>
      </c>
      <c r="M34" s="60">
        <v>754720</v>
      </c>
      <c r="N34" s="60">
        <v>2397738</v>
      </c>
      <c r="O34" s="60">
        <v>684227</v>
      </c>
      <c r="P34" s="60">
        <v>701311</v>
      </c>
      <c r="Q34" s="60">
        <v>952035</v>
      </c>
      <c r="R34" s="60">
        <v>2337573</v>
      </c>
      <c r="S34" s="60">
        <v>711257</v>
      </c>
      <c r="T34" s="60">
        <v>1240147</v>
      </c>
      <c r="U34" s="60">
        <v>1256718</v>
      </c>
      <c r="V34" s="60">
        <v>3208122</v>
      </c>
      <c r="W34" s="60">
        <v>10992808</v>
      </c>
      <c r="X34" s="60">
        <v>9173662</v>
      </c>
      <c r="Y34" s="60">
        <v>1819146</v>
      </c>
      <c r="Z34" s="140">
        <v>19.83</v>
      </c>
      <c r="AA34" s="155">
        <v>10937719</v>
      </c>
    </row>
    <row r="35" spans="1:27" ht="12.75">
      <c r="A35" s="138" t="s">
        <v>81</v>
      </c>
      <c r="B35" s="136"/>
      <c r="C35" s="155">
        <v>15909026</v>
      </c>
      <c r="D35" s="155"/>
      <c r="E35" s="156">
        <v>11041019</v>
      </c>
      <c r="F35" s="60">
        <v>14225562</v>
      </c>
      <c r="G35" s="60">
        <v>930156</v>
      </c>
      <c r="H35" s="60">
        <v>1072648</v>
      </c>
      <c r="I35" s="60">
        <v>1154508</v>
      </c>
      <c r="J35" s="60">
        <v>3157312</v>
      </c>
      <c r="K35" s="60">
        <v>1107008</v>
      </c>
      <c r="L35" s="60">
        <v>1201456</v>
      </c>
      <c r="M35" s="60">
        <v>1721982</v>
      </c>
      <c r="N35" s="60">
        <v>4030446</v>
      </c>
      <c r="O35" s="60">
        <v>1462021</v>
      </c>
      <c r="P35" s="60">
        <v>545520</v>
      </c>
      <c r="Q35" s="60">
        <v>1011768</v>
      </c>
      <c r="R35" s="60">
        <v>3019309</v>
      </c>
      <c r="S35" s="60">
        <v>1115829</v>
      </c>
      <c r="T35" s="60">
        <v>1420286</v>
      </c>
      <c r="U35" s="60">
        <v>1122832</v>
      </c>
      <c r="V35" s="60">
        <v>3658947</v>
      </c>
      <c r="W35" s="60">
        <v>13866014</v>
      </c>
      <c r="X35" s="60">
        <v>11041017</v>
      </c>
      <c r="Y35" s="60">
        <v>2824997</v>
      </c>
      <c r="Z35" s="140">
        <v>25.59</v>
      </c>
      <c r="AA35" s="155">
        <v>14225562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32938596</v>
      </c>
      <c r="D38" s="153">
        <f>SUM(D39:D41)</f>
        <v>0</v>
      </c>
      <c r="E38" s="154">
        <f t="shared" si="7"/>
        <v>35485131</v>
      </c>
      <c r="F38" s="100">
        <f t="shared" si="7"/>
        <v>31404596</v>
      </c>
      <c r="G38" s="100">
        <f t="shared" si="7"/>
        <v>2644324</v>
      </c>
      <c r="H38" s="100">
        <f t="shared" si="7"/>
        <v>2601900</v>
      </c>
      <c r="I38" s="100">
        <f t="shared" si="7"/>
        <v>2378154</v>
      </c>
      <c r="J38" s="100">
        <f t="shared" si="7"/>
        <v>7624378</v>
      </c>
      <c r="K38" s="100">
        <f t="shared" si="7"/>
        <v>2298497</v>
      </c>
      <c r="L38" s="100">
        <f t="shared" si="7"/>
        <v>2716408</v>
      </c>
      <c r="M38" s="100">
        <f t="shared" si="7"/>
        <v>2569699</v>
      </c>
      <c r="N38" s="100">
        <f t="shared" si="7"/>
        <v>7584604</v>
      </c>
      <c r="O38" s="100">
        <f t="shared" si="7"/>
        <v>1978215</v>
      </c>
      <c r="P38" s="100">
        <f t="shared" si="7"/>
        <v>3651674</v>
      </c>
      <c r="Q38" s="100">
        <f t="shared" si="7"/>
        <v>3157838</v>
      </c>
      <c r="R38" s="100">
        <f t="shared" si="7"/>
        <v>8787727</v>
      </c>
      <c r="S38" s="100">
        <f t="shared" si="7"/>
        <v>3985794</v>
      </c>
      <c r="T38" s="100">
        <f t="shared" si="7"/>
        <v>4145044</v>
      </c>
      <c r="U38" s="100">
        <f t="shared" si="7"/>
        <v>2355163</v>
      </c>
      <c r="V38" s="100">
        <f t="shared" si="7"/>
        <v>10486001</v>
      </c>
      <c r="W38" s="100">
        <f t="shared" si="7"/>
        <v>34482710</v>
      </c>
      <c r="X38" s="100">
        <f t="shared" si="7"/>
        <v>35485128</v>
      </c>
      <c r="Y38" s="100">
        <f t="shared" si="7"/>
        <v>-1002418</v>
      </c>
      <c r="Z38" s="137">
        <f>+IF(X38&lt;&gt;0,+(Y38/X38)*100,0)</f>
        <v>-2.824896108589491</v>
      </c>
      <c r="AA38" s="153">
        <f>SUM(AA39:AA41)</f>
        <v>31404596</v>
      </c>
    </row>
    <row r="39" spans="1:27" ht="12.75">
      <c r="A39" s="138" t="s">
        <v>85</v>
      </c>
      <c r="B39" s="136"/>
      <c r="C39" s="155">
        <v>20418535</v>
      </c>
      <c r="D39" s="155"/>
      <c r="E39" s="156">
        <v>16952438</v>
      </c>
      <c r="F39" s="60">
        <v>16314895</v>
      </c>
      <c r="G39" s="60">
        <v>1783275</v>
      </c>
      <c r="H39" s="60">
        <v>1413301</v>
      </c>
      <c r="I39" s="60">
        <v>1566268</v>
      </c>
      <c r="J39" s="60">
        <v>4762844</v>
      </c>
      <c r="K39" s="60">
        <v>1518674</v>
      </c>
      <c r="L39" s="60">
        <v>1696793</v>
      </c>
      <c r="M39" s="60">
        <v>1635694</v>
      </c>
      <c r="N39" s="60">
        <v>4851161</v>
      </c>
      <c r="O39" s="60">
        <v>1217575</v>
      </c>
      <c r="P39" s="60">
        <v>2035731</v>
      </c>
      <c r="Q39" s="60">
        <v>2177767</v>
      </c>
      <c r="R39" s="60">
        <v>5431073</v>
      </c>
      <c r="S39" s="60">
        <v>2458951</v>
      </c>
      <c r="T39" s="60">
        <v>1812160</v>
      </c>
      <c r="U39" s="60">
        <v>1258074</v>
      </c>
      <c r="V39" s="60">
        <v>5529185</v>
      </c>
      <c r="W39" s="60">
        <v>20574263</v>
      </c>
      <c r="X39" s="60">
        <v>16952435</v>
      </c>
      <c r="Y39" s="60">
        <v>3621828</v>
      </c>
      <c r="Z39" s="140">
        <v>21.36</v>
      </c>
      <c r="AA39" s="155">
        <v>16314895</v>
      </c>
    </row>
    <row r="40" spans="1:27" ht="12.75">
      <c r="A40" s="138" t="s">
        <v>86</v>
      </c>
      <c r="B40" s="136"/>
      <c r="C40" s="155">
        <v>12520061</v>
      </c>
      <c r="D40" s="155"/>
      <c r="E40" s="156">
        <v>18532693</v>
      </c>
      <c r="F40" s="60">
        <v>15089701</v>
      </c>
      <c r="G40" s="60">
        <v>861049</v>
      </c>
      <c r="H40" s="60">
        <v>1188599</v>
      </c>
      <c r="I40" s="60">
        <v>811886</v>
      </c>
      <c r="J40" s="60">
        <v>2861534</v>
      </c>
      <c r="K40" s="60">
        <v>779823</v>
      </c>
      <c r="L40" s="60">
        <v>1019615</v>
      </c>
      <c r="M40" s="60">
        <v>934005</v>
      </c>
      <c r="N40" s="60">
        <v>2733443</v>
      </c>
      <c r="O40" s="60">
        <v>760640</v>
      </c>
      <c r="P40" s="60">
        <v>1615943</v>
      </c>
      <c r="Q40" s="60">
        <v>980071</v>
      </c>
      <c r="R40" s="60">
        <v>3356654</v>
      </c>
      <c r="S40" s="60">
        <v>1526843</v>
      </c>
      <c r="T40" s="60">
        <v>2332884</v>
      </c>
      <c r="U40" s="60">
        <v>1097089</v>
      </c>
      <c r="V40" s="60">
        <v>4956816</v>
      </c>
      <c r="W40" s="60">
        <v>13908447</v>
      </c>
      <c r="X40" s="60">
        <v>18532693</v>
      </c>
      <c r="Y40" s="60">
        <v>-4624246</v>
      </c>
      <c r="Z40" s="140">
        <v>-24.95</v>
      </c>
      <c r="AA40" s="155">
        <v>15089701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43900376</v>
      </c>
      <c r="D42" s="153">
        <f>SUM(D43:D46)</f>
        <v>0</v>
      </c>
      <c r="E42" s="154">
        <f t="shared" si="8"/>
        <v>51291923</v>
      </c>
      <c r="F42" s="100">
        <f t="shared" si="8"/>
        <v>50816813</v>
      </c>
      <c r="G42" s="100">
        <f t="shared" si="8"/>
        <v>2937345</v>
      </c>
      <c r="H42" s="100">
        <f t="shared" si="8"/>
        <v>3347593</v>
      </c>
      <c r="I42" s="100">
        <f t="shared" si="8"/>
        <v>5659568</v>
      </c>
      <c r="J42" s="100">
        <f t="shared" si="8"/>
        <v>11944506</v>
      </c>
      <c r="K42" s="100">
        <f t="shared" si="8"/>
        <v>2398997</v>
      </c>
      <c r="L42" s="100">
        <f t="shared" si="8"/>
        <v>775176</v>
      </c>
      <c r="M42" s="100">
        <f t="shared" si="8"/>
        <v>7301388</v>
      </c>
      <c r="N42" s="100">
        <f t="shared" si="8"/>
        <v>10475561</v>
      </c>
      <c r="O42" s="100">
        <f t="shared" si="8"/>
        <v>3693410</v>
      </c>
      <c r="P42" s="100">
        <f t="shared" si="8"/>
        <v>3625282</v>
      </c>
      <c r="Q42" s="100">
        <f t="shared" si="8"/>
        <v>3889800</v>
      </c>
      <c r="R42" s="100">
        <f t="shared" si="8"/>
        <v>11208492</v>
      </c>
      <c r="S42" s="100">
        <f t="shared" si="8"/>
        <v>1258593</v>
      </c>
      <c r="T42" s="100">
        <f t="shared" si="8"/>
        <v>3929298</v>
      </c>
      <c r="U42" s="100">
        <f t="shared" si="8"/>
        <v>3655951</v>
      </c>
      <c r="V42" s="100">
        <f t="shared" si="8"/>
        <v>8843842</v>
      </c>
      <c r="W42" s="100">
        <f t="shared" si="8"/>
        <v>42472401</v>
      </c>
      <c r="X42" s="100">
        <f t="shared" si="8"/>
        <v>51291932</v>
      </c>
      <c r="Y42" s="100">
        <f t="shared" si="8"/>
        <v>-8819531</v>
      </c>
      <c r="Z42" s="137">
        <f>+IF(X42&lt;&gt;0,+(Y42/X42)*100,0)</f>
        <v>-17.194772464410192</v>
      </c>
      <c r="AA42" s="153">
        <f>SUM(AA43:AA46)</f>
        <v>50816813</v>
      </c>
    </row>
    <row r="43" spans="1:27" ht="12.75">
      <c r="A43" s="138" t="s">
        <v>89</v>
      </c>
      <c r="B43" s="136"/>
      <c r="C43" s="155">
        <v>28906201</v>
      </c>
      <c r="D43" s="155"/>
      <c r="E43" s="156">
        <v>35622539</v>
      </c>
      <c r="F43" s="60">
        <v>35516823</v>
      </c>
      <c r="G43" s="60">
        <v>2724852</v>
      </c>
      <c r="H43" s="60">
        <v>2939372</v>
      </c>
      <c r="I43" s="60">
        <v>2672212</v>
      </c>
      <c r="J43" s="60">
        <v>8336436</v>
      </c>
      <c r="K43" s="60">
        <v>2040380</v>
      </c>
      <c r="L43" s="60">
        <v>228013</v>
      </c>
      <c r="M43" s="60">
        <v>4322554</v>
      </c>
      <c r="N43" s="60">
        <v>6590947</v>
      </c>
      <c r="O43" s="60">
        <v>2561357</v>
      </c>
      <c r="P43" s="60">
        <v>2519306</v>
      </c>
      <c r="Q43" s="60">
        <v>2334920</v>
      </c>
      <c r="R43" s="60">
        <v>7415583</v>
      </c>
      <c r="S43" s="60">
        <v>123490</v>
      </c>
      <c r="T43" s="60">
        <v>2342110</v>
      </c>
      <c r="U43" s="60">
        <v>2376769</v>
      </c>
      <c r="V43" s="60">
        <v>4842369</v>
      </c>
      <c r="W43" s="60">
        <v>27185335</v>
      </c>
      <c r="X43" s="60">
        <v>35622545</v>
      </c>
      <c r="Y43" s="60">
        <v>-8437210</v>
      </c>
      <c r="Z43" s="140">
        <v>-23.69</v>
      </c>
      <c r="AA43" s="155">
        <v>35516823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14994175</v>
      </c>
      <c r="D46" s="155"/>
      <c r="E46" s="156">
        <v>15669384</v>
      </c>
      <c r="F46" s="60">
        <v>15299990</v>
      </c>
      <c r="G46" s="60">
        <v>212493</v>
      </c>
      <c r="H46" s="60">
        <v>408221</v>
      </c>
      <c r="I46" s="60">
        <v>2987356</v>
      </c>
      <c r="J46" s="60">
        <v>3608070</v>
      </c>
      <c r="K46" s="60">
        <v>358617</v>
      </c>
      <c r="L46" s="60">
        <v>547163</v>
      </c>
      <c r="M46" s="60">
        <v>2978834</v>
      </c>
      <c r="N46" s="60">
        <v>3884614</v>
      </c>
      <c r="O46" s="60">
        <v>1132053</v>
      </c>
      <c r="P46" s="60">
        <v>1105976</v>
      </c>
      <c r="Q46" s="60">
        <v>1554880</v>
      </c>
      <c r="R46" s="60">
        <v>3792909</v>
      </c>
      <c r="S46" s="60">
        <v>1135103</v>
      </c>
      <c r="T46" s="60">
        <v>1587188</v>
      </c>
      <c r="U46" s="60">
        <v>1279182</v>
      </c>
      <c r="V46" s="60">
        <v>4001473</v>
      </c>
      <c r="W46" s="60">
        <v>15287066</v>
      </c>
      <c r="X46" s="60">
        <v>15669387</v>
      </c>
      <c r="Y46" s="60">
        <v>-382321</v>
      </c>
      <c r="Z46" s="140">
        <v>-2.44</v>
      </c>
      <c r="AA46" s="155">
        <v>15299990</v>
      </c>
    </row>
    <row r="47" spans="1:27" ht="12.75">
      <c r="A47" s="135" t="s">
        <v>93</v>
      </c>
      <c r="B47" s="142" t="s">
        <v>94</v>
      </c>
      <c r="C47" s="153">
        <v>1855110</v>
      </c>
      <c r="D47" s="153"/>
      <c r="E47" s="154">
        <v>3127553</v>
      </c>
      <c r="F47" s="100">
        <v>3162129</v>
      </c>
      <c r="G47" s="100">
        <v>338504</v>
      </c>
      <c r="H47" s="100">
        <v>65121</v>
      </c>
      <c r="I47" s="100">
        <v>139475</v>
      </c>
      <c r="J47" s="100">
        <v>543100</v>
      </c>
      <c r="K47" s="100">
        <v>342205</v>
      </c>
      <c r="L47" s="100">
        <v>144229</v>
      </c>
      <c r="M47" s="100">
        <v>50450</v>
      </c>
      <c r="N47" s="100">
        <v>536884</v>
      </c>
      <c r="O47" s="100">
        <v>39443</v>
      </c>
      <c r="P47" s="100">
        <v>112316</v>
      </c>
      <c r="Q47" s="100">
        <v>72029</v>
      </c>
      <c r="R47" s="100">
        <v>223788</v>
      </c>
      <c r="S47" s="100">
        <v>63589</v>
      </c>
      <c r="T47" s="100">
        <v>344906</v>
      </c>
      <c r="U47" s="100">
        <v>-46352</v>
      </c>
      <c r="V47" s="100">
        <v>362143</v>
      </c>
      <c r="W47" s="100">
        <v>1665915</v>
      </c>
      <c r="X47" s="100">
        <v>3127556</v>
      </c>
      <c r="Y47" s="100">
        <v>-1461641</v>
      </c>
      <c r="Z47" s="137">
        <v>-46.73</v>
      </c>
      <c r="AA47" s="153">
        <v>3162129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183369772</v>
      </c>
      <c r="D48" s="168">
        <f>+D28+D32+D38+D42+D47</f>
        <v>0</v>
      </c>
      <c r="E48" s="169">
        <f t="shared" si="9"/>
        <v>196749153</v>
      </c>
      <c r="F48" s="73">
        <f t="shared" si="9"/>
        <v>209066414</v>
      </c>
      <c r="G48" s="73">
        <f t="shared" si="9"/>
        <v>13710618</v>
      </c>
      <c r="H48" s="73">
        <f t="shared" si="9"/>
        <v>14623684</v>
      </c>
      <c r="I48" s="73">
        <f t="shared" si="9"/>
        <v>18987774</v>
      </c>
      <c r="J48" s="73">
        <f t="shared" si="9"/>
        <v>47322076</v>
      </c>
      <c r="K48" s="73">
        <f t="shared" si="9"/>
        <v>14104187</v>
      </c>
      <c r="L48" s="73">
        <f t="shared" si="9"/>
        <v>13327743</v>
      </c>
      <c r="M48" s="73">
        <f t="shared" si="9"/>
        <v>23506164</v>
      </c>
      <c r="N48" s="73">
        <f t="shared" si="9"/>
        <v>50938094</v>
      </c>
      <c r="O48" s="73">
        <f t="shared" si="9"/>
        <v>15160807</v>
      </c>
      <c r="P48" s="73">
        <f t="shared" si="9"/>
        <v>16064796</v>
      </c>
      <c r="Q48" s="73">
        <f t="shared" si="9"/>
        <v>16317465</v>
      </c>
      <c r="R48" s="73">
        <f t="shared" si="9"/>
        <v>47543068</v>
      </c>
      <c r="S48" s="73">
        <f t="shared" si="9"/>
        <v>15464990</v>
      </c>
      <c r="T48" s="73">
        <f t="shared" si="9"/>
        <v>19525758</v>
      </c>
      <c r="U48" s="73">
        <f t="shared" si="9"/>
        <v>15974233</v>
      </c>
      <c r="V48" s="73">
        <f t="shared" si="9"/>
        <v>50964981</v>
      </c>
      <c r="W48" s="73">
        <f t="shared" si="9"/>
        <v>196768219</v>
      </c>
      <c r="X48" s="73">
        <f t="shared" si="9"/>
        <v>196749171</v>
      </c>
      <c r="Y48" s="73">
        <f t="shared" si="9"/>
        <v>19048</v>
      </c>
      <c r="Z48" s="170">
        <f>+IF(X48&lt;&gt;0,+(Y48/X48)*100,0)</f>
        <v>0.009681362266070234</v>
      </c>
      <c r="AA48" s="168">
        <f>+AA28+AA32+AA38+AA42+AA47</f>
        <v>209066414</v>
      </c>
    </row>
    <row r="49" spans="1:27" ht="12.75">
      <c r="A49" s="148" t="s">
        <v>49</v>
      </c>
      <c r="B49" s="149"/>
      <c r="C49" s="171">
        <f aca="true" t="shared" si="10" ref="C49:Y49">+C25-C48</f>
        <v>61911324</v>
      </c>
      <c r="D49" s="171">
        <f>+D25-D48</f>
        <v>0</v>
      </c>
      <c r="E49" s="172">
        <f t="shared" si="10"/>
        <v>57790216</v>
      </c>
      <c r="F49" s="173">
        <f t="shared" si="10"/>
        <v>51440607</v>
      </c>
      <c r="G49" s="173">
        <f t="shared" si="10"/>
        <v>32032310</v>
      </c>
      <c r="H49" s="173">
        <f t="shared" si="10"/>
        <v>-4651951</v>
      </c>
      <c r="I49" s="173">
        <f t="shared" si="10"/>
        <v>-3917223</v>
      </c>
      <c r="J49" s="173">
        <f t="shared" si="10"/>
        <v>23463136</v>
      </c>
      <c r="K49" s="173">
        <f t="shared" si="10"/>
        <v>-2057804</v>
      </c>
      <c r="L49" s="173">
        <f t="shared" si="10"/>
        <v>1140890</v>
      </c>
      <c r="M49" s="173">
        <f t="shared" si="10"/>
        <v>18623988</v>
      </c>
      <c r="N49" s="173">
        <f t="shared" si="10"/>
        <v>17707074</v>
      </c>
      <c r="O49" s="173">
        <f t="shared" si="10"/>
        <v>1462630</v>
      </c>
      <c r="P49" s="173">
        <f t="shared" si="10"/>
        <v>3436276</v>
      </c>
      <c r="Q49" s="173">
        <f t="shared" si="10"/>
        <v>28118025</v>
      </c>
      <c r="R49" s="173">
        <f t="shared" si="10"/>
        <v>33016931</v>
      </c>
      <c r="S49" s="173">
        <f t="shared" si="10"/>
        <v>1589508</v>
      </c>
      <c r="T49" s="173">
        <f t="shared" si="10"/>
        <v>-5869612</v>
      </c>
      <c r="U49" s="173">
        <f t="shared" si="10"/>
        <v>-5396842</v>
      </c>
      <c r="V49" s="173">
        <f t="shared" si="10"/>
        <v>-9676946</v>
      </c>
      <c r="W49" s="173">
        <f t="shared" si="10"/>
        <v>64510195</v>
      </c>
      <c r="X49" s="173">
        <f>IF(F25=F48,0,X25-X48)</f>
        <v>57790204</v>
      </c>
      <c r="Y49" s="173">
        <f t="shared" si="10"/>
        <v>6719991</v>
      </c>
      <c r="Z49" s="174">
        <f>+IF(X49&lt;&gt;0,+(Y49/X49)*100,0)</f>
        <v>11.628252774466759</v>
      </c>
      <c r="AA49" s="171">
        <f>+AA25-AA48</f>
        <v>51440607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26874788</v>
      </c>
      <c r="D5" s="155">
        <v>0</v>
      </c>
      <c r="E5" s="156">
        <v>26161735</v>
      </c>
      <c r="F5" s="60">
        <v>31567565</v>
      </c>
      <c r="G5" s="60">
        <v>0</v>
      </c>
      <c r="H5" s="60">
        <v>0</v>
      </c>
      <c r="I5" s="60">
        <v>3134792</v>
      </c>
      <c r="J5" s="60">
        <v>3134792</v>
      </c>
      <c r="K5" s="60">
        <v>3136222</v>
      </c>
      <c r="L5" s="60">
        <v>3138760</v>
      </c>
      <c r="M5" s="60">
        <v>3141192</v>
      </c>
      <c r="N5" s="60">
        <v>9416174</v>
      </c>
      <c r="O5" s="60">
        <v>3141243</v>
      </c>
      <c r="P5" s="60">
        <v>3151068</v>
      </c>
      <c r="Q5" s="60">
        <v>3134868</v>
      </c>
      <c r="R5" s="60">
        <v>9427179</v>
      </c>
      <c r="S5" s="60">
        <v>3138112</v>
      </c>
      <c r="T5" s="60">
        <v>3142866</v>
      </c>
      <c r="U5" s="60">
        <v>3143123</v>
      </c>
      <c r="V5" s="60">
        <v>9424101</v>
      </c>
      <c r="W5" s="60">
        <v>31402246</v>
      </c>
      <c r="X5" s="60">
        <v>26161735</v>
      </c>
      <c r="Y5" s="60">
        <v>5240511</v>
      </c>
      <c r="Z5" s="140">
        <v>20.03</v>
      </c>
      <c r="AA5" s="155">
        <v>31567565</v>
      </c>
    </row>
    <row r="6" spans="1:27" ht="12.75">
      <c r="A6" s="181" t="s">
        <v>102</v>
      </c>
      <c r="B6" s="182"/>
      <c r="C6" s="155">
        <v>104</v>
      </c>
      <c r="D6" s="155">
        <v>0</v>
      </c>
      <c r="E6" s="156">
        <v>0</v>
      </c>
      <c r="F6" s="60">
        <v>20</v>
      </c>
      <c r="G6" s="60">
        <v>10</v>
      </c>
      <c r="H6" s="60">
        <v>0</v>
      </c>
      <c r="I6" s="60">
        <v>0</v>
      </c>
      <c r="J6" s="60">
        <v>10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10</v>
      </c>
      <c r="X6" s="60"/>
      <c r="Y6" s="60">
        <v>10</v>
      </c>
      <c r="Z6" s="140">
        <v>0</v>
      </c>
      <c r="AA6" s="155">
        <v>20</v>
      </c>
    </row>
    <row r="7" spans="1:27" ht="12.75">
      <c r="A7" s="183" t="s">
        <v>103</v>
      </c>
      <c r="B7" s="182"/>
      <c r="C7" s="155">
        <v>32839669</v>
      </c>
      <c r="D7" s="155">
        <v>0</v>
      </c>
      <c r="E7" s="156">
        <v>36401780</v>
      </c>
      <c r="F7" s="60">
        <v>33086663</v>
      </c>
      <c r="G7" s="60">
        <v>2540324</v>
      </c>
      <c r="H7" s="60">
        <v>2289540</v>
      </c>
      <c r="I7" s="60">
        <v>2992348</v>
      </c>
      <c r="J7" s="60">
        <v>7822212</v>
      </c>
      <c r="K7" s="60">
        <v>2398170</v>
      </c>
      <c r="L7" s="60">
        <v>3326245</v>
      </c>
      <c r="M7" s="60">
        <v>2540035</v>
      </c>
      <c r="N7" s="60">
        <v>8264450</v>
      </c>
      <c r="O7" s="60">
        <v>3602910</v>
      </c>
      <c r="P7" s="60">
        <v>3681143</v>
      </c>
      <c r="Q7" s="60">
        <v>2902808</v>
      </c>
      <c r="R7" s="60">
        <v>10186861</v>
      </c>
      <c r="S7" s="60">
        <v>3079892</v>
      </c>
      <c r="T7" s="60">
        <v>2801073</v>
      </c>
      <c r="U7" s="60">
        <v>2739826</v>
      </c>
      <c r="V7" s="60">
        <v>8620791</v>
      </c>
      <c r="W7" s="60">
        <v>34894314</v>
      </c>
      <c r="X7" s="60">
        <v>36401780</v>
      </c>
      <c r="Y7" s="60">
        <v>-1507466</v>
      </c>
      <c r="Z7" s="140">
        <v>-4.14</v>
      </c>
      <c r="AA7" s="155">
        <v>33086663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8583926</v>
      </c>
      <c r="D10" s="155">
        <v>0</v>
      </c>
      <c r="E10" s="156">
        <v>9010481</v>
      </c>
      <c r="F10" s="54">
        <v>9392666</v>
      </c>
      <c r="G10" s="54">
        <v>764037</v>
      </c>
      <c r="H10" s="54">
        <v>780237</v>
      </c>
      <c r="I10" s="54">
        <v>791192</v>
      </c>
      <c r="J10" s="54">
        <v>2335466</v>
      </c>
      <c r="K10" s="54">
        <v>779158</v>
      </c>
      <c r="L10" s="54">
        <v>780321</v>
      </c>
      <c r="M10" s="54">
        <v>780961</v>
      </c>
      <c r="N10" s="54">
        <v>2340440</v>
      </c>
      <c r="O10" s="54">
        <v>784602</v>
      </c>
      <c r="P10" s="54">
        <v>784017</v>
      </c>
      <c r="Q10" s="54">
        <v>782547</v>
      </c>
      <c r="R10" s="54">
        <v>2351166</v>
      </c>
      <c r="S10" s="54">
        <v>783098</v>
      </c>
      <c r="T10" s="54">
        <v>783293</v>
      </c>
      <c r="U10" s="54">
        <v>782730</v>
      </c>
      <c r="V10" s="54">
        <v>2349121</v>
      </c>
      <c r="W10" s="54">
        <v>9376193</v>
      </c>
      <c r="X10" s="54">
        <v>9010487</v>
      </c>
      <c r="Y10" s="54">
        <v>365706</v>
      </c>
      <c r="Z10" s="184">
        <v>4.06</v>
      </c>
      <c r="AA10" s="130">
        <v>9392666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709471</v>
      </c>
      <c r="D12" s="155">
        <v>0</v>
      </c>
      <c r="E12" s="156">
        <v>674320</v>
      </c>
      <c r="F12" s="60">
        <v>674320</v>
      </c>
      <c r="G12" s="60">
        <v>59148</v>
      </c>
      <c r="H12" s="60">
        <v>61218</v>
      </c>
      <c r="I12" s="60">
        <v>60338</v>
      </c>
      <c r="J12" s="60">
        <v>180704</v>
      </c>
      <c r="K12" s="60">
        <v>62401</v>
      </c>
      <c r="L12" s="60">
        <v>65631</v>
      </c>
      <c r="M12" s="60">
        <v>64693</v>
      </c>
      <c r="N12" s="60">
        <v>192725</v>
      </c>
      <c r="O12" s="60">
        <v>61328</v>
      </c>
      <c r="P12" s="60">
        <v>65212</v>
      </c>
      <c r="Q12" s="60">
        <v>53631</v>
      </c>
      <c r="R12" s="60">
        <v>180171</v>
      </c>
      <c r="S12" s="60">
        <v>64938</v>
      </c>
      <c r="T12" s="60">
        <v>67397</v>
      </c>
      <c r="U12" s="60">
        <v>58363</v>
      </c>
      <c r="V12" s="60">
        <v>190698</v>
      </c>
      <c r="W12" s="60">
        <v>744298</v>
      </c>
      <c r="X12" s="60">
        <v>674320</v>
      </c>
      <c r="Y12" s="60">
        <v>69978</v>
      </c>
      <c r="Z12" s="140">
        <v>10.38</v>
      </c>
      <c r="AA12" s="155">
        <v>674320</v>
      </c>
    </row>
    <row r="13" spans="1:27" ht="12.75">
      <c r="A13" s="181" t="s">
        <v>109</v>
      </c>
      <c r="B13" s="185"/>
      <c r="C13" s="155">
        <v>1615135</v>
      </c>
      <c r="D13" s="155">
        <v>0</v>
      </c>
      <c r="E13" s="156">
        <v>1968356</v>
      </c>
      <c r="F13" s="60">
        <v>1520000</v>
      </c>
      <c r="G13" s="60">
        <v>175987</v>
      </c>
      <c r="H13" s="60">
        <v>169857</v>
      </c>
      <c r="I13" s="60">
        <v>115273</v>
      </c>
      <c r="J13" s="60">
        <v>461117</v>
      </c>
      <c r="K13" s="60">
        <v>92524</v>
      </c>
      <c r="L13" s="60">
        <v>64227</v>
      </c>
      <c r="M13" s="60">
        <v>137734</v>
      </c>
      <c r="N13" s="60">
        <v>294485</v>
      </c>
      <c r="O13" s="60">
        <v>150793</v>
      </c>
      <c r="P13" s="60">
        <v>100231</v>
      </c>
      <c r="Q13" s="60">
        <v>73640</v>
      </c>
      <c r="R13" s="60">
        <v>324664</v>
      </c>
      <c r="S13" s="60">
        <v>116698</v>
      </c>
      <c r="T13" s="60">
        <v>68017</v>
      </c>
      <c r="U13" s="60">
        <v>28472</v>
      </c>
      <c r="V13" s="60">
        <v>213187</v>
      </c>
      <c r="W13" s="60">
        <v>1293453</v>
      </c>
      <c r="X13" s="60">
        <v>1968351</v>
      </c>
      <c r="Y13" s="60">
        <v>-674898</v>
      </c>
      <c r="Z13" s="140">
        <v>-34.29</v>
      </c>
      <c r="AA13" s="155">
        <v>1520000</v>
      </c>
    </row>
    <row r="14" spans="1:27" ht="12.75">
      <c r="A14" s="181" t="s">
        <v>110</v>
      </c>
      <c r="B14" s="185"/>
      <c r="C14" s="155">
        <v>5748732</v>
      </c>
      <c r="D14" s="155">
        <v>0</v>
      </c>
      <c r="E14" s="156">
        <v>5458014</v>
      </c>
      <c r="F14" s="60">
        <v>6420420</v>
      </c>
      <c r="G14" s="60">
        <v>566094</v>
      </c>
      <c r="H14" s="60">
        <v>577214</v>
      </c>
      <c r="I14" s="60">
        <v>579206</v>
      </c>
      <c r="J14" s="60">
        <v>1722514</v>
      </c>
      <c r="K14" s="60">
        <v>580953</v>
      </c>
      <c r="L14" s="60">
        <v>594107</v>
      </c>
      <c r="M14" s="60">
        <v>607402</v>
      </c>
      <c r="N14" s="60">
        <v>1782462</v>
      </c>
      <c r="O14" s="60">
        <v>620132</v>
      </c>
      <c r="P14" s="60">
        <v>633418</v>
      </c>
      <c r="Q14" s="60">
        <v>647036</v>
      </c>
      <c r="R14" s="60">
        <v>1900586</v>
      </c>
      <c r="S14" s="60">
        <v>659784</v>
      </c>
      <c r="T14" s="60">
        <v>664759</v>
      </c>
      <c r="U14" s="60">
        <v>654833</v>
      </c>
      <c r="V14" s="60">
        <v>1979376</v>
      </c>
      <c r="W14" s="60">
        <v>7384938</v>
      </c>
      <c r="X14" s="60">
        <v>5458009</v>
      </c>
      <c r="Y14" s="60">
        <v>1926929</v>
      </c>
      <c r="Z14" s="140">
        <v>35.3</v>
      </c>
      <c r="AA14" s="155">
        <v>6420420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258632</v>
      </c>
      <c r="D16" s="155">
        <v>0</v>
      </c>
      <c r="E16" s="156">
        <v>441292</v>
      </c>
      <c r="F16" s="60">
        <v>441292</v>
      </c>
      <c r="G16" s="60">
        <v>12700</v>
      </c>
      <c r="H16" s="60">
        <v>5670</v>
      </c>
      <c r="I16" s="60">
        <v>22900</v>
      </c>
      <c r="J16" s="60">
        <v>41270</v>
      </c>
      <c r="K16" s="60">
        <v>32050</v>
      </c>
      <c r="L16" s="60">
        <v>14500</v>
      </c>
      <c r="M16" s="60">
        <v>15260</v>
      </c>
      <c r="N16" s="60">
        <v>61810</v>
      </c>
      <c r="O16" s="60">
        <v>4200</v>
      </c>
      <c r="P16" s="60">
        <v>22850</v>
      </c>
      <c r="Q16" s="60">
        <v>44800</v>
      </c>
      <c r="R16" s="60">
        <v>71850</v>
      </c>
      <c r="S16" s="60">
        <v>23850</v>
      </c>
      <c r="T16" s="60">
        <v>7579</v>
      </c>
      <c r="U16" s="60">
        <v>16400</v>
      </c>
      <c r="V16" s="60">
        <v>47829</v>
      </c>
      <c r="W16" s="60">
        <v>222759</v>
      </c>
      <c r="X16" s="60">
        <v>441288</v>
      </c>
      <c r="Y16" s="60">
        <v>-218529</v>
      </c>
      <c r="Z16" s="140">
        <v>-49.52</v>
      </c>
      <c r="AA16" s="155">
        <v>441292</v>
      </c>
    </row>
    <row r="17" spans="1:27" ht="12.75">
      <c r="A17" s="181" t="s">
        <v>113</v>
      </c>
      <c r="B17" s="185"/>
      <c r="C17" s="155">
        <v>1488673</v>
      </c>
      <c r="D17" s="155">
        <v>0</v>
      </c>
      <c r="E17" s="156">
        <v>1610531</v>
      </c>
      <c r="F17" s="60">
        <v>1421805</v>
      </c>
      <c r="G17" s="60">
        <v>106435</v>
      </c>
      <c r="H17" s="60">
        <v>117300</v>
      </c>
      <c r="I17" s="60">
        <v>129857</v>
      </c>
      <c r="J17" s="60">
        <v>353592</v>
      </c>
      <c r="K17" s="60">
        <v>110305</v>
      </c>
      <c r="L17" s="60">
        <v>108488</v>
      </c>
      <c r="M17" s="60">
        <v>101574</v>
      </c>
      <c r="N17" s="60">
        <v>320367</v>
      </c>
      <c r="O17" s="60">
        <v>40744</v>
      </c>
      <c r="P17" s="60">
        <v>114350</v>
      </c>
      <c r="Q17" s="60">
        <v>135392</v>
      </c>
      <c r="R17" s="60">
        <v>290486</v>
      </c>
      <c r="S17" s="60">
        <v>124800</v>
      </c>
      <c r="T17" s="60">
        <v>136871</v>
      </c>
      <c r="U17" s="60">
        <v>134829</v>
      </c>
      <c r="V17" s="60">
        <v>396500</v>
      </c>
      <c r="W17" s="60">
        <v>1360945</v>
      </c>
      <c r="X17" s="60">
        <v>1610537</v>
      </c>
      <c r="Y17" s="60">
        <v>-249592</v>
      </c>
      <c r="Z17" s="140">
        <v>-15.5</v>
      </c>
      <c r="AA17" s="155">
        <v>1421805</v>
      </c>
    </row>
    <row r="18" spans="1:27" ht="12.75">
      <c r="A18" s="183" t="s">
        <v>114</v>
      </c>
      <c r="B18" s="182"/>
      <c r="C18" s="155">
        <v>853719</v>
      </c>
      <c r="D18" s="155">
        <v>0</v>
      </c>
      <c r="E18" s="156">
        <v>806223</v>
      </c>
      <c r="F18" s="60">
        <v>806223</v>
      </c>
      <c r="G18" s="60">
        <v>66292</v>
      </c>
      <c r="H18" s="60">
        <v>74200</v>
      </c>
      <c r="I18" s="60">
        <v>59672</v>
      </c>
      <c r="J18" s="60">
        <v>200164</v>
      </c>
      <c r="K18" s="60">
        <v>61591</v>
      </c>
      <c r="L18" s="60">
        <v>72280</v>
      </c>
      <c r="M18" s="60">
        <v>52189</v>
      </c>
      <c r="N18" s="60">
        <v>186060</v>
      </c>
      <c r="O18" s="60">
        <v>50051</v>
      </c>
      <c r="P18" s="60">
        <v>52807</v>
      </c>
      <c r="Q18" s="60">
        <v>75394</v>
      </c>
      <c r="R18" s="60">
        <v>178252</v>
      </c>
      <c r="S18" s="60">
        <v>102180</v>
      </c>
      <c r="T18" s="60">
        <v>58818</v>
      </c>
      <c r="U18" s="60">
        <v>69516</v>
      </c>
      <c r="V18" s="60">
        <v>230514</v>
      </c>
      <c r="W18" s="60">
        <v>794990</v>
      </c>
      <c r="X18" s="60">
        <v>806222</v>
      </c>
      <c r="Y18" s="60">
        <v>-11232</v>
      </c>
      <c r="Z18" s="140">
        <v>-1.39</v>
      </c>
      <c r="AA18" s="155">
        <v>806223</v>
      </c>
    </row>
    <row r="19" spans="1:27" ht="12.75">
      <c r="A19" s="181" t="s">
        <v>34</v>
      </c>
      <c r="B19" s="185"/>
      <c r="C19" s="155">
        <v>109064697</v>
      </c>
      <c r="D19" s="155">
        <v>0</v>
      </c>
      <c r="E19" s="156">
        <v>105326000</v>
      </c>
      <c r="F19" s="60">
        <v>105743000</v>
      </c>
      <c r="G19" s="60">
        <v>41281666</v>
      </c>
      <c r="H19" s="60">
        <v>879260</v>
      </c>
      <c r="I19" s="60">
        <v>1033551</v>
      </c>
      <c r="J19" s="60">
        <v>43194477</v>
      </c>
      <c r="K19" s="60">
        <v>868965</v>
      </c>
      <c r="L19" s="60">
        <v>1289812</v>
      </c>
      <c r="M19" s="60">
        <v>31244962</v>
      </c>
      <c r="N19" s="60">
        <v>33403739</v>
      </c>
      <c r="O19" s="60">
        <v>3406931</v>
      </c>
      <c r="P19" s="60">
        <v>1433976</v>
      </c>
      <c r="Q19" s="60">
        <v>26130143</v>
      </c>
      <c r="R19" s="60">
        <v>30971050</v>
      </c>
      <c r="S19" s="60">
        <v>905319</v>
      </c>
      <c r="T19" s="60">
        <v>1080736</v>
      </c>
      <c r="U19" s="60">
        <v>222936</v>
      </c>
      <c r="V19" s="60">
        <v>2208991</v>
      </c>
      <c r="W19" s="60">
        <v>109778257</v>
      </c>
      <c r="X19" s="60">
        <v>105326000</v>
      </c>
      <c r="Y19" s="60">
        <v>4452257</v>
      </c>
      <c r="Z19" s="140">
        <v>4.23</v>
      </c>
      <c r="AA19" s="155">
        <v>105743000</v>
      </c>
    </row>
    <row r="20" spans="1:27" ht="12.75">
      <c r="A20" s="181" t="s">
        <v>35</v>
      </c>
      <c r="B20" s="185"/>
      <c r="C20" s="155">
        <v>1732054</v>
      </c>
      <c r="D20" s="155">
        <v>0</v>
      </c>
      <c r="E20" s="156">
        <v>1040637</v>
      </c>
      <c r="F20" s="54">
        <v>957510</v>
      </c>
      <c r="G20" s="54">
        <v>33684</v>
      </c>
      <c r="H20" s="54">
        <v>113882</v>
      </c>
      <c r="I20" s="54">
        <v>47667</v>
      </c>
      <c r="J20" s="54">
        <v>195233</v>
      </c>
      <c r="K20" s="54">
        <v>81819</v>
      </c>
      <c r="L20" s="54">
        <v>28108</v>
      </c>
      <c r="M20" s="54">
        <v>26242</v>
      </c>
      <c r="N20" s="54">
        <v>136169</v>
      </c>
      <c r="O20" s="54">
        <v>86364</v>
      </c>
      <c r="P20" s="54">
        <v>138238</v>
      </c>
      <c r="Q20" s="54">
        <v>535263</v>
      </c>
      <c r="R20" s="54">
        <v>759865</v>
      </c>
      <c r="S20" s="54">
        <v>78766</v>
      </c>
      <c r="T20" s="54">
        <v>39362</v>
      </c>
      <c r="U20" s="54">
        <v>42575</v>
      </c>
      <c r="V20" s="54">
        <v>160703</v>
      </c>
      <c r="W20" s="54">
        <v>1251970</v>
      </c>
      <c r="X20" s="54">
        <v>1040641</v>
      </c>
      <c r="Y20" s="54">
        <v>211329</v>
      </c>
      <c r="Z20" s="184">
        <v>20.31</v>
      </c>
      <c r="AA20" s="130">
        <v>957510</v>
      </c>
    </row>
    <row r="21" spans="1:27" ht="12.75">
      <c r="A21" s="181" t="s">
        <v>115</v>
      </c>
      <c r="B21" s="185"/>
      <c r="C21" s="155">
        <v>7270000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197039600</v>
      </c>
      <c r="D22" s="188">
        <f>SUM(D5:D21)</f>
        <v>0</v>
      </c>
      <c r="E22" s="189">
        <f t="shared" si="0"/>
        <v>188899369</v>
      </c>
      <c r="F22" s="190">
        <f t="shared" si="0"/>
        <v>192031484</v>
      </c>
      <c r="G22" s="190">
        <f t="shared" si="0"/>
        <v>45606377</v>
      </c>
      <c r="H22" s="190">
        <f t="shared" si="0"/>
        <v>5068378</v>
      </c>
      <c r="I22" s="190">
        <f t="shared" si="0"/>
        <v>8966796</v>
      </c>
      <c r="J22" s="190">
        <f t="shared" si="0"/>
        <v>59641551</v>
      </c>
      <c r="K22" s="190">
        <f t="shared" si="0"/>
        <v>8204158</v>
      </c>
      <c r="L22" s="190">
        <f t="shared" si="0"/>
        <v>9482479</v>
      </c>
      <c r="M22" s="190">
        <f t="shared" si="0"/>
        <v>38712244</v>
      </c>
      <c r="N22" s="190">
        <f t="shared" si="0"/>
        <v>56398881</v>
      </c>
      <c r="O22" s="190">
        <f t="shared" si="0"/>
        <v>11949298</v>
      </c>
      <c r="P22" s="190">
        <f t="shared" si="0"/>
        <v>10177310</v>
      </c>
      <c r="Q22" s="190">
        <f t="shared" si="0"/>
        <v>34515522</v>
      </c>
      <c r="R22" s="190">
        <f t="shared" si="0"/>
        <v>56642130</v>
      </c>
      <c r="S22" s="190">
        <f t="shared" si="0"/>
        <v>9077437</v>
      </c>
      <c r="T22" s="190">
        <f t="shared" si="0"/>
        <v>8850771</v>
      </c>
      <c r="U22" s="190">
        <f t="shared" si="0"/>
        <v>7893603</v>
      </c>
      <c r="V22" s="190">
        <f t="shared" si="0"/>
        <v>25821811</v>
      </c>
      <c r="W22" s="190">
        <f t="shared" si="0"/>
        <v>198504373</v>
      </c>
      <c r="X22" s="190">
        <f t="shared" si="0"/>
        <v>188899370</v>
      </c>
      <c r="Y22" s="190">
        <f t="shared" si="0"/>
        <v>9605003</v>
      </c>
      <c r="Z22" s="191">
        <f>+IF(X22&lt;&gt;0,+(Y22/X22)*100,0)</f>
        <v>5.084719446126263</v>
      </c>
      <c r="AA22" s="188">
        <f>SUM(AA5:AA21)</f>
        <v>192031484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64428644</v>
      </c>
      <c r="D25" s="155">
        <v>0</v>
      </c>
      <c r="E25" s="156">
        <v>66760143</v>
      </c>
      <c r="F25" s="60">
        <v>69875520</v>
      </c>
      <c r="G25" s="60">
        <v>5739271</v>
      </c>
      <c r="H25" s="60">
        <v>5858897</v>
      </c>
      <c r="I25" s="60">
        <v>5915444</v>
      </c>
      <c r="J25" s="60">
        <v>17513612</v>
      </c>
      <c r="K25" s="60">
        <v>5675107</v>
      </c>
      <c r="L25" s="60">
        <v>5848968</v>
      </c>
      <c r="M25" s="60">
        <v>5936367</v>
      </c>
      <c r="N25" s="60">
        <v>17460442</v>
      </c>
      <c r="O25" s="60">
        <v>5210248</v>
      </c>
      <c r="P25" s="60">
        <v>6426205</v>
      </c>
      <c r="Q25" s="60">
        <v>5598424</v>
      </c>
      <c r="R25" s="60">
        <v>17234877</v>
      </c>
      <c r="S25" s="60">
        <v>5995758</v>
      </c>
      <c r="T25" s="60">
        <v>5831163</v>
      </c>
      <c r="U25" s="60">
        <v>5276651</v>
      </c>
      <c r="V25" s="60">
        <v>17103572</v>
      </c>
      <c r="W25" s="60">
        <v>69312503</v>
      </c>
      <c r="X25" s="60">
        <v>66760144</v>
      </c>
      <c r="Y25" s="60">
        <v>2552359</v>
      </c>
      <c r="Z25" s="140">
        <v>3.82</v>
      </c>
      <c r="AA25" s="155">
        <v>69875520</v>
      </c>
    </row>
    <row r="26" spans="1:27" ht="12.75">
      <c r="A26" s="183" t="s">
        <v>38</v>
      </c>
      <c r="B26" s="182"/>
      <c r="C26" s="155">
        <v>7757782</v>
      </c>
      <c r="D26" s="155">
        <v>0</v>
      </c>
      <c r="E26" s="156">
        <v>8276502</v>
      </c>
      <c r="F26" s="60">
        <v>8406332</v>
      </c>
      <c r="G26" s="60">
        <v>635581</v>
      </c>
      <c r="H26" s="60">
        <v>244085</v>
      </c>
      <c r="I26" s="60">
        <v>1157017</v>
      </c>
      <c r="J26" s="60">
        <v>2036683</v>
      </c>
      <c r="K26" s="60">
        <v>672730</v>
      </c>
      <c r="L26" s="60">
        <v>672674</v>
      </c>
      <c r="M26" s="60">
        <v>672674</v>
      </c>
      <c r="N26" s="60">
        <v>2018078</v>
      </c>
      <c r="O26" s="60">
        <v>656857</v>
      </c>
      <c r="P26" s="60">
        <v>656879</v>
      </c>
      <c r="Q26" s="60">
        <v>656841</v>
      </c>
      <c r="R26" s="60">
        <v>1970577</v>
      </c>
      <c r="S26" s="60">
        <v>844075</v>
      </c>
      <c r="T26" s="60">
        <v>700221</v>
      </c>
      <c r="U26" s="60">
        <v>694542</v>
      </c>
      <c r="V26" s="60">
        <v>2238838</v>
      </c>
      <c r="W26" s="60">
        <v>8264176</v>
      </c>
      <c r="X26" s="60">
        <v>8276502</v>
      </c>
      <c r="Y26" s="60">
        <v>-12326</v>
      </c>
      <c r="Z26" s="140">
        <v>-0.15</v>
      </c>
      <c r="AA26" s="155">
        <v>8406332</v>
      </c>
    </row>
    <row r="27" spans="1:27" ht="12.75">
      <c r="A27" s="183" t="s">
        <v>118</v>
      </c>
      <c r="B27" s="182"/>
      <c r="C27" s="155">
        <v>9952998</v>
      </c>
      <c r="D27" s="155">
        <v>0</v>
      </c>
      <c r="E27" s="156">
        <v>10084396</v>
      </c>
      <c r="F27" s="60">
        <v>10084396</v>
      </c>
      <c r="G27" s="60">
        <v>0</v>
      </c>
      <c r="H27" s="60">
        <v>0</v>
      </c>
      <c r="I27" s="60">
        <v>2521099</v>
      </c>
      <c r="J27" s="60">
        <v>2521099</v>
      </c>
      <c r="K27" s="60">
        <v>0</v>
      </c>
      <c r="L27" s="60">
        <v>0</v>
      </c>
      <c r="M27" s="60">
        <v>2521099</v>
      </c>
      <c r="N27" s="60">
        <v>2521099</v>
      </c>
      <c r="O27" s="60">
        <v>829416</v>
      </c>
      <c r="P27" s="60">
        <v>840366</v>
      </c>
      <c r="Q27" s="60">
        <v>840366</v>
      </c>
      <c r="R27" s="60">
        <v>2510148</v>
      </c>
      <c r="S27" s="60">
        <v>840366</v>
      </c>
      <c r="T27" s="60">
        <v>1573930</v>
      </c>
      <c r="U27" s="60">
        <v>840366</v>
      </c>
      <c r="V27" s="60">
        <v>3254662</v>
      </c>
      <c r="W27" s="60">
        <v>10807008</v>
      </c>
      <c r="X27" s="60">
        <v>10084392</v>
      </c>
      <c r="Y27" s="60">
        <v>722616</v>
      </c>
      <c r="Z27" s="140">
        <v>7.17</v>
      </c>
      <c r="AA27" s="155">
        <v>10084396</v>
      </c>
    </row>
    <row r="28" spans="1:27" ht="12.75">
      <c r="A28" s="183" t="s">
        <v>39</v>
      </c>
      <c r="B28" s="182"/>
      <c r="C28" s="155">
        <v>7649212</v>
      </c>
      <c r="D28" s="155">
        <v>0</v>
      </c>
      <c r="E28" s="156">
        <v>8802762</v>
      </c>
      <c r="F28" s="60">
        <v>8802762</v>
      </c>
      <c r="G28" s="60">
        <v>0</v>
      </c>
      <c r="H28" s="60">
        <v>0</v>
      </c>
      <c r="I28" s="60">
        <v>2200691</v>
      </c>
      <c r="J28" s="60">
        <v>2200691</v>
      </c>
      <c r="K28" s="60">
        <v>0</v>
      </c>
      <c r="L28" s="60">
        <v>0</v>
      </c>
      <c r="M28" s="60">
        <v>2200690</v>
      </c>
      <c r="N28" s="60">
        <v>2200690</v>
      </c>
      <c r="O28" s="60">
        <v>637434</v>
      </c>
      <c r="P28" s="60">
        <v>733563</v>
      </c>
      <c r="Q28" s="60">
        <v>733563</v>
      </c>
      <c r="R28" s="60">
        <v>2104560</v>
      </c>
      <c r="S28" s="60">
        <v>733563</v>
      </c>
      <c r="T28" s="60">
        <v>0</v>
      </c>
      <c r="U28" s="60">
        <v>733563</v>
      </c>
      <c r="V28" s="60">
        <v>1467126</v>
      </c>
      <c r="W28" s="60">
        <v>7973067</v>
      </c>
      <c r="X28" s="60">
        <v>8802768</v>
      </c>
      <c r="Y28" s="60">
        <v>-829701</v>
      </c>
      <c r="Z28" s="140">
        <v>-9.43</v>
      </c>
      <c r="AA28" s="155">
        <v>8802762</v>
      </c>
    </row>
    <row r="29" spans="1:27" ht="12.75">
      <c r="A29" s="183" t="s">
        <v>40</v>
      </c>
      <c r="B29" s="182"/>
      <c r="C29" s="155">
        <v>-570283</v>
      </c>
      <c r="D29" s="155">
        <v>0</v>
      </c>
      <c r="E29" s="156">
        <v>1105577</v>
      </c>
      <c r="F29" s="60">
        <v>2105577</v>
      </c>
      <c r="G29" s="60">
        <v>0</v>
      </c>
      <c r="H29" s="60">
        <v>16782</v>
      </c>
      <c r="I29" s="60">
        <v>6102</v>
      </c>
      <c r="J29" s="60">
        <v>22884</v>
      </c>
      <c r="K29" s="60">
        <v>1680</v>
      </c>
      <c r="L29" s="60">
        <v>28184</v>
      </c>
      <c r="M29" s="60">
        <v>1271</v>
      </c>
      <c r="N29" s="60">
        <v>31135</v>
      </c>
      <c r="O29" s="60">
        <v>1347</v>
      </c>
      <c r="P29" s="60">
        <v>887</v>
      </c>
      <c r="Q29" s="60">
        <v>20785</v>
      </c>
      <c r="R29" s="60">
        <v>23019</v>
      </c>
      <c r="S29" s="60">
        <v>3620</v>
      </c>
      <c r="T29" s="60">
        <v>56479</v>
      </c>
      <c r="U29" s="60">
        <v>576982</v>
      </c>
      <c r="V29" s="60">
        <v>637081</v>
      </c>
      <c r="W29" s="60">
        <v>714119</v>
      </c>
      <c r="X29" s="60">
        <v>1105572</v>
      </c>
      <c r="Y29" s="60">
        <v>-391453</v>
      </c>
      <c r="Z29" s="140">
        <v>-35.41</v>
      </c>
      <c r="AA29" s="155">
        <v>2105577</v>
      </c>
    </row>
    <row r="30" spans="1:27" ht="12.75">
      <c r="A30" s="183" t="s">
        <v>119</v>
      </c>
      <c r="B30" s="182"/>
      <c r="C30" s="155">
        <v>25370106</v>
      </c>
      <c r="D30" s="155">
        <v>0</v>
      </c>
      <c r="E30" s="156">
        <v>27021125</v>
      </c>
      <c r="F30" s="60">
        <v>27021125</v>
      </c>
      <c r="G30" s="60">
        <v>2474533</v>
      </c>
      <c r="H30" s="60">
        <v>2717798</v>
      </c>
      <c r="I30" s="60">
        <v>2451772</v>
      </c>
      <c r="J30" s="60">
        <v>7644103</v>
      </c>
      <c r="K30" s="60">
        <v>1794844</v>
      </c>
      <c r="L30" s="60">
        <v>0</v>
      </c>
      <c r="M30" s="60">
        <v>4104800</v>
      </c>
      <c r="N30" s="60">
        <v>5899644</v>
      </c>
      <c r="O30" s="60">
        <v>2296847</v>
      </c>
      <c r="P30" s="60">
        <v>2357800</v>
      </c>
      <c r="Q30" s="60">
        <v>2056006</v>
      </c>
      <c r="R30" s="60">
        <v>6710653</v>
      </c>
      <c r="S30" s="60">
        <v>0</v>
      </c>
      <c r="T30" s="60">
        <v>2134773</v>
      </c>
      <c r="U30" s="60">
        <v>0</v>
      </c>
      <c r="V30" s="60">
        <v>2134773</v>
      </c>
      <c r="W30" s="60">
        <v>22389173</v>
      </c>
      <c r="X30" s="60">
        <v>27021125</v>
      </c>
      <c r="Y30" s="60">
        <v>-4631952</v>
      </c>
      <c r="Z30" s="140">
        <v>-17.14</v>
      </c>
      <c r="AA30" s="155">
        <v>27021125</v>
      </c>
    </row>
    <row r="31" spans="1:27" ht="12.75">
      <c r="A31" s="183" t="s">
        <v>120</v>
      </c>
      <c r="B31" s="182"/>
      <c r="C31" s="155">
        <v>6357896</v>
      </c>
      <c r="D31" s="155">
        <v>0</v>
      </c>
      <c r="E31" s="156">
        <v>11797958</v>
      </c>
      <c r="F31" s="60">
        <v>11797959</v>
      </c>
      <c r="G31" s="60">
        <v>136365</v>
      </c>
      <c r="H31" s="60">
        <v>524846</v>
      </c>
      <c r="I31" s="60">
        <v>126058</v>
      </c>
      <c r="J31" s="60">
        <v>787269</v>
      </c>
      <c r="K31" s="60">
        <v>258980</v>
      </c>
      <c r="L31" s="60">
        <v>298372</v>
      </c>
      <c r="M31" s="60">
        <v>338616</v>
      </c>
      <c r="N31" s="60">
        <v>895968</v>
      </c>
      <c r="O31" s="60">
        <v>354993</v>
      </c>
      <c r="P31" s="60">
        <v>1018669</v>
      </c>
      <c r="Q31" s="60">
        <v>247458</v>
      </c>
      <c r="R31" s="60">
        <v>1621120</v>
      </c>
      <c r="S31" s="60">
        <v>264724</v>
      </c>
      <c r="T31" s="60">
        <v>736616</v>
      </c>
      <c r="U31" s="60">
        <v>85959</v>
      </c>
      <c r="V31" s="60">
        <v>1087299</v>
      </c>
      <c r="W31" s="60">
        <v>4391656</v>
      </c>
      <c r="X31" s="60">
        <v>11797953</v>
      </c>
      <c r="Y31" s="60">
        <v>-7406297</v>
      </c>
      <c r="Z31" s="140">
        <v>-62.78</v>
      </c>
      <c r="AA31" s="155">
        <v>11797959</v>
      </c>
    </row>
    <row r="32" spans="1:27" ht="12.75">
      <c r="A32" s="183" t="s">
        <v>121</v>
      </c>
      <c r="B32" s="182"/>
      <c r="C32" s="155">
        <v>20377417</v>
      </c>
      <c r="D32" s="155">
        <v>0</v>
      </c>
      <c r="E32" s="156">
        <v>17109059</v>
      </c>
      <c r="F32" s="60">
        <v>23666687</v>
      </c>
      <c r="G32" s="60">
        <v>1556572</v>
      </c>
      <c r="H32" s="60">
        <v>1745987</v>
      </c>
      <c r="I32" s="60">
        <v>1724974</v>
      </c>
      <c r="J32" s="60">
        <v>5027533</v>
      </c>
      <c r="K32" s="60">
        <v>1521536</v>
      </c>
      <c r="L32" s="60">
        <v>2120278</v>
      </c>
      <c r="M32" s="60">
        <v>2357358</v>
      </c>
      <c r="N32" s="60">
        <v>5999172</v>
      </c>
      <c r="O32" s="60">
        <v>1999403</v>
      </c>
      <c r="P32" s="60">
        <v>1492645</v>
      </c>
      <c r="Q32" s="60">
        <v>1781824</v>
      </c>
      <c r="R32" s="60">
        <v>5273872</v>
      </c>
      <c r="S32" s="60">
        <v>1878109</v>
      </c>
      <c r="T32" s="60">
        <v>2352349</v>
      </c>
      <c r="U32" s="60">
        <v>5938048</v>
      </c>
      <c r="V32" s="60">
        <v>10168506</v>
      </c>
      <c r="W32" s="60">
        <v>26469083</v>
      </c>
      <c r="X32" s="60">
        <v>17109060</v>
      </c>
      <c r="Y32" s="60">
        <v>9360023</v>
      </c>
      <c r="Z32" s="140">
        <v>54.71</v>
      </c>
      <c r="AA32" s="155">
        <v>23666687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4947964</v>
      </c>
      <c r="F33" s="60">
        <v>4947964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4947962</v>
      </c>
      <c r="Y33" s="60">
        <v>-4947962</v>
      </c>
      <c r="Z33" s="140">
        <v>-100</v>
      </c>
      <c r="AA33" s="155">
        <v>4947964</v>
      </c>
    </row>
    <row r="34" spans="1:27" ht="12.75">
      <c r="A34" s="183" t="s">
        <v>43</v>
      </c>
      <c r="B34" s="182"/>
      <c r="C34" s="155">
        <v>42046000</v>
      </c>
      <c r="D34" s="155">
        <v>0</v>
      </c>
      <c r="E34" s="156">
        <v>40843667</v>
      </c>
      <c r="F34" s="60">
        <v>42358092</v>
      </c>
      <c r="G34" s="60">
        <v>3168296</v>
      </c>
      <c r="H34" s="60">
        <v>3515289</v>
      </c>
      <c r="I34" s="60">
        <v>2884617</v>
      </c>
      <c r="J34" s="60">
        <v>9568202</v>
      </c>
      <c r="K34" s="60">
        <v>4179310</v>
      </c>
      <c r="L34" s="60">
        <v>4359267</v>
      </c>
      <c r="M34" s="60">
        <v>5373289</v>
      </c>
      <c r="N34" s="60">
        <v>13911866</v>
      </c>
      <c r="O34" s="60">
        <v>3174262</v>
      </c>
      <c r="P34" s="60">
        <v>2537782</v>
      </c>
      <c r="Q34" s="60">
        <v>4382198</v>
      </c>
      <c r="R34" s="60">
        <v>10094242</v>
      </c>
      <c r="S34" s="60">
        <v>4904775</v>
      </c>
      <c r="T34" s="60">
        <v>6140227</v>
      </c>
      <c r="U34" s="60">
        <v>1828122</v>
      </c>
      <c r="V34" s="60">
        <v>12873124</v>
      </c>
      <c r="W34" s="60">
        <v>46447434</v>
      </c>
      <c r="X34" s="60">
        <v>40843662</v>
      </c>
      <c r="Y34" s="60">
        <v>5603772</v>
      </c>
      <c r="Z34" s="140">
        <v>13.72</v>
      </c>
      <c r="AA34" s="155">
        <v>42358092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183369772</v>
      </c>
      <c r="D36" s="188">
        <f>SUM(D25:D35)</f>
        <v>0</v>
      </c>
      <c r="E36" s="189">
        <f t="shared" si="1"/>
        <v>196749153</v>
      </c>
      <c r="F36" s="190">
        <f t="shared" si="1"/>
        <v>209066414</v>
      </c>
      <c r="G36" s="190">
        <f t="shared" si="1"/>
        <v>13710618</v>
      </c>
      <c r="H36" s="190">
        <f t="shared" si="1"/>
        <v>14623684</v>
      </c>
      <c r="I36" s="190">
        <f t="shared" si="1"/>
        <v>18987774</v>
      </c>
      <c r="J36" s="190">
        <f t="shared" si="1"/>
        <v>47322076</v>
      </c>
      <c r="K36" s="190">
        <f t="shared" si="1"/>
        <v>14104187</v>
      </c>
      <c r="L36" s="190">
        <f t="shared" si="1"/>
        <v>13327743</v>
      </c>
      <c r="M36" s="190">
        <f t="shared" si="1"/>
        <v>23506164</v>
      </c>
      <c r="N36" s="190">
        <f t="shared" si="1"/>
        <v>50938094</v>
      </c>
      <c r="O36" s="190">
        <f t="shared" si="1"/>
        <v>15160807</v>
      </c>
      <c r="P36" s="190">
        <f t="shared" si="1"/>
        <v>16064796</v>
      </c>
      <c r="Q36" s="190">
        <f t="shared" si="1"/>
        <v>16317465</v>
      </c>
      <c r="R36" s="190">
        <f t="shared" si="1"/>
        <v>47543068</v>
      </c>
      <c r="S36" s="190">
        <f t="shared" si="1"/>
        <v>15464990</v>
      </c>
      <c r="T36" s="190">
        <f t="shared" si="1"/>
        <v>19525758</v>
      </c>
      <c r="U36" s="190">
        <f t="shared" si="1"/>
        <v>15974233</v>
      </c>
      <c r="V36" s="190">
        <f t="shared" si="1"/>
        <v>50964981</v>
      </c>
      <c r="W36" s="190">
        <f t="shared" si="1"/>
        <v>196768219</v>
      </c>
      <c r="X36" s="190">
        <f t="shared" si="1"/>
        <v>196749140</v>
      </c>
      <c r="Y36" s="190">
        <f t="shared" si="1"/>
        <v>19079</v>
      </c>
      <c r="Z36" s="191">
        <f>+IF(X36&lt;&gt;0,+(Y36/X36)*100,0)</f>
        <v>0.009697119895924321</v>
      </c>
      <c r="AA36" s="188">
        <f>SUM(AA25:AA35)</f>
        <v>209066414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13669828</v>
      </c>
      <c r="D38" s="199">
        <f>+D22-D36</f>
        <v>0</v>
      </c>
      <c r="E38" s="200">
        <f t="shared" si="2"/>
        <v>-7849784</v>
      </c>
      <c r="F38" s="106">
        <f t="shared" si="2"/>
        <v>-17034930</v>
      </c>
      <c r="G38" s="106">
        <f t="shared" si="2"/>
        <v>31895759</v>
      </c>
      <c r="H38" s="106">
        <f t="shared" si="2"/>
        <v>-9555306</v>
      </c>
      <c r="I38" s="106">
        <f t="shared" si="2"/>
        <v>-10020978</v>
      </c>
      <c r="J38" s="106">
        <f t="shared" si="2"/>
        <v>12319475</v>
      </c>
      <c r="K38" s="106">
        <f t="shared" si="2"/>
        <v>-5900029</v>
      </c>
      <c r="L38" s="106">
        <f t="shared" si="2"/>
        <v>-3845264</v>
      </c>
      <c r="M38" s="106">
        <f t="shared" si="2"/>
        <v>15206080</v>
      </c>
      <c r="N38" s="106">
        <f t="shared" si="2"/>
        <v>5460787</v>
      </c>
      <c r="O38" s="106">
        <f t="shared" si="2"/>
        <v>-3211509</v>
      </c>
      <c r="P38" s="106">
        <f t="shared" si="2"/>
        <v>-5887486</v>
      </c>
      <c r="Q38" s="106">
        <f t="shared" si="2"/>
        <v>18198057</v>
      </c>
      <c r="R38" s="106">
        <f t="shared" si="2"/>
        <v>9099062</v>
      </c>
      <c r="S38" s="106">
        <f t="shared" si="2"/>
        <v>-6387553</v>
      </c>
      <c r="T38" s="106">
        <f t="shared" si="2"/>
        <v>-10674987</v>
      </c>
      <c r="U38" s="106">
        <f t="shared" si="2"/>
        <v>-8080630</v>
      </c>
      <c r="V38" s="106">
        <f t="shared" si="2"/>
        <v>-25143170</v>
      </c>
      <c r="W38" s="106">
        <f t="shared" si="2"/>
        <v>1736154</v>
      </c>
      <c r="X38" s="106">
        <f>IF(F22=F36,0,X22-X36)</f>
        <v>-7849770</v>
      </c>
      <c r="Y38" s="106">
        <f t="shared" si="2"/>
        <v>9585924</v>
      </c>
      <c r="Z38" s="201">
        <f>+IF(X38&lt;&gt;0,+(Y38/X38)*100,0)</f>
        <v>-122.11725948658368</v>
      </c>
      <c r="AA38" s="199">
        <f>+AA22-AA36</f>
        <v>-17034930</v>
      </c>
    </row>
    <row r="39" spans="1:27" ht="12.75">
      <c r="A39" s="181" t="s">
        <v>46</v>
      </c>
      <c r="B39" s="185"/>
      <c r="C39" s="155">
        <v>48241496</v>
      </c>
      <c r="D39" s="155">
        <v>0</v>
      </c>
      <c r="E39" s="156">
        <v>65640000</v>
      </c>
      <c r="F39" s="60">
        <v>68475537</v>
      </c>
      <c r="G39" s="60">
        <v>136551</v>
      </c>
      <c r="H39" s="60">
        <v>4903355</v>
      </c>
      <c r="I39" s="60">
        <v>6103755</v>
      </c>
      <c r="J39" s="60">
        <v>11143661</v>
      </c>
      <c r="K39" s="60">
        <v>3842225</v>
      </c>
      <c r="L39" s="60">
        <v>4986154</v>
      </c>
      <c r="M39" s="60">
        <v>3417908</v>
      </c>
      <c r="N39" s="60">
        <v>12246287</v>
      </c>
      <c r="O39" s="60">
        <v>4674139</v>
      </c>
      <c r="P39" s="60">
        <v>9323762</v>
      </c>
      <c r="Q39" s="60">
        <v>9919968</v>
      </c>
      <c r="R39" s="60">
        <v>23917869</v>
      </c>
      <c r="S39" s="60">
        <v>7977061</v>
      </c>
      <c r="T39" s="60">
        <v>4805375</v>
      </c>
      <c r="U39" s="60">
        <v>2683788</v>
      </c>
      <c r="V39" s="60">
        <v>15466224</v>
      </c>
      <c r="W39" s="60">
        <v>62774041</v>
      </c>
      <c r="X39" s="60">
        <v>65640000</v>
      </c>
      <c r="Y39" s="60">
        <v>-2865959</v>
      </c>
      <c r="Z39" s="140">
        <v>-4.37</v>
      </c>
      <c r="AA39" s="155">
        <v>68475537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61911324</v>
      </c>
      <c r="D42" s="206">
        <f>SUM(D38:D41)</f>
        <v>0</v>
      </c>
      <c r="E42" s="207">
        <f t="shared" si="3"/>
        <v>57790216</v>
      </c>
      <c r="F42" s="88">
        <f t="shared" si="3"/>
        <v>51440607</v>
      </c>
      <c r="G42" s="88">
        <f t="shared" si="3"/>
        <v>32032310</v>
      </c>
      <c r="H42" s="88">
        <f t="shared" si="3"/>
        <v>-4651951</v>
      </c>
      <c r="I42" s="88">
        <f t="shared" si="3"/>
        <v>-3917223</v>
      </c>
      <c r="J42" s="88">
        <f t="shared" si="3"/>
        <v>23463136</v>
      </c>
      <c r="K42" s="88">
        <f t="shared" si="3"/>
        <v>-2057804</v>
      </c>
      <c r="L42" s="88">
        <f t="shared" si="3"/>
        <v>1140890</v>
      </c>
      <c r="M42" s="88">
        <f t="shared" si="3"/>
        <v>18623988</v>
      </c>
      <c r="N42" s="88">
        <f t="shared" si="3"/>
        <v>17707074</v>
      </c>
      <c r="O42" s="88">
        <f t="shared" si="3"/>
        <v>1462630</v>
      </c>
      <c r="P42" s="88">
        <f t="shared" si="3"/>
        <v>3436276</v>
      </c>
      <c r="Q42" s="88">
        <f t="shared" si="3"/>
        <v>28118025</v>
      </c>
      <c r="R42" s="88">
        <f t="shared" si="3"/>
        <v>33016931</v>
      </c>
      <c r="S42" s="88">
        <f t="shared" si="3"/>
        <v>1589508</v>
      </c>
      <c r="T42" s="88">
        <f t="shared" si="3"/>
        <v>-5869612</v>
      </c>
      <c r="U42" s="88">
        <f t="shared" si="3"/>
        <v>-5396842</v>
      </c>
      <c r="V42" s="88">
        <f t="shared" si="3"/>
        <v>-9676946</v>
      </c>
      <c r="W42" s="88">
        <f t="shared" si="3"/>
        <v>64510195</v>
      </c>
      <c r="X42" s="88">
        <f t="shared" si="3"/>
        <v>57790230</v>
      </c>
      <c r="Y42" s="88">
        <f t="shared" si="3"/>
        <v>6719965</v>
      </c>
      <c r="Z42" s="208">
        <f>+IF(X42&lt;&gt;0,+(Y42/X42)*100,0)</f>
        <v>11.628202552576795</v>
      </c>
      <c r="AA42" s="206">
        <f>SUM(AA38:AA41)</f>
        <v>51440607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61911324</v>
      </c>
      <c r="D44" s="210">
        <f>+D42-D43</f>
        <v>0</v>
      </c>
      <c r="E44" s="211">
        <f t="shared" si="4"/>
        <v>57790216</v>
      </c>
      <c r="F44" s="77">
        <f t="shared" si="4"/>
        <v>51440607</v>
      </c>
      <c r="G44" s="77">
        <f t="shared" si="4"/>
        <v>32032310</v>
      </c>
      <c r="H44" s="77">
        <f t="shared" si="4"/>
        <v>-4651951</v>
      </c>
      <c r="I44" s="77">
        <f t="shared" si="4"/>
        <v>-3917223</v>
      </c>
      <c r="J44" s="77">
        <f t="shared" si="4"/>
        <v>23463136</v>
      </c>
      <c r="K44" s="77">
        <f t="shared" si="4"/>
        <v>-2057804</v>
      </c>
      <c r="L44" s="77">
        <f t="shared" si="4"/>
        <v>1140890</v>
      </c>
      <c r="M44" s="77">
        <f t="shared" si="4"/>
        <v>18623988</v>
      </c>
      <c r="N44" s="77">
        <f t="shared" si="4"/>
        <v>17707074</v>
      </c>
      <c r="O44" s="77">
        <f t="shared" si="4"/>
        <v>1462630</v>
      </c>
      <c r="P44" s="77">
        <f t="shared" si="4"/>
        <v>3436276</v>
      </c>
      <c r="Q44" s="77">
        <f t="shared" si="4"/>
        <v>28118025</v>
      </c>
      <c r="R44" s="77">
        <f t="shared" si="4"/>
        <v>33016931</v>
      </c>
      <c r="S44" s="77">
        <f t="shared" si="4"/>
        <v>1589508</v>
      </c>
      <c r="T44" s="77">
        <f t="shared" si="4"/>
        <v>-5869612</v>
      </c>
      <c r="U44" s="77">
        <f t="shared" si="4"/>
        <v>-5396842</v>
      </c>
      <c r="V44" s="77">
        <f t="shared" si="4"/>
        <v>-9676946</v>
      </c>
      <c r="W44" s="77">
        <f t="shared" si="4"/>
        <v>64510195</v>
      </c>
      <c r="X44" s="77">
        <f t="shared" si="4"/>
        <v>57790230</v>
      </c>
      <c r="Y44" s="77">
        <f t="shared" si="4"/>
        <v>6719965</v>
      </c>
      <c r="Z44" s="212">
        <f>+IF(X44&lt;&gt;0,+(Y44/X44)*100,0)</f>
        <v>11.628202552576795</v>
      </c>
      <c r="AA44" s="210">
        <f>+AA42-AA43</f>
        <v>51440607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61911324</v>
      </c>
      <c r="D46" s="206">
        <f>SUM(D44:D45)</f>
        <v>0</v>
      </c>
      <c r="E46" s="207">
        <f t="shared" si="5"/>
        <v>57790216</v>
      </c>
      <c r="F46" s="88">
        <f t="shared" si="5"/>
        <v>51440607</v>
      </c>
      <c r="G46" s="88">
        <f t="shared" si="5"/>
        <v>32032310</v>
      </c>
      <c r="H46" s="88">
        <f t="shared" si="5"/>
        <v>-4651951</v>
      </c>
      <c r="I46" s="88">
        <f t="shared" si="5"/>
        <v>-3917223</v>
      </c>
      <c r="J46" s="88">
        <f t="shared" si="5"/>
        <v>23463136</v>
      </c>
      <c r="K46" s="88">
        <f t="shared" si="5"/>
        <v>-2057804</v>
      </c>
      <c r="L46" s="88">
        <f t="shared" si="5"/>
        <v>1140890</v>
      </c>
      <c r="M46" s="88">
        <f t="shared" si="5"/>
        <v>18623988</v>
      </c>
      <c r="N46" s="88">
        <f t="shared" si="5"/>
        <v>17707074</v>
      </c>
      <c r="O46" s="88">
        <f t="shared" si="5"/>
        <v>1462630</v>
      </c>
      <c r="P46" s="88">
        <f t="shared" si="5"/>
        <v>3436276</v>
      </c>
      <c r="Q46" s="88">
        <f t="shared" si="5"/>
        <v>28118025</v>
      </c>
      <c r="R46" s="88">
        <f t="shared" si="5"/>
        <v>33016931</v>
      </c>
      <c r="S46" s="88">
        <f t="shared" si="5"/>
        <v>1589508</v>
      </c>
      <c r="T46" s="88">
        <f t="shared" si="5"/>
        <v>-5869612</v>
      </c>
      <c r="U46" s="88">
        <f t="shared" si="5"/>
        <v>-5396842</v>
      </c>
      <c r="V46" s="88">
        <f t="shared" si="5"/>
        <v>-9676946</v>
      </c>
      <c r="W46" s="88">
        <f t="shared" si="5"/>
        <v>64510195</v>
      </c>
      <c r="X46" s="88">
        <f t="shared" si="5"/>
        <v>57790230</v>
      </c>
      <c r="Y46" s="88">
        <f t="shared" si="5"/>
        <v>6719965</v>
      </c>
      <c r="Z46" s="208">
        <f>+IF(X46&lt;&gt;0,+(Y46/X46)*100,0)</f>
        <v>11.628202552576795</v>
      </c>
      <c r="AA46" s="206">
        <f>SUM(AA44:AA45)</f>
        <v>51440607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61911324</v>
      </c>
      <c r="D48" s="217">
        <f>SUM(D46:D47)</f>
        <v>0</v>
      </c>
      <c r="E48" s="218">
        <f t="shared" si="6"/>
        <v>57790216</v>
      </c>
      <c r="F48" s="219">
        <f t="shared" si="6"/>
        <v>51440607</v>
      </c>
      <c r="G48" s="219">
        <f t="shared" si="6"/>
        <v>32032310</v>
      </c>
      <c r="H48" s="220">
        <f t="shared" si="6"/>
        <v>-4651951</v>
      </c>
      <c r="I48" s="220">
        <f t="shared" si="6"/>
        <v>-3917223</v>
      </c>
      <c r="J48" s="220">
        <f t="shared" si="6"/>
        <v>23463136</v>
      </c>
      <c r="K48" s="220">
        <f t="shared" si="6"/>
        <v>-2057804</v>
      </c>
      <c r="L48" s="220">
        <f t="shared" si="6"/>
        <v>1140890</v>
      </c>
      <c r="M48" s="219">
        <f t="shared" si="6"/>
        <v>18623988</v>
      </c>
      <c r="N48" s="219">
        <f t="shared" si="6"/>
        <v>17707074</v>
      </c>
      <c r="O48" s="220">
        <f t="shared" si="6"/>
        <v>1462630</v>
      </c>
      <c r="P48" s="220">
        <f t="shared" si="6"/>
        <v>3436276</v>
      </c>
      <c r="Q48" s="220">
        <f t="shared" si="6"/>
        <v>28118025</v>
      </c>
      <c r="R48" s="220">
        <f t="shared" si="6"/>
        <v>33016931</v>
      </c>
      <c r="S48" s="220">
        <f t="shared" si="6"/>
        <v>1589508</v>
      </c>
      <c r="T48" s="219">
        <f t="shared" si="6"/>
        <v>-5869612</v>
      </c>
      <c r="U48" s="219">
        <f t="shared" si="6"/>
        <v>-5396842</v>
      </c>
      <c r="V48" s="220">
        <f t="shared" si="6"/>
        <v>-9676946</v>
      </c>
      <c r="W48" s="220">
        <f t="shared" si="6"/>
        <v>64510195</v>
      </c>
      <c r="X48" s="220">
        <f t="shared" si="6"/>
        <v>57790230</v>
      </c>
      <c r="Y48" s="220">
        <f t="shared" si="6"/>
        <v>6719965</v>
      </c>
      <c r="Z48" s="221">
        <f>+IF(X48&lt;&gt;0,+(Y48/X48)*100,0)</f>
        <v>11.628202552576795</v>
      </c>
      <c r="AA48" s="222">
        <f>SUM(AA46:AA47)</f>
        <v>51440607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130792667</v>
      </c>
      <c r="D5" s="153">
        <f>SUM(D6:D8)</f>
        <v>0</v>
      </c>
      <c r="E5" s="154">
        <f t="shared" si="0"/>
        <v>13632000</v>
      </c>
      <c r="F5" s="100">
        <f t="shared" si="0"/>
        <v>3736045</v>
      </c>
      <c r="G5" s="100">
        <f t="shared" si="0"/>
        <v>0</v>
      </c>
      <c r="H5" s="100">
        <f t="shared" si="0"/>
        <v>163439</v>
      </c>
      <c r="I5" s="100">
        <f t="shared" si="0"/>
        <v>61443</v>
      </c>
      <c r="J5" s="100">
        <f t="shared" si="0"/>
        <v>224882</v>
      </c>
      <c r="K5" s="100">
        <f t="shared" si="0"/>
        <v>54000</v>
      </c>
      <c r="L5" s="100">
        <f t="shared" si="0"/>
        <v>186428</v>
      </c>
      <c r="M5" s="100">
        <f t="shared" si="0"/>
        <v>0</v>
      </c>
      <c r="N5" s="100">
        <f t="shared" si="0"/>
        <v>240428</v>
      </c>
      <c r="O5" s="100">
        <f t="shared" si="0"/>
        <v>14688</v>
      </c>
      <c r="P5" s="100">
        <f t="shared" si="0"/>
        <v>150740</v>
      </c>
      <c r="Q5" s="100">
        <f t="shared" si="0"/>
        <v>26700</v>
      </c>
      <c r="R5" s="100">
        <f t="shared" si="0"/>
        <v>192128</v>
      </c>
      <c r="S5" s="100">
        <f t="shared" si="0"/>
        <v>0</v>
      </c>
      <c r="T5" s="100">
        <f t="shared" si="0"/>
        <v>42858</v>
      </c>
      <c r="U5" s="100">
        <f t="shared" si="0"/>
        <v>1491750</v>
      </c>
      <c r="V5" s="100">
        <f t="shared" si="0"/>
        <v>1534608</v>
      </c>
      <c r="W5" s="100">
        <f t="shared" si="0"/>
        <v>2192046</v>
      </c>
      <c r="X5" s="100">
        <f t="shared" si="0"/>
        <v>13632000</v>
      </c>
      <c r="Y5" s="100">
        <f t="shared" si="0"/>
        <v>-11439954</v>
      </c>
      <c r="Z5" s="137">
        <f>+IF(X5&lt;&gt;0,+(Y5/X5)*100,0)</f>
        <v>-83.91985035211268</v>
      </c>
      <c r="AA5" s="153">
        <f>SUM(AA6:AA8)</f>
        <v>3736045</v>
      </c>
    </row>
    <row r="6" spans="1:27" ht="12.75">
      <c r="A6" s="138" t="s">
        <v>75</v>
      </c>
      <c r="B6" s="136"/>
      <c r="C6" s="155"/>
      <c r="D6" s="155"/>
      <c r="E6" s="156">
        <v>900000</v>
      </c>
      <c r="F6" s="60">
        <v>1385782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1929</v>
      </c>
      <c r="U6" s="60">
        <v>1180706</v>
      </c>
      <c r="V6" s="60">
        <v>1182635</v>
      </c>
      <c r="W6" s="60">
        <v>1182635</v>
      </c>
      <c r="X6" s="60">
        <v>900000</v>
      </c>
      <c r="Y6" s="60">
        <v>282635</v>
      </c>
      <c r="Z6" s="140">
        <v>31.4</v>
      </c>
      <c r="AA6" s="62">
        <v>1385782</v>
      </c>
    </row>
    <row r="7" spans="1:27" ht="12.75">
      <c r="A7" s="138" t="s">
        <v>76</v>
      </c>
      <c r="B7" s="136"/>
      <c r="C7" s="157">
        <v>1101588</v>
      </c>
      <c r="D7" s="157"/>
      <c r="E7" s="158">
        <v>2500000</v>
      </c>
      <c r="F7" s="159">
        <v>135263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>
        <v>40929</v>
      </c>
      <c r="U7" s="159">
        <v>256526</v>
      </c>
      <c r="V7" s="159">
        <v>297455</v>
      </c>
      <c r="W7" s="159">
        <v>297455</v>
      </c>
      <c r="X7" s="159">
        <v>2500000</v>
      </c>
      <c r="Y7" s="159">
        <v>-2202545</v>
      </c>
      <c r="Z7" s="141">
        <v>-88.1</v>
      </c>
      <c r="AA7" s="225">
        <v>135263</v>
      </c>
    </row>
    <row r="8" spans="1:27" ht="12.75">
      <c r="A8" s="138" t="s">
        <v>77</v>
      </c>
      <c r="B8" s="136"/>
      <c r="C8" s="155">
        <v>129691079</v>
      </c>
      <c r="D8" s="155"/>
      <c r="E8" s="156">
        <v>10232000</v>
      </c>
      <c r="F8" s="60">
        <v>2215000</v>
      </c>
      <c r="G8" s="60"/>
      <c r="H8" s="60">
        <v>163439</v>
      </c>
      <c r="I8" s="60">
        <v>61443</v>
      </c>
      <c r="J8" s="60">
        <v>224882</v>
      </c>
      <c r="K8" s="60">
        <v>54000</v>
      </c>
      <c r="L8" s="60">
        <v>186428</v>
      </c>
      <c r="M8" s="60"/>
      <c r="N8" s="60">
        <v>240428</v>
      </c>
      <c r="O8" s="60">
        <v>14688</v>
      </c>
      <c r="P8" s="60">
        <v>150740</v>
      </c>
      <c r="Q8" s="60">
        <v>26700</v>
      </c>
      <c r="R8" s="60">
        <v>192128</v>
      </c>
      <c r="S8" s="60"/>
      <c r="T8" s="60"/>
      <c r="U8" s="60">
        <v>54518</v>
      </c>
      <c r="V8" s="60">
        <v>54518</v>
      </c>
      <c r="W8" s="60">
        <v>711956</v>
      </c>
      <c r="X8" s="60">
        <v>10232000</v>
      </c>
      <c r="Y8" s="60">
        <v>-9520044</v>
      </c>
      <c r="Z8" s="140">
        <v>-93.04</v>
      </c>
      <c r="AA8" s="62">
        <v>2215000</v>
      </c>
    </row>
    <row r="9" spans="1:27" ht="12.75">
      <c r="A9" s="135" t="s">
        <v>78</v>
      </c>
      <c r="B9" s="136"/>
      <c r="C9" s="153">
        <f aca="true" t="shared" si="1" ref="C9:Y9">SUM(C10:C14)</f>
        <v>3663258</v>
      </c>
      <c r="D9" s="153">
        <f>SUM(D10:D14)</f>
        <v>0</v>
      </c>
      <c r="E9" s="154">
        <f t="shared" si="1"/>
        <v>900000</v>
      </c>
      <c r="F9" s="100">
        <f t="shared" si="1"/>
        <v>4156337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846984</v>
      </c>
      <c r="N9" s="100">
        <f t="shared" si="1"/>
        <v>846984</v>
      </c>
      <c r="O9" s="100">
        <f t="shared" si="1"/>
        <v>1477376</v>
      </c>
      <c r="P9" s="100">
        <f t="shared" si="1"/>
        <v>0</v>
      </c>
      <c r="Q9" s="100">
        <f t="shared" si="1"/>
        <v>6929</v>
      </c>
      <c r="R9" s="100">
        <f t="shared" si="1"/>
        <v>1484305</v>
      </c>
      <c r="S9" s="100">
        <f t="shared" si="1"/>
        <v>6929</v>
      </c>
      <c r="T9" s="100">
        <f t="shared" si="1"/>
        <v>0</v>
      </c>
      <c r="U9" s="100">
        <f t="shared" si="1"/>
        <v>877951</v>
      </c>
      <c r="V9" s="100">
        <f t="shared" si="1"/>
        <v>884880</v>
      </c>
      <c r="W9" s="100">
        <f t="shared" si="1"/>
        <v>3216169</v>
      </c>
      <c r="X9" s="100">
        <f t="shared" si="1"/>
        <v>900000</v>
      </c>
      <c r="Y9" s="100">
        <f t="shared" si="1"/>
        <v>2316169</v>
      </c>
      <c r="Z9" s="137">
        <f>+IF(X9&lt;&gt;0,+(Y9/X9)*100,0)</f>
        <v>257.35211111111107</v>
      </c>
      <c r="AA9" s="102">
        <f>SUM(AA10:AA14)</f>
        <v>4156337</v>
      </c>
    </row>
    <row r="10" spans="1:27" ht="12.75">
      <c r="A10" s="138" t="s">
        <v>79</v>
      </c>
      <c r="B10" s="136"/>
      <c r="C10" s="155"/>
      <c r="D10" s="155"/>
      <c r="E10" s="156">
        <v>350000</v>
      </c>
      <c r="F10" s="60">
        <v>606337</v>
      </c>
      <c r="G10" s="60"/>
      <c r="H10" s="60"/>
      <c r="I10" s="60"/>
      <c r="J10" s="60"/>
      <c r="K10" s="60"/>
      <c r="L10" s="60"/>
      <c r="M10" s="60">
        <v>846984</v>
      </c>
      <c r="N10" s="60">
        <v>846984</v>
      </c>
      <c r="O10" s="60">
        <v>1477376</v>
      </c>
      <c r="P10" s="60"/>
      <c r="Q10" s="60">
        <v>6929</v>
      </c>
      <c r="R10" s="60">
        <v>1484305</v>
      </c>
      <c r="S10" s="60">
        <v>6929</v>
      </c>
      <c r="T10" s="60"/>
      <c r="U10" s="60">
        <v>877951</v>
      </c>
      <c r="V10" s="60">
        <v>884880</v>
      </c>
      <c r="W10" s="60">
        <v>3216169</v>
      </c>
      <c r="X10" s="60">
        <v>350000</v>
      </c>
      <c r="Y10" s="60">
        <v>2866169</v>
      </c>
      <c r="Z10" s="140">
        <v>818.91</v>
      </c>
      <c r="AA10" s="62">
        <v>606337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550000</v>
      </c>
      <c r="F12" s="60">
        <v>3550000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550000</v>
      </c>
      <c r="Y12" s="60">
        <v>-550000</v>
      </c>
      <c r="Z12" s="140">
        <v>-100</v>
      </c>
      <c r="AA12" s="62">
        <v>3550000</v>
      </c>
    </row>
    <row r="13" spans="1:27" ht="12.75">
      <c r="A13" s="138" t="s">
        <v>82</v>
      </c>
      <c r="B13" s="136"/>
      <c r="C13" s="155">
        <v>3663258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195963386</v>
      </c>
      <c r="D15" s="153">
        <f>SUM(D16:D18)</f>
        <v>0</v>
      </c>
      <c r="E15" s="154">
        <f t="shared" si="2"/>
        <v>40815000</v>
      </c>
      <c r="F15" s="100">
        <f t="shared" si="2"/>
        <v>54796662</v>
      </c>
      <c r="G15" s="100">
        <f t="shared" si="2"/>
        <v>136551</v>
      </c>
      <c r="H15" s="100">
        <f t="shared" si="2"/>
        <v>3574057</v>
      </c>
      <c r="I15" s="100">
        <f t="shared" si="2"/>
        <v>2005032</v>
      </c>
      <c r="J15" s="100">
        <f t="shared" si="2"/>
        <v>5715640</v>
      </c>
      <c r="K15" s="100">
        <f t="shared" si="2"/>
        <v>2338651</v>
      </c>
      <c r="L15" s="100">
        <f t="shared" si="2"/>
        <v>3973141</v>
      </c>
      <c r="M15" s="100">
        <f t="shared" si="2"/>
        <v>1606042</v>
      </c>
      <c r="N15" s="100">
        <f t="shared" si="2"/>
        <v>7917834</v>
      </c>
      <c r="O15" s="100">
        <f t="shared" si="2"/>
        <v>3159301</v>
      </c>
      <c r="P15" s="100">
        <f t="shared" si="2"/>
        <v>4911764</v>
      </c>
      <c r="Q15" s="100">
        <f t="shared" si="2"/>
        <v>5643004</v>
      </c>
      <c r="R15" s="100">
        <f t="shared" si="2"/>
        <v>13714069</v>
      </c>
      <c r="S15" s="100">
        <f t="shared" si="2"/>
        <v>5097213</v>
      </c>
      <c r="T15" s="100">
        <f t="shared" si="2"/>
        <v>2394674</v>
      </c>
      <c r="U15" s="100">
        <f t="shared" si="2"/>
        <v>3226211</v>
      </c>
      <c r="V15" s="100">
        <f t="shared" si="2"/>
        <v>10718098</v>
      </c>
      <c r="W15" s="100">
        <f t="shared" si="2"/>
        <v>38065641</v>
      </c>
      <c r="X15" s="100">
        <f t="shared" si="2"/>
        <v>40815000</v>
      </c>
      <c r="Y15" s="100">
        <f t="shared" si="2"/>
        <v>-2749359</v>
      </c>
      <c r="Z15" s="137">
        <f>+IF(X15&lt;&gt;0,+(Y15/X15)*100,0)</f>
        <v>-6.736148474825432</v>
      </c>
      <c r="AA15" s="102">
        <f>SUM(AA16:AA18)</f>
        <v>54796662</v>
      </c>
    </row>
    <row r="16" spans="1:27" ht="12.75">
      <c r="A16" s="138" t="s">
        <v>85</v>
      </c>
      <c r="B16" s="136"/>
      <c r="C16" s="155">
        <v>7138182</v>
      </c>
      <c r="D16" s="155"/>
      <c r="E16" s="156">
        <v>40779000</v>
      </c>
      <c r="F16" s="60">
        <v>46331662</v>
      </c>
      <c r="G16" s="60">
        <v>136551</v>
      </c>
      <c r="H16" s="60">
        <v>3574057</v>
      </c>
      <c r="I16" s="60">
        <v>2005032</v>
      </c>
      <c r="J16" s="60">
        <v>5715640</v>
      </c>
      <c r="K16" s="60">
        <v>2338651</v>
      </c>
      <c r="L16" s="60">
        <v>3973141</v>
      </c>
      <c r="M16" s="60">
        <v>988396</v>
      </c>
      <c r="N16" s="60">
        <v>7300188</v>
      </c>
      <c r="O16" s="60">
        <v>787825</v>
      </c>
      <c r="P16" s="60"/>
      <c r="Q16" s="60">
        <v>5643004</v>
      </c>
      <c r="R16" s="60">
        <v>6430829</v>
      </c>
      <c r="S16" s="60">
        <v>662409</v>
      </c>
      <c r="T16" s="60">
        <v>2394674</v>
      </c>
      <c r="U16" s="60">
        <v>359706</v>
      </c>
      <c r="V16" s="60">
        <v>3416789</v>
      </c>
      <c r="W16" s="60">
        <v>22863446</v>
      </c>
      <c r="X16" s="60">
        <v>40779000</v>
      </c>
      <c r="Y16" s="60">
        <v>-17915554</v>
      </c>
      <c r="Z16" s="140">
        <v>-43.93</v>
      </c>
      <c r="AA16" s="62">
        <v>46331662</v>
      </c>
    </row>
    <row r="17" spans="1:27" ht="12.75">
      <c r="A17" s="138" t="s">
        <v>86</v>
      </c>
      <c r="B17" s="136"/>
      <c r="C17" s="155">
        <v>188825204</v>
      </c>
      <c r="D17" s="155"/>
      <c r="E17" s="156">
        <v>36000</v>
      </c>
      <c r="F17" s="60">
        <v>8465000</v>
      </c>
      <c r="G17" s="60"/>
      <c r="H17" s="60"/>
      <c r="I17" s="60"/>
      <c r="J17" s="60"/>
      <c r="K17" s="60"/>
      <c r="L17" s="60"/>
      <c r="M17" s="60">
        <v>617646</v>
      </c>
      <c r="N17" s="60">
        <v>617646</v>
      </c>
      <c r="O17" s="60">
        <v>2371476</v>
      </c>
      <c r="P17" s="60">
        <v>4911764</v>
      </c>
      <c r="Q17" s="60"/>
      <c r="R17" s="60">
        <v>7283240</v>
      </c>
      <c r="S17" s="60">
        <v>4434804</v>
      </c>
      <c r="T17" s="60"/>
      <c r="U17" s="60">
        <v>2866505</v>
      </c>
      <c r="V17" s="60">
        <v>7301309</v>
      </c>
      <c r="W17" s="60">
        <v>15202195</v>
      </c>
      <c r="X17" s="60">
        <v>36000</v>
      </c>
      <c r="Y17" s="60">
        <v>15166195</v>
      </c>
      <c r="Z17" s="140">
        <v>42128.32</v>
      </c>
      <c r="AA17" s="62">
        <v>8465000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87449924</v>
      </c>
      <c r="D19" s="153">
        <f>SUM(D20:D23)</f>
        <v>0</v>
      </c>
      <c r="E19" s="154">
        <f t="shared" si="3"/>
        <v>26861000</v>
      </c>
      <c r="F19" s="100">
        <f t="shared" si="3"/>
        <v>22927890</v>
      </c>
      <c r="G19" s="100">
        <f t="shared" si="3"/>
        <v>0</v>
      </c>
      <c r="H19" s="100">
        <f t="shared" si="3"/>
        <v>1295479</v>
      </c>
      <c r="I19" s="100">
        <f t="shared" si="3"/>
        <v>2345982</v>
      </c>
      <c r="J19" s="100">
        <f t="shared" si="3"/>
        <v>3641461</v>
      </c>
      <c r="K19" s="100">
        <f t="shared" si="3"/>
        <v>117000</v>
      </c>
      <c r="L19" s="100">
        <f t="shared" si="3"/>
        <v>1209160</v>
      </c>
      <c r="M19" s="100">
        <f t="shared" si="3"/>
        <v>1069900</v>
      </c>
      <c r="N19" s="100">
        <f t="shared" si="3"/>
        <v>2396060</v>
      </c>
      <c r="O19" s="100">
        <f t="shared" si="3"/>
        <v>0</v>
      </c>
      <c r="P19" s="100">
        <f t="shared" si="3"/>
        <v>4219693</v>
      </c>
      <c r="Q19" s="100">
        <f t="shared" si="3"/>
        <v>3288219</v>
      </c>
      <c r="R19" s="100">
        <f t="shared" si="3"/>
        <v>7507912</v>
      </c>
      <c r="S19" s="100">
        <f t="shared" si="3"/>
        <v>2465791</v>
      </c>
      <c r="T19" s="100">
        <f t="shared" si="3"/>
        <v>1460974</v>
      </c>
      <c r="U19" s="100">
        <f t="shared" si="3"/>
        <v>1334584</v>
      </c>
      <c r="V19" s="100">
        <f t="shared" si="3"/>
        <v>5261349</v>
      </c>
      <c r="W19" s="100">
        <f t="shared" si="3"/>
        <v>18806782</v>
      </c>
      <c r="X19" s="100">
        <f t="shared" si="3"/>
        <v>26861004</v>
      </c>
      <c r="Y19" s="100">
        <f t="shared" si="3"/>
        <v>-8054222</v>
      </c>
      <c r="Z19" s="137">
        <f>+IF(X19&lt;&gt;0,+(Y19/X19)*100,0)</f>
        <v>-29.984813672638595</v>
      </c>
      <c r="AA19" s="102">
        <f>SUM(AA20:AA23)</f>
        <v>22927890</v>
      </c>
    </row>
    <row r="20" spans="1:27" ht="12.75">
      <c r="A20" s="138" t="s">
        <v>89</v>
      </c>
      <c r="B20" s="136"/>
      <c r="C20" s="155">
        <v>87449924</v>
      </c>
      <c r="D20" s="155"/>
      <c r="E20" s="156">
        <v>26861000</v>
      </c>
      <c r="F20" s="60">
        <v>22927890</v>
      </c>
      <c r="G20" s="60"/>
      <c r="H20" s="60">
        <v>1295479</v>
      </c>
      <c r="I20" s="60">
        <v>2345982</v>
      </c>
      <c r="J20" s="60">
        <v>3641461</v>
      </c>
      <c r="K20" s="60">
        <v>117000</v>
      </c>
      <c r="L20" s="60">
        <v>1209160</v>
      </c>
      <c r="M20" s="60">
        <v>1069900</v>
      </c>
      <c r="N20" s="60">
        <v>2396060</v>
      </c>
      <c r="O20" s="60"/>
      <c r="P20" s="60">
        <v>4219693</v>
      </c>
      <c r="Q20" s="60">
        <v>3288219</v>
      </c>
      <c r="R20" s="60">
        <v>7507912</v>
      </c>
      <c r="S20" s="60">
        <v>2465791</v>
      </c>
      <c r="T20" s="60">
        <v>1460974</v>
      </c>
      <c r="U20" s="60">
        <v>1334584</v>
      </c>
      <c r="V20" s="60">
        <v>5261349</v>
      </c>
      <c r="W20" s="60">
        <v>18806782</v>
      </c>
      <c r="X20" s="60">
        <v>26861004</v>
      </c>
      <c r="Y20" s="60">
        <v>-8054222</v>
      </c>
      <c r="Z20" s="140">
        <v>-29.98</v>
      </c>
      <c r="AA20" s="62">
        <v>22927890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200000</v>
      </c>
      <c r="F24" s="100">
        <v>378800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200000</v>
      </c>
      <c r="Y24" s="100">
        <v>-200000</v>
      </c>
      <c r="Z24" s="137">
        <v>-100</v>
      </c>
      <c r="AA24" s="102">
        <v>378800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417869235</v>
      </c>
      <c r="D25" s="217">
        <f>+D5+D9+D15+D19+D24</f>
        <v>0</v>
      </c>
      <c r="E25" s="230">
        <f t="shared" si="4"/>
        <v>82408000</v>
      </c>
      <c r="F25" s="219">
        <f t="shared" si="4"/>
        <v>85995734</v>
      </c>
      <c r="G25" s="219">
        <f t="shared" si="4"/>
        <v>136551</v>
      </c>
      <c r="H25" s="219">
        <f t="shared" si="4"/>
        <v>5032975</v>
      </c>
      <c r="I25" s="219">
        <f t="shared" si="4"/>
        <v>4412457</v>
      </c>
      <c r="J25" s="219">
        <f t="shared" si="4"/>
        <v>9581983</v>
      </c>
      <c r="K25" s="219">
        <f t="shared" si="4"/>
        <v>2509651</v>
      </c>
      <c r="L25" s="219">
        <f t="shared" si="4"/>
        <v>5368729</v>
      </c>
      <c r="M25" s="219">
        <f t="shared" si="4"/>
        <v>3522926</v>
      </c>
      <c r="N25" s="219">
        <f t="shared" si="4"/>
        <v>11401306</v>
      </c>
      <c r="O25" s="219">
        <f t="shared" si="4"/>
        <v>4651365</v>
      </c>
      <c r="P25" s="219">
        <f t="shared" si="4"/>
        <v>9282197</v>
      </c>
      <c r="Q25" s="219">
        <f t="shared" si="4"/>
        <v>8964852</v>
      </c>
      <c r="R25" s="219">
        <f t="shared" si="4"/>
        <v>22898414</v>
      </c>
      <c r="S25" s="219">
        <f t="shared" si="4"/>
        <v>7569933</v>
      </c>
      <c r="T25" s="219">
        <f t="shared" si="4"/>
        <v>3898506</v>
      </c>
      <c r="U25" s="219">
        <f t="shared" si="4"/>
        <v>6930496</v>
      </c>
      <c r="V25" s="219">
        <f t="shared" si="4"/>
        <v>18398935</v>
      </c>
      <c r="W25" s="219">
        <f t="shared" si="4"/>
        <v>62280638</v>
      </c>
      <c r="X25" s="219">
        <f t="shared" si="4"/>
        <v>82408004</v>
      </c>
      <c r="Y25" s="219">
        <f t="shared" si="4"/>
        <v>-20127366</v>
      </c>
      <c r="Z25" s="231">
        <f>+IF(X25&lt;&gt;0,+(Y25/X25)*100,0)</f>
        <v>-24.424042596639033</v>
      </c>
      <c r="AA25" s="232">
        <f>+AA5+AA9+AA15+AA19+AA24</f>
        <v>85995734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20883259</v>
      </c>
      <c r="D28" s="155"/>
      <c r="E28" s="156">
        <v>58779000</v>
      </c>
      <c r="F28" s="60">
        <v>58779000</v>
      </c>
      <c r="G28" s="60">
        <v>136551</v>
      </c>
      <c r="H28" s="60">
        <v>3574057</v>
      </c>
      <c r="I28" s="60">
        <v>2430406</v>
      </c>
      <c r="J28" s="60">
        <v>6141014</v>
      </c>
      <c r="K28" s="60">
        <v>2128141</v>
      </c>
      <c r="L28" s="60">
        <v>4374014</v>
      </c>
      <c r="M28" s="60">
        <v>2534530</v>
      </c>
      <c r="N28" s="60">
        <v>9036685</v>
      </c>
      <c r="O28" s="60">
        <v>4636677</v>
      </c>
      <c r="P28" s="60">
        <v>9131457</v>
      </c>
      <c r="Q28" s="60">
        <v>8558742</v>
      </c>
      <c r="R28" s="60">
        <v>22326876</v>
      </c>
      <c r="S28" s="60">
        <v>7563004</v>
      </c>
      <c r="T28" s="60">
        <v>3855648</v>
      </c>
      <c r="U28" s="60">
        <v>5438746</v>
      </c>
      <c r="V28" s="60">
        <v>16857398</v>
      </c>
      <c r="W28" s="60">
        <v>54361973</v>
      </c>
      <c r="X28" s="60">
        <v>58779000</v>
      </c>
      <c r="Y28" s="60">
        <v>-4417027</v>
      </c>
      <c r="Z28" s="140">
        <v>-7.51</v>
      </c>
      <c r="AA28" s="155">
        <v>58779000</v>
      </c>
    </row>
    <row r="29" spans="1:27" ht="12.75">
      <c r="A29" s="234" t="s">
        <v>134</v>
      </c>
      <c r="B29" s="136"/>
      <c r="C29" s="155">
        <v>276275128</v>
      </c>
      <c r="D29" s="155"/>
      <c r="E29" s="156">
        <v>6861000</v>
      </c>
      <c r="F29" s="60">
        <v>9695552</v>
      </c>
      <c r="G29" s="60"/>
      <c r="H29" s="60">
        <v>1295479</v>
      </c>
      <c r="I29" s="60">
        <v>1920608</v>
      </c>
      <c r="J29" s="60">
        <v>3216087</v>
      </c>
      <c r="K29" s="60">
        <v>327510</v>
      </c>
      <c r="L29" s="60">
        <v>808287</v>
      </c>
      <c r="M29" s="60">
        <v>988396</v>
      </c>
      <c r="N29" s="60">
        <v>2124193</v>
      </c>
      <c r="O29" s="60"/>
      <c r="P29" s="60"/>
      <c r="Q29" s="60">
        <v>376020</v>
      </c>
      <c r="R29" s="60">
        <v>376020</v>
      </c>
      <c r="S29" s="60">
        <v>6929</v>
      </c>
      <c r="T29" s="60"/>
      <c r="U29" s="60"/>
      <c r="V29" s="60">
        <v>6929</v>
      </c>
      <c r="W29" s="60">
        <v>5723229</v>
      </c>
      <c r="X29" s="60">
        <v>6861000</v>
      </c>
      <c r="Y29" s="60">
        <v>-1137771</v>
      </c>
      <c r="Z29" s="140">
        <v>-16.58</v>
      </c>
      <c r="AA29" s="62">
        <v>9695552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297158387</v>
      </c>
      <c r="D32" s="210">
        <f>SUM(D28:D31)</f>
        <v>0</v>
      </c>
      <c r="E32" s="211">
        <f t="shared" si="5"/>
        <v>65640000</v>
      </c>
      <c r="F32" s="77">
        <f t="shared" si="5"/>
        <v>68474552</v>
      </c>
      <c r="G32" s="77">
        <f t="shared" si="5"/>
        <v>136551</v>
      </c>
      <c r="H32" s="77">
        <f t="shared" si="5"/>
        <v>4869536</v>
      </c>
      <c r="I32" s="77">
        <f t="shared" si="5"/>
        <v>4351014</v>
      </c>
      <c r="J32" s="77">
        <f t="shared" si="5"/>
        <v>9357101</v>
      </c>
      <c r="K32" s="77">
        <f t="shared" si="5"/>
        <v>2455651</v>
      </c>
      <c r="L32" s="77">
        <f t="shared" si="5"/>
        <v>5182301</v>
      </c>
      <c r="M32" s="77">
        <f t="shared" si="5"/>
        <v>3522926</v>
      </c>
      <c r="N32" s="77">
        <f t="shared" si="5"/>
        <v>11160878</v>
      </c>
      <c r="O32" s="77">
        <f t="shared" si="5"/>
        <v>4636677</v>
      </c>
      <c r="P32" s="77">
        <f t="shared" si="5"/>
        <v>9131457</v>
      </c>
      <c r="Q32" s="77">
        <f t="shared" si="5"/>
        <v>8934762</v>
      </c>
      <c r="R32" s="77">
        <f t="shared" si="5"/>
        <v>22702896</v>
      </c>
      <c r="S32" s="77">
        <f t="shared" si="5"/>
        <v>7569933</v>
      </c>
      <c r="T32" s="77">
        <f t="shared" si="5"/>
        <v>3855648</v>
      </c>
      <c r="U32" s="77">
        <f t="shared" si="5"/>
        <v>5438746</v>
      </c>
      <c r="V32" s="77">
        <f t="shared" si="5"/>
        <v>16864327</v>
      </c>
      <c r="W32" s="77">
        <f t="shared" si="5"/>
        <v>60085202</v>
      </c>
      <c r="X32" s="77">
        <f t="shared" si="5"/>
        <v>65640000</v>
      </c>
      <c r="Y32" s="77">
        <f t="shared" si="5"/>
        <v>-5554798</v>
      </c>
      <c r="Z32" s="212">
        <f>+IF(X32&lt;&gt;0,+(Y32/X32)*100,0)</f>
        <v>-8.462519804996953</v>
      </c>
      <c r="AA32" s="79">
        <f>SUM(AA28:AA31)</f>
        <v>68474552</v>
      </c>
    </row>
    <row r="33" spans="1:27" ht="12.75">
      <c r="A33" s="237" t="s">
        <v>51</v>
      </c>
      <c r="B33" s="136" t="s">
        <v>137</v>
      </c>
      <c r="C33" s="155">
        <v>112976351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6007542</v>
      </c>
      <c r="D34" s="155"/>
      <c r="E34" s="156">
        <v>10800000</v>
      </c>
      <c r="F34" s="60">
        <v>15000000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>
        <v>1180706</v>
      </c>
      <c r="V34" s="60">
        <v>1180706</v>
      </c>
      <c r="W34" s="60">
        <v>1180706</v>
      </c>
      <c r="X34" s="60">
        <v>10800000</v>
      </c>
      <c r="Y34" s="60">
        <v>-9619294</v>
      </c>
      <c r="Z34" s="140">
        <v>-89.07</v>
      </c>
      <c r="AA34" s="62">
        <v>15000000</v>
      </c>
    </row>
    <row r="35" spans="1:27" ht="12.75">
      <c r="A35" s="237" t="s">
        <v>53</v>
      </c>
      <c r="B35" s="136"/>
      <c r="C35" s="155">
        <v>1726955</v>
      </c>
      <c r="D35" s="155"/>
      <c r="E35" s="156">
        <v>5968000</v>
      </c>
      <c r="F35" s="60">
        <v>2521182</v>
      </c>
      <c r="G35" s="60"/>
      <c r="H35" s="60">
        <v>163439</v>
      </c>
      <c r="I35" s="60">
        <v>61443</v>
      </c>
      <c r="J35" s="60">
        <v>224882</v>
      </c>
      <c r="K35" s="60">
        <v>54000</v>
      </c>
      <c r="L35" s="60">
        <v>186428</v>
      </c>
      <c r="M35" s="60"/>
      <c r="N35" s="60">
        <v>240428</v>
      </c>
      <c r="O35" s="60">
        <v>14688</v>
      </c>
      <c r="P35" s="60">
        <v>150740</v>
      </c>
      <c r="Q35" s="60">
        <v>30090</v>
      </c>
      <c r="R35" s="60">
        <v>195518</v>
      </c>
      <c r="S35" s="60"/>
      <c r="T35" s="60">
        <v>42858</v>
      </c>
      <c r="U35" s="60">
        <v>311044</v>
      </c>
      <c r="V35" s="60">
        <v>353902</v>
      </c>
      <c r="W35" s="60">
        <v>1014730</v>
      </c>
      <c r="X35" s="60">
        <v>5968000</v>
      </c>
      <c r="Y35" s="60">
        <v>-4953270</v>
      </c>
      <c r="Z35" s="140">
        <v>-83</v>
      </c>
      <c r="AA35" s="62">
        <v>2521182</v>
      </c>
    </row>
    <row r="36" spans="1:27" ht="12.75">
      <c r="A36" s="238" t="s">
        <v>139</v>
      </c>
      <c r="B36" s="149"/>
      <c r="C36" s="222">
        <f aca="true" t="shared" si="6" ref="C36:Y36">SUM(C32:C35)</f>
        <v>417869235</v>
      </c>
      <c r="D36" s="222">
        <f>SUM(D32:D35)</f>
        <v>0</v>
      </c>
      <c r="E36" s="218">
        <f t="shared" si="6"/>
        <v>82408000</v>
      </c>
      <c r="F36" s="220">
        <f t="shared" si="6"/>
        <v>85995734</v>
      </c>
      <c r="G36" s="220">
        <f t="shared" si="6"/>
        <v>136551</v>
      </c>
      <c r="H36" s="220">
        <f t="shared" si="6"/>
        <v>5032975</v>
      </c>
      <c r="I36" s="220">
        <f t="shared" si="6"/>
        <v>4412457</v>
      </c>
      <c r="J36" s="220">
        <f t="shared" si="6"/>
        <v>9581983</v>
      </c>
      <c r="K36" s="220">
        <f t="shared" si="6"/>
        <v>2509651</v>
      </c>
      <c r="L36" s="220">
        <f t="shared" si="6"/>
        <v>5368729</v>
      </c>
      <c r="M36" s="220">
        <f t="shared" si="6"/>
        <v>3522926</v>
      </c>
      <c r="N36" s="220">
        <f t="shared" si="6"/>
        <v>11401306</v>
      </c>
      <c r="O36" s="220">
        <f t="shared" si="6"/>
        <v>4651365</v>
      </c>
      <c r="P36" s="220">
        <f t="shared" si="6"/>
        <v>9282197</v>
      </c>
      <c r="Q36" s="220">
        <f t="shared" si="6"/>
        <v>8964852</v>
      </c>
      <c r="R36" s="220">
        <f t="shared" si="6"/>
        <v>22898414</v>
      </c>
      <c r="S36" s="220">
        <f t="shared" si="6"/>
        <v>7569933</v>
      </c>
      <c r="T36" s="220">
        <f t="shared" si="6"/>
        <v>3898506</v>
      </c>
      <c r="U36" s="220">
        <f t="shared" si="6"/>
        <v>6930496</v>
      </c>
      <c r="V36" s="220">
        <f t="shared" si="6"/>
        <v>18398935</v>
      </c>
      <c r="W36" s="220">
        <f t="shared" si="6"/>
        <v>62280638</v>
      </c>
      <c r="X36" s="220">
        <f t="shared" si="6"/>
        <v>82408000</v>
      </c>
      <c r="Y36" s="220">
        <f t="shared" si="6"/>
        <v>-20127362</v>
      </c>
      <c r="Z36" s="221">
        <f>+IF(X36&lt;&gt;0,+(Y36/X36)*100,0)</f>
        <v>-24.424038928259392</v>
      </c>
      <c r="AA36" s="239">
        <f>SUM(AA32:AA35)</f>
        <v>85995734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943718</v>
      </c>
      <c r="D6" s="155"/>
      <c r="E6" s="59">
        <v>4800</v>
      </c>
      <c r="F6" s="60">
        <v>4800</v>
      </c>
      <c r="G6" s="60">
        <v>37530060</v>
      </c>
      <c r="H6" s="60">
        <v>25785005</v>
      </c>
      <c r="I6" s="60">
        <v>455952</v>
      </c>
      <c r="J6" s="60">
        <v>455952</v>
      </c>
      <c r="K6" s="60">
        <v>1576127</v>
      </c>
      <c r="L6" s="60">
        <v>996104</v>
      </c>
      <c r="M6" s="60">
        <v>1872777</v>
      </c>
      <c r="N6" s="60">
        <v>1872777</v>
      </c>
      <c r="O6" s="60">
        <v>2314218</v>
      </c>
      <c r="P6" s="60">
        <v>2888844</v>
      </c>
      <c r="Q6" s="60">
        <v>2439</v>
      </c>
      <c r="R6" s="60">
        <v>2439</v>
      </c>
      <c r="S6" s="60">
        <v>5671</v>
      </c>
      <c r="T6" s="60">
        <v>5024</v>
      </c>
      <c r="U6" s="60">
        <v>1773</v>
      </c>
      <c r="V6" s="60">
        <v>1773</v>
      </c>
      <c r="W6" s="60">
        <v>1773</v>
      </c>
      <c r="X6" s="60">
        <v>4800</v>
      </c>
      <c r="Y6" s="60">
        <v>-3027</v>
      </c>
      <c r="Z6" s="140">
        <v>-63.06</v>
      </c>
      <c r="AA6" s="62">
        <v>4800</v>
      </c>
    </row>
    <row r="7" spans="1:27" ht="12.75">
      <c r="A7" s="249" t="s">
        <v>144</v>
      </c>
      <c r="B7" s="182"/>
      <c r="C7" s="155">
        <v>8830481</v>
      </c>
      <c r="D7" s="155"/>
      <c r="E7" s="59">
        <v>19081008</v>
      </c>
      <c r="F7" s="60">
        <v>9774199</v>
      </c>
      <c r="G7" s="60"/>
      <c r="H7" s="60"/>
      <c r="I7" s="60">
        <v>18129609</v>
      </c>
      <c r="J7" s="60">
        <v>18129609</v>
      </c>
      <c r="K7" s="60">
        <v>16483791</v>
      </c>
      <c r="L7" s="60">
        <v>5957054</v>
      </c>
      <c r="M7" s="60">
        <v>33722845</v>
      </c>
      <c r="N7" s="60">
        <v>33722845</v>
      </c>
      <c r="O7" s="60">
        <v>20231551</v>
      </c>
      <c r="P7" s="60">
        <v>7550786</v>
      </c>
      <c r="Q7" s="60">
        <v>28632405</v>
      </c>
      <c r="R7" s="60">
        <v>28632405</v>
      </c>
      <c r="S7" s="60">
        <v>15134545</v>
      </c>
      <c r="T7" s="60">
        <v>6083799</v>
      </c>
      <c r="U7" s="60">
        <v>1602247</v>
      </c>
      <c r="V7" s="60">
        <v>1602247</v>
      </c>
      <c r="W7" s="60">
        <v>1602247</v>
      </c>
      <c r="X7" s="60">
        <v>9774199</v>
      </c>
      <c r="Y7" s="60">
        <v>-8171952</v>
      </c>
      <c r="Z7" s="140">
        <v>-83.61</v>
      </c>
      <c r="AA7" s="62">
        <v>9774199</v>
      </c>
    </row>
    <row r="8" spans="1:27" ht="12.75">
      <c r="A8" s="249" t="s">
        <v>145</v>
      </c>
      <c r="B8" s="182"/>
      <c r="C8" s="155">
        <v>64112512</v>
      </c>
      <c r="D8" s="155"/>
      <c r="E8" s="59">
        <v>43060525</v>
      </c>
      <c r="F8" s="60">
        <v>41837751</v>
      </c>
      <c r="G8" s="60">
        <v>57271363</v>
      </c>
      <c r="H8" s="60">
        <v>-1510241</v>
      </c>
      <c r="I8" s="60">
        <v>64422632</v>
      </c>
      <c r="J8" s="60">
        <v>64422632</v>
      </c>
      <c r="K8" s="60">
        <v>65053891</v>
      </c>
      <c r="L8" s="60">
        <v>67114780</v>
      </c>
      <c r="M8" s="60">
        <v>69731299</v>
      </c>
      <c r="N8" s="60">
        <v>69731299</v>
      </c>
      <c r="O8" s="60">
        <v>72751420</v>
      </c>
      <c r="P8" s="60">
        <v>75830353</v>
      </c>
      <c r="Q8" s="60">
        <v>77932067</v>
      </c>
      <c r="R8" s="60">
        <v>77932067</v>
      </c>
      <c r="S8" s="60">
        <v>80763084</v>
      </c>
      <c r="T8" s="60">
        <v>78545006</v>
      </c>
      <c r="U8" s="60">
        <v>78562877</v>
      </c>
      <c r="V8" s="60">
        <v>78562877</v>
      </c>
      <c r="W8" s="60">
        <v>78562877</v>
      </c>
      <c r="X8" s="60">
        <v>41837751</v>
      </c>
      <c r="Y8" s="60">
        <v>36725126</v>
      </c>
      <c r="Z8" s="140">
        <v>87.78</v>
      </c>
      <c r="AA8" s="62">
        <v>41837751</v>
      </c>
    </row>
    <row r="9" spans="1:27" ht="12.75">
      <c r="A9" s="249" t="s">
        <v>146</v>
      </c>
      <c r="B9" s="182"/>
      <c r="C9" s="155">
        <v>14470948</v>
      </c>
      <c r="D9" s="155"/>
      <c r="E9" s="59">
        <v>9546047</v>
      </c>
      <c r="F9" s="60">
        <v>9546047</v>
      </c>
      <c r="G9" s="60">
        <v>6873251</v>
      </c>
      <c r="H9" s="60">
        <v>6509735</v>
      </c>
      <c r="I9" s="60">
        <v>3407808</v>
      </c>
      <c r="J9" s="60">
        <v>3407808</v>
      </c>
      <c r="K9" s="60">
        <v>7421640</v>
      </c>
      <c r="L9" s="60">
        <v>4449091</v>
      </c>
      <c r="M9" s="60">
        <v>4494045</v>
      </c>
      <c r="N9" s="60">
        <v>4494045</v>
      </c>
      <c r="O9" s="60">
        <v>4435867</v>
      </c>
      <c r="P9" s="60">
        <v>4587619</v>
      </c>
      <c r="Q9" s="60">
        <v>4350620</v>
      </c>
      <c r="R9" s="60">
        <v>4350620</v>
      </c>
      <c r="S9" s="60">
        <v>4560723</v>
      </c>
      <c r="T9" s="60">
        <v>4119569</v>
      </c>
      <c r="U9" s="60">
        <v>4877413</v>
      </c>
      <c r="V9" s="60">
        <v>4877413</v>
      </c>
      <c r="W9" s="60">
        <v>4877413</v>
      </c>
      <c r="X9" s="60">
        <v>9546047</v>
      </c>
      <c r="Y9" s="60">
        <v>-4668634</v>
      </c>
      <c r="Z9" s="140">
        <v>-48.91</v>
      </c>
      <c r="AA9" s="62">
        <v>9546047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88357659</v>
      </c>
      <c r="D12" s="168">
        <f>SUM(D6:D11)</f>
        <v>0</v>
      </c>
      <c r="E12" s="72">
        <f t="shared" si="0"/>
        <v>71692380</v>
      </c>
      <c r="F12" s="73">
        <f t="shared" si="0"/>
        <v>61162797</v>
      </c>
      <c r="G12" s="73">
        <f t="shared" si="0"/>
        <v>101674674</v>
      </c>
      <c r="H12" s="73">
        <f t="shared" si="0"/>
        <v>30784499</v>
      </c>
      <c r="I12" s="73">
        <f t="shared" si="0"/>
        <v>86416001</v>
      </c>
      <c r="J12" s="73">
        <f t="shared" si="0"/>
        <v>86416001</v>
      </c>
      <c r="K12" s="73">
        <f t="shared" si="0"/>
        <v>90535449</v>
      </c>
      <c r="L12" s="73">
        <f t="shared" si="0"/>
        <v>78517029</v>
      </c>
      <c r="M12" s="73">
        <f t="shared" si="0"/>
        <v>109820966</v>
      </c>
      <c r="N12" s="73">
        <f t="shared" si="0"/>
        <v>109820966</v>
      </c>
      <c r="O12" s="73">
        <f t="shared" si="0"/>
        <v>99733056</v>
      </c>
      <c r="P12" s="73">
        <f t="shared" si="0"/>
        <v>90857602</v>
      </c>
      <c r="Q12" s="73">
        <f t="shared" si="0"/>
        <v>110917531</v>
      </c>
      <c r="R12" s="73">
        <f t="shared" si="0"/>
        <v>110917531</v>
      </c>
      <c r="S12" s="73">
        <f t="shared" si="0"/>
        <v>100464023</v>
      </c>
      <c r="T12" s="73">
        <f t="shared" si="0"/>
        <v>88753398</v>
      </c>
      <c r="U12" s="73">
        <f t="shared" si="0"/>
        <v>85044310</v>
      </c>
      <c r="V12" s="73">
        <f t="shared" si="0"/>
        <v>85044310</v>
      </c>
      <c r="W12" s="73">
        <f t="shared" si="0"/>
        <v>85044310</v>
      </c>
      <c r="X12" s="73">
        <f t="shared" si="0"/>
        <v>61162797</v>
      </c>
      <c r="Y12" s="73">
        <f t="shared" si="0"/>
        <v>23881513</v>
      </c>
      <c r="Z12" s="170">
        <f>+IF(X12&lt;&gt;0,+(Y12/X12)*100,0)</f>
        <v>39.04581571048819</v>
      </c>
      <c r="AA12" s="74">
        <f>SUM(AA6:AA11)</f>
        <v>61162797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3395289</v>
      </c>
      <c r="H15" s="60">
        <v>3393971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66065000</v>
      </c>
      <c r="D17" s="155"/>
      <c r="E17" s="59">
        <v>58795000</v>
      </c>
      <c r="F17" s="60">
        <v>66065000</v>
      </c>
      <c r="G17" s="60">
        <v>65950000</v>
      </c>
      <c r="H17" s="60">
        <v>65950000</v>
      </c>
      <c r="I17" s="60">
        <v>65950000</v>
      </c>
      <c r="J17" s="60">
        <v>65950000</v>
      </c>
      <c r="K17" s="60">
        <v>65950000</v>
      </c>
      <c r="L17" s="60">
        <v>66065000</v>
      </c>
      <c r="M17" s="60">
        <v>66065000</v>
      </c>
      <c r="N17" s="60">
        <v>66065000</v>
      </c>
      <c r="O17" s="60">
        <v>66065000</v>
      </c>
      <c r="P17" s="60">
        <v>66065000</v>
      </c>
      <c r="Q17" s="60">
        <v>66065000</v>
      </c>
      <c r="R17" s="60">
        <v>66065000</v>
      </c>
      <c r="S17" s="60">
        <v>66065000</v>
      </c>
      <c r="T17" s="60">
        <v>66065000</v>
      </c>
      <c r="U17" s="60">
        <v>66065000</v>
      </c>
      <c r="V17" s="60">
        <v>66065000</v>
      </c>
      <c r="W17" s="60">
        <v>66065000</v>
      </c>
      <c r="X17" s="60">
        <v>66065000</v>
      </c>
      <c r="Y17" s="60"/>
      <c r="Z17" s="140"/>
      <c r="AA17" s="62">
        <v>66065000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306250542</v>
      </c>
      <c r="D19" s="155"/>
      <c r="E19" s="59">
        <v>380805644</v>
      </c>
      <c r="F19" s="60">
        <v>375728644</v>
      </c>
      <c r="G19" s="60">
        <v>304033599</v>
      </c>
      <c r="H19" s="60">
        <v>364629452</v>
      </c>
      <c r="I19" s="60">
        <v>308635887</v>
      </c>
      <c r="J19" s="60">
        <v>308635887</v>
      </c>
      <c r="K19" s="60">
        <v>310048601</v>
      </c>
      <c r="L19" s="60">
        <v>318297049</v>
      </c>
      <c r="M19" s="60">
        <v>321688888</v>
      </c>
      <c r="N19" s="60">
        <v>321688888</v>
      </c>
      <c r="O19" s="60">
        <v>323860108</v>
      </c>
      <c r="P19" s="60">
        <v>332471141</v>
      </c>
      <c r="Q19" s="60">
        <v>340191032</v>
      </c>
      <c r="R19" s="60">
        <v>340191032</v>
      </c>
      <c r="S19" s="60">
        <v>345264953</v>
      </c>
      <c r="T19" s="60">
        <v>353914431</v>
      </c>
      <c r="U19" s="60">
        <v>349807893</v>
      </c>
      <c r="V19" s="60">
        <v>349807893</v>
      </c>
      <c r="W19" s="60">
        <v>349807893</v>
      </c>
      <c r="X19" s="60">
        <v>375728644</v>
      </c>
      <c r="Y19" s="60">
        <v>-25920751</v>
      </c>
      <c r="Z19" s="140">
        <v>-6.9</v>
      </c>
      <c r="AA19" s="62">
        <v>375728644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349507</v>
      </c>
      <c r="D22" s="155"/>
      <c r="E22" s="59">
        <v>2008424</v>
      </c>
      <c r="F22" s="60">
        <v>349507</v>
      </c>
      <c r="G22" s="60">
        <v>349507</v>
      </c>
      <c r="H22" s="60">
        <v>349507</v>
      </c>
      <c r="I22" s="60">
        <v>349507</v>
      </c>
      <c r="J22" s="60">
        <v>349507</v>
      </c>
      <c r="K22" s="60">
        <v>349507</v>
      </c>
      <c r="L22" s="60">
        <v>349507</v>
      </c>
      <c r="M22" s="60">
        <v>349507</v>
      </c>
      <c r="N22" s="60">
        <v>349507</v>
      </c>
      <c r="O22" s="60">
        <v>349507</v>
      </c>
      <c r="P22" s="60">
        <v>349507</v>
      </c>
      <c r="Q22" s="60">
        <v>349507</v>
      </c>
      <c r="R22" s="60">
        <v>349507</v>
      </c>
      <c r="S22" s="60">
        <v>349507</v>
      </c>
      <c r="T22" s="60">
        <v>349507</v>
      </c>
      <c r="U22" s="60">
        <v>349507</v>
      </c>
      <c r="V22" s="60">
        <v>349507</v>
      </c>
      <c r="W22" s="60">
        <v>349507</v>
      </c>
      <c r="X22" s="60">
        <v>349507</v>
      </c>
      <c r="Y22" s="60"/>
      <c r="Z22" s="140"/>
      <c r="AA22" s="62">
        <v>349507</v>
      </c>
    </row>
    <row r="23" spans="1:27" ht="12.75">
      <c r="A23" s="249" t="s">
        <v>158</v>
      </c>
      <c r="B23" s="182"/>
      <c r="C23" s="155">
        <v>70945</v>
      </c>
      <c r="D23" s="155"/>
      <c r="E23" s="59">
        <v>70945</v>
      </c>
      <c r="F23" s="60">
        <v>70945</v>
      </c>
      <c r="G23" s="159">
        <v>70945</v>
      </c>
      <c r="H23" s="159">
        <v>70945</v>
      </c>
      <c r="I23" s="159">
        <v>70945</v>
      </c>
      <c r="J23" s="60">
        <v>70945</v>
      </c>
      <c r="K23" s="159">
        <v>70945</v>
      </c>
      <c r="L23" s="159">
        <v>70945</v>
      </c>
      <c r="M23" s="60">
        <v>70945</v>
      </c>
      <c r="N23" s="159">
        <v>70945</v>
      </c>
      <c r="O23" s="159">
        <v>70945</v>
      </c>
      <c r="P23" s="159">
        <v>70945</v>
      </c>
      <c r="Q23" s="60">
        <v>70945</v>
      </c>
      <c r="R23" s="159">
        <v>70945</v>
      </c>
      <c r="S23" s="159">
        <v>70945</v>
      </c>
      <c r="T23" s="60">
        <v>70945</v>
      </c>
      <c r="U23" s="159">
        <v>70945</v>
      </c>
      <c r="V23" s="159">
        <v>70945</v>
      </c>
      <c r="W23" s="159">
        <v>70945</v>
      </c>
      <c r="X23" s="60">
        <v>70945</v>
      </c>
      <c r="Y23" s="159"/>
      <c r="Z23" s="141"/>
      <c r="AA23" s="225">
        <v>70945</v>
      </c>
    </row>
    <row r="24" spans="1:27" ht="12.75">
      <c r="A24" s="250" t="s">
        <v>57</v>
      </c>
      <c r="B24" s="253"/>
      <c r="C24" s="168">
        <f aca="true" t="shared" si="1" ref="C24:Y24">SUM(C15:C23)</f>
        <v>372735994</v>
      </c>
      <c r="D24" s="168">
        <f>SUM(D15:D23)</f>
        <v>0</v>
      </c>
      <c r="E24" s="76">
        <f t="shared" si="1"/>
        <v>441680013</v>
      </c>
      <c r="F24" s="77">
        <f t="shared" si="1"/>
        <v>442214096</v>
      </c>
      <c r="G24" s="77">
        <f t="shared" si="1"/>
        <v>373799340</v>
      </c>
      <c r="H24" s="77">
        <f t="shared" si="1"/>
        <v>434393875</v>
      </c>
      <c r="I24" s="77">
        <f t="shared" si="1"/>
        <v>375006339</v>
      </c>
      <c r="J24" s="77">
        <f t="shared" si="1"/>
        <v>375006339</v>
      </c>
      <c r="K24" s="77">
        <f t="shared" si="1"/>
        <v>376419053</v>
      </c>
      <c r="L24" s="77">
        <f t="shared" si="1"/>
        <v>384782501</v>
      </c>
      <c r="M24" s="77">
        <f t="shared" si="1"/>
        <v>388174340</v>
      </c>
      <c r="N24" s="77">
        <f t="shared" si="1"/>
        <v>388174340</v>
      </c>
      <c r="O24" s="77">
        <f t="shared" si="1"/>
        <v>390345560</v>
      </c>
      <c r="P24" s="77">
        <f t="shared" si="1"/>
        <v>398956593</v>
      </c>
      <c r="Q24" s="77">
        <f t="shared" si="1"/>
        <v>406676484</v>
      </c>
      <c r="R24" s="77">
        <f t="shared" si="1"/>
        <v>406676484</v>
      </c>
      <c r="S24" s="77">
        <f t="shared" si="1"/>
        <v>411750405</v>
      </c>
      <c r="T24" s="77">
        <f t="shared" si="1"/>
        <v>420399883</v>
      </c>
      <c r="U24" s="77">
        <f t="shared" si="1"/>
        <v>416293345</v>
      </c>
      <c r="V24" s="77">
        <f t="shared" si="1"/>
        <v>416293345</v>
      </c>
      <c r="W24" s="77">
        <f t="shared" si="1"/>
        <v>416293345</v>
      </c>
      <c r="X24" s="77">
        <f t="shared" si="1"/>
        <v>442214096</v>
      </c>
      <c r="Y24" s="77">
        <f t="shared" si="1"/>
        <v>-25920751</v>
      </c>
      <c r="Z24" s="212">
        <f>+IF(X24&lt;&gt;0,+(Y24/X24)*100,0)</f>
        <v>-5.861584068545839</v>
      </c>
      <c r="AA24" s="79">
        <f>SUM(AA15:AA23)</f>
        <v>442214096</v>
      </c>
    </row>
    <row r="25" spans="1:27" ht="12.75">
      <c r="A25" s="250" t="s">
        <v>159</v>
      </c>
      <c r="B25" s="251"/>
      <c r="C25" s="168">
        <f aca="true" t="shared" si="2" ref="C25:Y25">+C12+C24</f>
        <v>461093653</v>
      </c>
      <c r="D25" s="168">
        <f>+D12+D24</f>
        <v>0</v>
      </c>
      <c r="E25" s="72">
        <f t="shared" si="2"/>
        <v>513372393</v>
      </c>
      <c r="F25" s="73">
        <f t="shared" si="2"/>
        <v>503376893</v>
      </c>
      <c r="G25" s="73">
        <f t="shared" si="2"/>
        <v>475474014</v>
      </c>
      <c r="H25" s="73">
        <f t="shared" si="2"/>
        <v>465178374</v>
      </c>
      <c r="I25" s="73">
        <f t="shared" si="2"/>
        <v>461422340</v>
      </c>
      <c r="J25" s="73">
        <f t="shared" si="2"/>
        <v>461422340</v>
      </c>
      <c r="K25" s="73">
        <f t="shared" si="2"/>
        <v>466954502</v>
      </c>
      <c r="L25" s="73">
        <f t="shared" si="2"/>
        <v>463299530</v>
      </c>
      <c r="M25" s="73">
        <f t="shared" si="2"/>
        <v>497995306</v>
      </c>
      <c r="N25" s="73">
        <f t="shared" si="2"/>
        <v>497995306</v>
      </c>
      <c r="O25" s="73">
        <f t="shared" si="2"/>
        <v>490078616</v>
      </c>
      <c r="P25" s="73">
        <f t="shared" si="2"/>
        <v>489814195</v>
      </c>
      <c r="Q25" s="73">
        <f t="shared" si="2"/>
        <v>517594015</v>
      </c>
      <c r="R25" s="73">
        <f t="shared" si="2"/>
        <v>517594015</v>
      </c>
      <c r="S25" s="73">
        <f t="shared" si="2"/>
        <v>512214428</v>
      </c>
      <c r="T25" s="73">
        <f t="shared" si="2"/>
        <v>509153281</v>
      </c>
      <c r="U25" s="73">
        <f t="shared" si="2"/>
        <v>501337655</v>
      </c>
      <c r="V25" s="73">
        <f t="shared" si="2"/>
        <v>501337655</v>
      </c>
      <c r="W25" s="73">
        <f t="shared" si="2"/>
        <v>501337655</v>
      </c>
      <c r="X25" s="73">
        <f t="shared" si="2"/>
        <v>503376893</v>
      </c>
      <c r="Y25" s="73">
        <f t="shared" si="2"/>
        <v>-2039238</v>
      </c>
      <c r="Z25" s="170">
        <f>+IF(X25&lt;&gt;0,+(Y25/X25)*100,0)</f>
        <v>-0.4051115631960484</v>
      </c>
      <c r="AA25" s="74">
        <f>+AA12+AA24</f>
        <v>503376893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3642253</v>
      </c>
      <c r="D30" s="155"/>
      <c r="E30" s="59">
        <v>4253434</v>
      </c>
      <c r="F30" s="60">
        <v>4253434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4253434</v>
      </c>
      <c r="Y30" s="60">
        <v>-4253434</v>
      </c>
      <c r="Z30" s="140">
        <v>-100</v>
      </c>
      <c r="AA30" s="62">
        <v>4253434</v>
      </c>
    </row>
    <row r="31" spans="1:27" ht="12.75">
      <c r="A31" s="249" t="s">
        <v>163</v>
      </c>
      <c r="B31" s="182"/>
      <c r="C31" s="155">
        <v>1724477</v>
      </c>
      <c r="D31" s="155"/>
      <c r="E31" s="59">
        <v>452507</v>
      </c>
      <c r="F31" s="60">
        <v>452507</v>
      </c>
      <c r="G31" s="60">
        <v>1857020</v>
      </c>
      <c r="H31" s="60">
        <v>1856450</v>
      </c>
      <c r="I31" s="60">
        <v>2024853</v>
      </c>
      <c r="J31" s="60">
        <v>2024853</v>
      </c>
      <c r="K31" s="60">
        <v>2467351</v>
      </c>
      <c r="L31" s="60">
        <v>2463413</v>
      </c>
      <c r="M31" s="60">
        <v>2479489</v>
      </c>
      <c r="N31" s="60">
        <v>2479489</v>
      </c>
      <c r="O31" s="60">
        <v>2482535</v>
      </c>
      <c r="P31" s="60">
        <v>2480054</v>
      </c>
      <c r="Q31" s="60">
        <v>2419828</v>
      </c>
      <c r="R31" s="60">
        <v>2419828</v>
      </c>
      <c r="S31" s="60">
        <v>2513075</v>
      </c>
      <c r="T31" s="60">
        <v>2512450</v>
      </c>
      <c r="U31" s="60">
        <v>2507018</v>
      </c>
      <c r="V31" s="60">
        <v>2507018</v>
      </c>
      <c r="W31" s="60">
        <v>2507018</v>
      </c>
      <c r="X31" s="60">
        <v>452507</v>
      </c>
      <c r="Y31" s="60">
        <v>2054511</v>
      </c>
      <c r="Z31" s="140">
        <v>454.03</v>
      </c>
      <c r="AA31" s="62">
        <v>452507</v>
      </c>
    </row>
    <row r="32" spans="1:27" ht="12.75">
      <c r="A32" s="249" t="s">
        <v>164</v>
      </c>
      <c r="B32" s="182"/>
      <c r="C32" s="155">
        <v>50309138</v>
      </c>
      <c r="D32" s="155"/>
      <c r="E32" s="59">
        <v>49028774</v>
      </c>
      <c r="F32" s="60">
        <v>49028774</v>
      </c>
      <c r="G32" s="60">
        <v>38885226</v>
      </c>
      <c r="H32" s="60">
        <v>28397547</v>
      </c>
      <c r="I32" s="60">
        <v>19484086</v>
      </c>
      <c r="J32" s="60">
        <v>19484086</v>
      </c>
      <c r="K32" s="60">
        <v>25175588</v>
      </c>
      <c r="L32" s="60">
        <v>21031746</v>
      </c>
      <c r="M32" s="60">
        <v>36184568</v>
      </c>
      <c r="N32" s="60">
        <v>36184568</v>
      </c>
      <c r="O32" s="60">
        <v>33041069</v>
      </c>
      <c r="P32" s="60">
        <v>22405644</v>
      </c>
      <c r="Q32" s="60">
        <v>21844646</v>
      </c>
      <c r="R32" s="60">
        <v>21844646</v>
      </c>
      <c r="S32" s="60">
        <v>14311279</v>
      </c>
      <c r="T32" s="60">
        <v>17164006</v>
      </c>
      <c r="U32" s="60">
        <v>14225542</v>
      </c>
      <c r="V32" s="60">
        <v>14225542</v>
      </c>
      <c r="W32" s="60">
        <v>14225542</v>
      </c>
      <c r="X32" s="60">
        <v>49028774</v>
      </c>
      <c r="Y32" s="60">
        <v>-34803232</v>
      </c>
      <c r="Z32" s="140">
        <v>-70.99</v>
      </c>
      <c r="AA32" s="62">
        <v>49028774</v>
      </c>
    </row>
    <row r="33" spans="1:27" ht="12.75">
      <c r="A33" s="249" t="s">
        <v>165</v>
      </c>
      <c r="B33" s="182"/>
      <c r="C33" s="155">
        <v>5896196</v>
      </c>
      <c r="D33" s="155"/>
      <c r="E33" s="59"/>
      <c r="F33" s="60"/>
      <c r="G33" s="60">
        <v>13892779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61572064</v>
      </c>
      <c r="D34" s="168">
        <f>SUM(D29:D33)</f>
        <v>0</v>
      </c>
      <c r="E34" s="72">
        <f t="shared" si="3"/>
        <v>53734715</v>
      </c>
      <c r="F34" s="73">
        <f t="shared" si="3"/>
        <v>53734715</v>
      </c>
      <c r="G34" s="73">
        <f t="shared" si="3"/>
        <v>54635025</v>
      </c>
      <c r="H34" s="73">
        <f t="shared" si="3"/>
        <v>30253997</v>
      </c>
      <c r="I34" s="73">
        <f t="shared" si="3"/>
        <v>21508939</v>
      </c>
      <c r="J34" s="73">
        <f t="shared" si="3"/>
        <v>21508939</v>
      </c>
      <c r="K34" s="73">
        <f t="shared" si="3"/>
        <v>27642939</v>
      </c>
      <c r="L34" s="73">
        <f t="shared" si="3"/>
        <v>23495159</v>
      </c>
      <c r="M34" s="73">
        <f t="shared" si="3"/>
        <v>38664057</v>
      </c>
      <c r="N34" s="73">
        <f t="shared" si="3"/>
        <v>38664057</v>
      </c>
      <c r="O34" s="73">
        <f t="shared" si="3"/>
        <v>35523604</v>
      </c>
      <c r="P34" s="73">
        <f t="shared" si="3"/>
        <v>24885698</v>
      </c>
      <c r="Q34" s="73">
        <f t="shared" si="3"/>
        <v>24264474</v>
      </c>
      <c r="R34" s="73">
        <f t="shared" si="3"/>
        <v>24264474</v>
      </c>
      <c r="S34" s="73">
        <f t="shared" si="3"/>
        <v>16824354</v>
      </c>
      <c r="T34" s="73">
        <f t="shared" si="3"/>
        <v>19676456</v>
      </c>
      <c r="U34" s="73">
        <f t="shared" si="3"/>
        <v>16732560</v>
      </c>
      <c r="V34" s="73">
        <f t="shared" si="3"/>
        <v>16732560</v>
      </c>
      <c r="W34" s="73">
        <f t="shared" si="3"/>
        <v>16732560</v>
      </c>
      <c r="X34" s="73">
        <f t="shared" si="3"/>
        <v>53734715</v>
      </c>
      <c r="Y34" s="73">
        <f t="shared" si="3"/>
        <v>-37002155</v>
      </c>
      <c r="Z34" s="170">
        <f>+IF(X34&lt;&gt;0,+(Y34/X34)*100,0)</f>
        <v>-68.86080069467197</v>
      </c>
      <c r="AA34" s="74">
        <f>SUM(AA29:AA33)</f>
        <v>53734715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3745217</v>
      </c>
      <c r="D37" s="155"/>
      <c r="E37" s="59">
        <v>4479496</v>
      </c>
      <c r="F37" s="60">
        <v>4479496</v>
      </c>
      <c r="G37" s="60">
        <v>7036838</v>
      </c>
      <c r="H37" s="60">
        <v>6686205</v>
      </c>
      <c r="I37" s="60">
        <v>6341465</v>
      </c>
      <c r="J37" s="60">
        <v>6341465</v>
      </c>
      <c r="K37" s="60">
        <v>5992414</v>
      </c>
      <c r="L37" s="60">
        <v>5644239</v>
      </c>
      <c r="M37" s="60">
        <v>5293837</v>
      </c>
      <c r="N37" s="60">
        <v>5293837</v>
      </c>
      <c r="O37" s="60">
        <v>4944303</v>
      </c>
      <c r="P37" s="60">
        <v>4575831</v>
      </c>
      <c r="Q37" s="60">
        <v>4206971</v>
      </c>
      <c r="R37" s="60">
        <v>4206971</v>
      </c>
      <c r="S37" s="60">
        <v>3837613</v>
      </c>
      <c r="T37" s="60">
        <v>3508652</v>
      </c>
      <c r="U37" s="60">
        <v>5288403</v>
      </c>
      <c r="V37" s="60">
        <v>5288403</v>
      </c>
      <c r="W37" s="60">
        <v>5288403</v>
      </c>
      <c r="X37" s="60">
        <v>4479496</v>
      </c>
      <c r="Y37" s="60">
        <v>808907</v>
      </c>
      <c r="Z37" s="140">
        <v>18.06</v>
      </c>
      <c r="AA37" s="62">
        <v>4479496</v>
      </c>
    </row>
    <row r="38" spans="1:27" ht="12.75">
      <c r="A38" s="249" t="s">
        <v>165</v>
      </c>
      <c r="B38" s="182"/>
      <c r="C38" s="155">
        <v>8430393</v>
      </c>
      <c r="D38" s="155"/>
      <c r="E38" s="59">
        <v>7313077</v>
      </c>
      <c r="F38" s="60">
        <v>7313077</v>
      </c>
      <c r="G38" s="60"/>
      <c r="H38" s="60">
        <v>14425999</v>
      </c>
      <c r="I38" s="60">
        <v>22500779</v>
      </c>
      <c r="J38" s="60">
        <v>22500779</v>
      </c>
      <c r="K38" s="60">
        <v>22827155</v>
      </c>
      <c r="L38" s="60">
        <v>23250648</v>
      </c>
      <c r="M38" s="60">
        <v>25771747</v>
      </c>
      <c r="N38" s="60">
        <v>25771747</v>
      </c>
      <c r="O38" s="60">
        <v>26567165</v>
      </c>
      <c r="P38" s="60">
        <v>27351101</v>
      </c>
      <c r="Q38" s="60">
        <v>28191467</v>
      </c>
      <c r="R38" s="60">
        <v>28191467</v>
      </c>
      <c r="S38" s="60">
        <v>29031833</v>
      </c>
      <c r="T38" s="60">
        <v>29317360</v>
      </c>
      <c r="U38" s="60">
        <v>30012844</v>
      </c>
      <c r="V38" s="60">
        <v>30012844</v>
      </c>
      <c r="W38" s="60">
        <v>30012844</v>
      </c>
      <c r="X38" s="60">
        <v>7313077</v>
      </c>
      <c r="Y38" s="60">
        <v>22699767</v>
      </c>
      <c r="Z38" s="140">
        <v>310.4</v>
      </c>
      <c r="AA38" s="62">
        <v>7313077</v>
      </c>
    </row>
    <row r="39" spans="1:27" ht="12.75">
      <c r="A39" s="250" t="s">
        <v>59</v>
      </c>
      <c r="B39" s="253"/>
      <c r="C39" s="168">
        <f aca="true" t="shared" si="4" ref="C39:Y39">SUM(C37:C38)</f>
        <v>12175610</v>
      </c>
      <c r="D39" s="168">
        <f>SUM(D37:D38)</f>
        <v>0</v>
      </c>
      <c r="E39" s="76">
        <f t="shared" si="4"/>
        <v>11792573</v>
      </c>
      <c r="F39" s="77">
        <f t="shared" si="4"/>
        <v>11792573</v>
      </c>
      <c r="G39" s="77">
        <f t="shared" si="4"/>
        <v>7036838</v>
      </c>
      <c r="H39" s="77">
        <f t="shared" si="4"/>
        <v>21112204</v>
      </c>
      <c r="I39" s="77">
        <f t="shared" si="4"/>
        <v>28842244</v>
      </c>
      <c r="J39" s="77">
        <f t="shared" si="4"/>
        <v>28842244</v>
      </c>
      <c r="K39" s="77">
        <f t="shared" si="4"/>
        <v>28819569</v>
      </c>
      <c r="L39" s="77">
        <f t="shared" si="4"/>
        <v>28894887</v>
      </c>
      <c r="M39" s="77">
        <f t="shared" si="4"/>
        <v>31065584</v>
      </c>
      <c r="N39" s="77">
        <f t="shared" si="4"/>
        <v>31065584</v>
      </c>
      <c r="O39" s="77">
        <f t="shared" si="4"/>
        <v>31511468</v>
      </c>
      <c r="P39" s="77">
        <f t="shared" si="4"/>
        <v>31926932</v>
      </c>
      <c r="Q39" s="77">
        <f t="shared" si="4"/>
        <v>32398438</v>
      </c>
      <c r="R39" s="77">
        <f t="shared" si="4"/>
        <v>32398438</v>
      </c>
      <c r="S39" s="77">
        <f t="shared" si="4"/>
        <v>32869446</v>
      </c>
      <c r="T39" s="77">
        <f t="shared" si="4"/>
        <v>32826012</v>
      </c>
      <c r="U39" s="77">
        <f t="shared" si="4"/>
        <v>35301247</v>
      </c>
      <c r="V39" s="77">
        <f t="shared" si="4"/>
        <v>35301247</v>
      </c>
      <c r="W39" s="77">
        <f t="shared" si="4"/>
        <v>35301247</v>
      </c>
      <c r="X39" s="77">
        <f t="shared" si="4"/>
        <v>11792573</v>
      </c>
      <c r="Y39" s="77">
        <f t="shared" si="4"/>
        <v>23508674</v>
      </c>
      <c r="Z39" s="212">
        <f>+IF(X39&lt;&gt;0,+(Y39/X39)*100,0)</f>
        <v>199.35152404822932</v>
      </c>
      <c r="AA39" s="79">
        <f>SUM(AA37:AA38)</f>
        <v>11792573</v>
      </c>
    </row>
    <row r="40" spans="1:27" ht="12.75">
      <c r="A40" s="250" t="s">
        <v>167</v>
      </c>
      <c r="B40" s="251"/>
      <c r="C40" s="168">
        <f aca="true" t="shared" si="5" ref="C40:Y40">+C34+C39</f>
        <v>73747674</v>
      </c>
      <c r="D40" s="168">
        <f>+D34+D39</f>
        <v>0</v>
      </c>
      <c r="E40" s="72">
        <f t="shared" si="5"/>
        <v>65527288</v>
      </c>
      <c r="F40" s="73">
        <f t="shared" si="5"/>
        <v>65527288</v>
      </c>
      <c r="G40" s="73">
        <f t="shared" si="5"/>
        <v>61671863</v>
      </c>
      <c r="H40" s="73">
        <f t="shared" si="5"/>
        <v>51366201</v>
      </c>
      <c r="I40" s="73">
        <f t="shared" si="5"/>
        <v>50351183</v>
      </c>
      <c r="J40" s="73">
        <f t="shared" si="5"/>
        <v>50351183</v>
      </c>
      <c r="K40" s="73">
        <f t="shared" si="5"/>
        <v>56462508</v>
      </c>
      <c r="L40" s="73">
        <f t="shared" si="5"/>
        <v>52390046</v>
      </c>
      <c r="M40" s="73">
        <f t="shared" si="5"/>
        <v>69729641</v>
      </c>
      <c r="N40" s="73">
        <f t="shared" si="5"/>
        <v>69729641</v>
      </c>
      <c r="O40" s="73">
        <f t="shared" si="5"/>
        <v>67035072</v>
      </c>
      <c r="P40" s="73">
        <f t="shared" si="5"/>
        <v>56812630</v>
      </c>
      <c r="Q40" s="73">
        <f t="shared" si="5"/>
        <v>56662912</v>
      </c>
      <c r="R40" s="73">
        <f t="shared" si="5"/>
        <v>56662912</v>
      </c>
      <c r="S40" s="73">
        <f t="shared" si="5"/>
        <v>49693800</v>
      </c>
      <c r="T40" s="73">
        <f t="shared" si="5"/>
        <v>52502468</v>
      </c>
      <c r="U40" s="73">
        <f t="shared" si="5"/>
        <v>52033807</v>
      </c>
      <c r="V40" s="73">
        <f t="shared" si="5"/>
        <v>52033807</v>
      </c>
      <c r="W40" s="73">
        <f t="shared" si="5"/>
        <v>52033807</v>
      </c>
      <c r="X40" s="73">
        <f t="shared" si="5"/>
        <v>65527288</v>
      </c>
      <c r="Y40" s="73">
        <f t="shared" si="5"/>
        <v>-13493481</v>
      </c>
      <c r="Z40" s="170">
        <f>+IF(X40&lt;&gt;0,+(Y40/X40)*100,0)</f>
        <v>-20.592155439120262</v>
      </c>
      <c r="AA40" s="74">
        <f>+AA34+AA39</f>
        <v>65527288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387345979</v>
      </c>
      <c r="D42" s="257">
        <f>+D25-D40</f>
        <v>0</v>
      </c>
      <c r="E42" s="258">
        <f t="shared" si="6"/>
        <v>447845105</v>
      </c>
      <c r="F42" s="259">
        <f t="shared" si="6"/>
        <v>437849605</v>
      </c>
      <c r="G42" s="259">
        <f t="shared" si="6"/>
        <v>413802151</v>
      </c>
      <c r="H42" s="259">
        <f t="shared" si="6"/>
        <v>413812173</v>
      </c>
      <c r="I42" s="259">
        <f t="shared" si="6"/>
        <v>411071157</v>
      </c>
      <c r="J42" s="259">
        <f t="shared" si="6"/>
        <v>411071157</v>
      </c>
      <c r="K42" s="259">
        <f t="shared" si="6"/>
        <v>410491994</v>
      </c>
      <c r="L42" s="259">
        <f t="shared" si="6"/>
        <v>410909484</v>
      </c>
      <c r="M42" s="259">
        <f t="shared" si="6"/>
        <v>428265665</v>
      </c>
      <c r="N42" s="259">
        <f t="shared" si="6"/>
        <v>428265665</v>
      </c>
      <c r="O42" s="259">
        <f t="shared" si="6"/>
        <v>423043544</v>
      </c>
      <c r="P42" s="259">
        <f t="shared" si="6"/>
        <v>433001565</v>
      </c>
      <c r="Q42" s="259">
        <f t="shared" si="6"/>
        <v>460931103</v>
      </c>
      <c r="R42" s="259">
        <f t="shared" si="6"/>
        <v>460931103</v>
      </c>
      <c r="S42" s="259">
        <f t="shared" si="6"/>
        <v>462520628</v>
      </c>
      <c r="T42" s="259">
        <f t="shared" si="6"/>
        <v>456650813</v>
      </c>
      <c r="U42" s="259">
        <f t="shared" si="6"/>
        <v>449303848</v>
      </c>
      <c r="V42" s="259">
        <f t="shared" si="6"/>
        <v>449303848</v>
      </c>
      <c r="W42" s="259">
        <f t="shared" si="6"/>
        <v>449303848</v>
      </c>
      <c r="X42" s="259">
        <f t="shared" si="6"/>
        <v>437849605</v>
      </c>
      <c r="Y42" s="259">
        <f t="shared" si="6"/>
        <v>11454243</v>
      </c>
      <c r="Z42" s="260">
        <f>+IF(X42&lt;&gt;0,+(Y42/X42)*100,0)</f>
        <v>2.616022229824782</v>
      </c>
      <c r="AA42" s="261">
        <f>+AA25-AA40</f>
        <v>437849605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387345979</v>
      </c>
      <c r="D45" s="155"/>
      <c r="E45" s="59">
        <v>447845105</v>
      </c>
      <c r="F45" s="60">
        <v>437849605</v>
      </c>
      <c r="G45" s="60">
        <v>413802151</v>
      </c>
      <c r="H45" s="60">
        <v>413812173</v>
      </c>
      <c r="I45" s="60">
        <v>411071157</v>
      </c>
      <c r="J45" s="60">
        <v>411071157</v>
      </c>
      <c r="K45" s="60">
        <v>410491994</v>
      </c>
      <c r="L45" s="60">
        <v>410909484</v>
      </c>
      <c r="M45" s="60">
        <v>428265665</v>
      </c>
      <c r="N45" s="60">
        <v>428265665</v>
      </c>
      <c r="O45" s="60">
        <v>423043544</v>
      </c>
      <c r="P45" s="60">
        <v>433001565</v>
      </c>
      <c r="Q45" s="60">
        <v>460931103</v>
      </c>
      <c r="R45" s="60">
        <v>460931103</v>
      </c>
      <c r="S45" s="60">
        <v>462520628</v>
      </c>
      <c r="T45" s="60">
        <v>456650813</v>
      </c>
      <c r="U45" s="60">
        <v>449303848</v>
      </c>
      <c r="V45" s="60">
        <v>449303848</v>
      </c>
      <c r="W45" s="60">
        <v>449303848</v>
      </c>
      <c r="X45" s="60">
        <v>437849605</v>
      </c>
      <c r="Y45" s="60">
        <v>11454243</v>
      </c>
      <c r="Z45" s="139">
        <v>2.62</v>
      </c>
      <c r="AA45" s="62">
        <v>437849605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387345979</v>
      </c>
      <c r="D48" s="217">
        <f>SUM(D45:D47)</f>
        <v>0</v>
      </c>
      <c r="E48" s="264">
        <f t="shared" si="7"/>
        <v>447845105</v>
      </c>
      <c r="F48" s="219">
        <f t="shared" si="7"/>
        <v>437849605</v>
      </c>
      <c r="G48" s="219">
        <f t="shared" si="7"/>
        <v>413802151</v>
      </c>
      <c r="H48" s="219">
        <f t="shared" si="7"/>
        <v>413812173</v>
      </c>
      <c r="I48" s="219">
        <f t="shared" si="7"/>
        <v>411071157</v>
      </c>
      <c r="J48" s="219">
        <f t="shared" si="7"/>
        <v>411071157</v>
      </c>
      <c r="K48" s="219">
        <f t="shared" si="7"/>
        <v>410491994</v>
      </c>
      <c r="L48" s="219">
        <f t="shared" si="7"/>
        <v>410909484</v>
      </c>
      <c r="M48" s="219">
        <f t="shared" si="7"/>
        <v>428265665</v>
      </c>
      <c r="N48" s="219">
        <f t="shared" si="7"/>
        <v>428265665</v>
      </c>
      <c r="O48" s="219">
        <f t="shared" si="7"/>
        <v>423043544</v>
      </c>
      <c r="P48" s="219">
        <f t="shared" si="7"/>
        <v>433001565</v>
      </c>
      <c r="Q48" s="219">
        <f t="shared" si="7"/>
        <v>460931103</v>
      </c>
      <c r="R48" s="219">
        <f t="shared" si="7"/>
        <v>460931103</v>
      </c>
      <c r="S48" s="219">
        <f t="shared" si="7"/>
        <v>462520628</v>
      </c>
      <c r="T48" s="219">
        <f t="shared" si="7"/>
        <v>456650813</v>
      </c>
      <c r="U48" s="219">
        <f t="shared" si="7"/>
        <v>449303848</v>
      </c>
      <c r="V48" s="219">
        <f t="shared" si="7"/>
        <v>449303848</v>
      </c>
      <c r="W48" s="219">
        <f t="shared" si="7"/>
        <v>449303848</v>
      </c>
      <c r="X48" s="219">
        <f t="shared" si="7"/>
        <v>437849605</v>
      </c>
      <c r="Y48" s="219">
        <f t="shared" si="7"/>
        <v>11454243</v>
      </c>
      <c r="Z48" s="265">
        <f>+IF(X48&lt;&gt;0,+(Y48/X48)*100,0)</f>
        <v>2.616022229824782</v>
      </c>
      <c r="AA48" s="232">
        <f>SUM(AA45:AA47)</f>
        <v>437849605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27723545</v>
      </c>
      <c r="D6" s="155"/>
      <c r="E6" s="59">
        <v>16481892</v>
      </c>
      <c r="F6" s="60">
        <v>16481893</v>
      </c>
      <c r="G6" s="60">
        <v>1470586</v>
      </c>
      <c r="H6" s="60">
        <v>1002783</v>
      </c>
      <c r="I6" s="60">
        <v>1034979</v>
      </c>
      <c r="J6" s="60">
        <v>3508348</v>
      </c>
      <c r="K6" s="60">
        <v>2600837</v>
      </c>
      <c r="L6" s="60">
        <v>3106749</v>
      </c>
      <c r="M6" s="60">
        <v>1367158</v>
      </c>
      <c r="N6" s="60">
        <v>7074744</v>
      </c>
      <c r="O6" s="60">
        <v>1902796</v>
      </c>
      <c r="P6" s="60">
        <v>1771601</v>
      </c>
      <c r="Q6" s="60">
        <v>1781110</v>
      </c>
      <c r="R6" s="60">
        <v>5455507</v>
      </c>
      <c r="S6" s="60">
        <v>2055529</v>
      </c>
      <c r="T6" s="60">
        <v>1648323</v>
      </c>
      <c r="U6" s="60">
        <v>2854183</v>
      </c>
      <c r="V6" s="60">
        <v>6558035</v>
      </c>
      <c r="W6" s="60">
        <v>22596634</v>
      </c>
      <c r="X6" s="60">
        <v>16481893</v>
      </c>
      <c r="Y6" s="60">
        <v>6114741</v>
      </c>
      <c r="Z6" s="140">
        <v>37.1</v>
      </c>
      <c r="AA6" s="62">
        <v>16481893</v>
      </c>
    </row>
    <row r="7" spans="1:27" ht="12.75">
      <c r="A7" s="249" t="s">
        <v>32</v>
      </c>
      <c r="B7" s="182"/>
      <c r="C7" s="155">
        <v>28899899</v>
      </c>
      <c r="D7" s="155"/>
      <c r="E7" s="59">
        <v>38827416</v>
      </c>
      <c r="F7" s="60">
        <v>38827412</v>
      </c>
      <c r="G7" s="60">
        <v>3267623</v>
      </c>
      <c r="H7" s="60">
        <v>3642248</v>
      </c>
      <c r="I7" s="60">
        <v>2479324</v>
      </c>
      <c r="J7" s="60">
        <v>9389195</v>
      </c>
      <c r="K7" s="60">
        <v>3447278</v>
      </c>
      <c r="L7" s="60">
        <v>3132929</v>
      </c>
      <c r="M7" s="60">
        <v>3385140</v>
      </c>
      <c r="N7" s="60">
        <v>9965347</v>
      </c>
      <c r="O7" s="60">
        <v>3598496</v>
      </c>
      <c r="P7" s="60">
        <v>4005348</v>
      </c>
      <c r="Q7" s="60">
        <v>3834350</v>
      </c>
      <c r="R7" s="60">
        <v>11438194</v>
      </c>
      <c r="S7" s="60">
        <v>3374390</v>
      </c>
      <c r="T7" s="60">
        <v>3893778</v>
      </c>
      <c r="U7" s="60">
        <v>4474766</v>
      </c>
      <c r="V7" s="60">
        <v>11742934</v>
      </c>
      <c r="W7" s="60">
        <v>42535670</v>
      </c>
      <c r="X7" s="60">
        <v>38827412</v>
      </c>
      <c r="Y7" s="60">
        <v>3708258</v>
      </c>
      <c r="Z7" s="140">
        <v>9.55</v>
      </c>
      <c r="AA7" s="62">
        <v>38827412</v>
      </c>
    </row>
    <row r="8" spans="1:27" ht="12.75">
      <c r="A8" s="249" t="s">
        <v>178</v>
      </c>
      <c r="B8" s="182"/>
      <c r="C8" s="155">
        <v>6065303</v>
      </c>
      <c r="D8" s="155"/>
      <c r="E8" s="59">
        <v>4547268</v>
      </c>
      <c r="F8" s="60">
        <v>4547264</v>
      </c>
      <c r="G8" s="60">
        <v>593574</v>
      </c>
      <c r="H8" s="60">
        <v>412214</v>
      </c>
      <c r="I8" s="60">
        <v>3063078</v>
      </c>
      <c r="J8" s="60">
        <v>4068866</v>
      </c>
      <c r="K8" s="60">
        <v>3403353</v>
      </c>
      <c r="L8" s="60">
        <v>5639542</v>
      </c>
      <c r="M8" s="60">
        <v>310111</v>
      </c>
      <c r="N8" s="60">
        <v>9353006</v>
      </c>
      <c r="O8" s="60">
        <v>127495</v>
      </c>
      <c r="P8" s="60">
        <v>1277021</v>
      </c>
      <c r="Q8" s="60">
        <v>1966797</v>
      </c>
      <c r="R8" s="60">
        <v>3371313</v>
      </c>
      <c r="S8" s="60">
        <v>1150189</v>
      </c>
      <c r="T8" s="60">
        <v>3000370</v>
      </c>
      <c r="U8" s="60">
        <v>321524</v>
      </c>
      <c r="V8" s="60">
        <v>4472083</v>
      </c>
      <c r="W8" s="60">
        <v>21265268</v>
      </c>
      <c r="X8" s="60">
        <v>4547264</v>
      </c>
      <c r="Y8" s="60">
        <v>16718004</v>
      </c>
      <c r="Z8" s="140">
        <v>367.65</v>
      </c>
      <c r="AA8" s="62">
        <v>4547264</v>
      </c>
    </row>
    <row r="9" spans="1:27" ht="12.75">
      <c r="A9" s="249" t="s">
        <v>179</v>
      </c>
      <c r="B9" s="182"/>
      <c r="C9" s="155">
        <v>159734000</v>
      </c>
      <c r="D9" s="155"/>
      <c r="E9" s="59">
        <v>105326000</v>
      </c>
      <c r="F9" s="60">
        <v>105743000</v>
      </c>
      <c r="G9" s="60">
        <v>40750000</v>
      </c>
      <c r="H9" s="60">
        <v>2748000</v>
      </c>
      <c r="I9" s="60"/>
      <c r="J9" s="60">
        <v>43498000</v>
      </c>
      <c r="K9" s="60"/>
      <c r="L9" s="60">
        <v>1359000</v>
      </c>
      <c r="M9" s="60">
        <v>30129000</v>
      </c>
      <c r="N9" s="60">
        <v>31488000</v>
      </c>
      <c r="O9" s="60">
        <v>1323000</v>
      </c>
      <c r="P9" s="60">
        <v>906000</v>
      </c>
      <c r="Q9" s="60">
        <v>24450000</v>
      </c>
      <c r="R9" s="60">
        <v>26679000</v>
      </c>
      <c r="S9" s="60"/>
      <c r="T9" s="60"/>
      <c r="U9" s="60">
        <v>167000</v>
      </c>
      <c r="V9" s="60">
        <v>167000</v>
      </c>
      <c r="W9" s="60">
        <v>101832000</v>
      </c>
      <c r="X9" s="60">
        <v>105743000</v>
      </c>
      <c r="Y9" s="60">
        <v>-3911000</v>
      </c>
      <c r="Z9" s="140">
        <v>-3.7</v>
      </c>
      <c r="AA9" s="62">
        <v>105743000</v>
      </c>
    </row>
    <row r="10" spans="1:27" ht="12.75">
      <c r="A10" s="249" t="s">
        <v>180</v>
      </c>
      <c r="B10" s="182"/>
      <c r="C10" s="155">
        <v>-58789552</v>
      </c>
      <c r="D10" s="155"/>
      <c r="E10" s="59">
        <v>65640000</v>
      </c>
      <c r="F10" s="60">
        <v>58779000</v>
      </c>
      <c r="G10" s="60">
        <v>10000000</v>
      </c>
      <c r="H10" s="60"/>
      <c r="I10" s="60">
        <v>8000000</v>
      </c>
      <c r="J10" s="60">
        <v>18000000</v>
      </c>
      <c r="K10" s="60">
        <v>3000000</v>
      </c>
      <c r="L10" s="60">
        <v>3000000</v>
      </c>
      <c r="M10" s="60">
        <v>18000000</v>
      </c>
      <c r="N10" s="60">
        <v>24000000</v>
      </c>
      <c r="O10" s="60">
        <v>1000000</v>
      </c>
      <c r="P10" s="60"/>
      <c r="Q10" s="60">
        <v>17136000</v>
      </c>
      <c r="R10" s="60">
        <v>18136000</v>
      </c>
      <c r="S10" s="60"/>
      <c r="T10" s="60"/>
      <c r="U10" s="60"/>
      <c r="V10" s="60"/>
      <c r="W10" s="60">
        <v>60136000</v>
      </c>
      <c r="X10" s="60">
        <v>58779000</v>
      </c>
      <c r="Y10" s="60">
        <v>1357000</v>
      </c>
      <c r="Z10" s="140">
        <v>2.31</v>
      </c>
      <c r="AA10" s="62">
        <v>58779000</v>
      </c>
    </row>
    <row r="11" spans="1:27" ht="12.75">
      <c r="A11" s="249" t="s">
        <v>181</v>
      </c>
      <c r="B11" s="182"/>
      <c r="C11" s="155">
        <v>4897131</v>
      </c>
      <c r="D11" s="155"/>
      <c r="E11" s="59">
        <v>7384560</v>
      </c>
      <c r="F11" s="60">
        <v>7940420</v>
      </c>
      <c r="G11" s="60">
        <v>162978</v>
      </c>
      <c r="H11" s="60">
        <v>169857</v>
      </c>
      <c r="I11" s="60">
        <v>115273</v>
      </c>
      <c r="J11" s="60">
        <v>448108</v>
      </c>
      <c r="K11" s="60">
        <v>105532</v>
      </c>
      <c r="L11" s="60">
        <v>346181</v>
      </c>
      <c r="M11" s="60">
        <v>144028</v>
      </c>
      <c r="N11" s="60">
        <v>595741</v>
      </c>
      <c r="O11" s="60">
        <v>155293</v>
      </c>
      <c r="P11" s="60">
        <v>100230</v>
      </c>
      <c r="Q11" s="60">
        <v>73640</v>
      </c>
      <c r="R11" s="60">
        <v>329163</v>
      </c>
      <c r="S11" s="60">
        <v>116699</v>
      </c>
      <c r="T11" s="60">
        <v>68017</v>
      </c>
      <c r="U11" s="60">
        <v>28471</v>
      </c>
      <c r="V11" s="60">
        <v>213187</v>
      </c>
      <c r="W11" s="60">
        <v>1586199</v>
      </c>
      <c r="X11" s="60">
        <v>7940420</v>
      </c>
      <c r="Y11" s="60">
        <v>-6354221</v>
      </c>
      <c r="Z11" s="140">
        <v>-80.02</v>
      </c>
      <c r="AA11" s="62">
        <v>7940420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-166147492</v>
      </c>
      <c r="D14" s="155"/>
      <c r="E14" s="59">
        <v>-148553900</v>
      </c>
      <c r="F14" s="60">
        <v>-159929826</v>
      </c>
      <c r="G14" s="60">
        <v>-34049330</v>
      </c>
      <c r="H14" s="60">
        <v>-38385310</v>
      </c>
      <c r="I14" s="60">
        <v>-36192522</v>
      </c>
      <c r="J14" s="60">
        <v>-108627162</v>
      </c>
      <c r="K14" s="60">
        <v>-18003950</v>
      </c>
      <c r="L14" s="60">
        <v>-32598207</v>
      </c>
      <c r="M14" s="60">
        <v>-35635800</v>
      </c>
      <c r="N14" s="60">
        <v>-86237957</v>
      </c>
      <c r="O14" s="60">
        <v>-35757188</v>
      </c>
      <c r="P14" s="60">
        <v>-25815179</v>
      </c>
      <c r="Q14" s="60">
        <v>-37116954</v>
      </c>
      <c r="R14" s="60">
        <v>-98689321</v>
      </c>
      <c r="S14" s="60">
        <v>-26886109</v>
      </c>
      <c r="T14" s="60">
        <v>-24704169</v>
      </c>
      <c r="U14" s="60">
        <v>-17090627</v>
      </c>
      <c r="V14" s="60">
        <v>-68680905</v>
      </c>
      <c r="W14" s="60">
        <v>-362235345</v>
      </c>
      <c r="X14" s="60">
        <v>-159929826</v>
      </c>
      <c r="Y14" s="60">
        <v>-202305519</v>
      </c>
      <c r="Z14" s="140">
        <v>126.5</v>
      </c>
      <c r="AA14" s="62">
        <v>-159929826</v>
      </c>
    </row>
    <row r="15" spans="1:27" ht="12.75">
      <c r="A15" s="249" t="s">
        <v>40</v>
      </c>
      <c r="B15" s="182"/>
      <c r="C15" s="155">
        <v>-914904</v>
      </c>
      <c r="D15" s="155"/>
      <c r="E15" s="59">
        <v>-1105572</v>
      </c>
      <c r="F15" s="60">
        <v>-1105578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-1105578</v>
      </c>
      <c r="Y15" s="60">
        <v>1105578</v>
      </c>
      <c r="Z15" s="140">
        <v>-100</v>
      </c>
      <c r="AA15" s="62">
        <v>-1105578</v>
      </c>
    </row>
    <row r="16" spans="1:27" ht="12.75">
      <c r="A16" s="249" t="s">
        <v>42</v>
      </c>
      <c r="B16" s="182"/>
      <c r="C16" s="155">
        <v>-2450840</v>
      </c>
      <c r="D16" s="155"/>
      <c r="E16" s="59">
        <v>-4947960</v>
      </c>
      <c r="F16" s="60">
        <v>-4947962</v>
      </c>
      <c r="G16" s="60"/>
      <c r="H16" s="60"/>
      <c r="I16" s="60"/>
      <c r="J16" s="60"/>
      <c r="K16" s="60"/>
      <c r="L16" s="60">
        <v>-148929</v>
      </c>
      <c r="M16" s="60"/>
      <c r="N16" s="60">
        <v>-148929</v>
      </c>
      <c r="O16" s="60">
        <v>-179611</v>
      </c>
      <c r="P16" s="60"/>
      <c r="Q16" s="60">
        <v>-177211</v>
      </c>
      <c r="R16" s="60">
        <v>-356822</v>
      </c>
      <c r="S16" s="60"/>
      <c r="T16" s="60"/>
      <c r="U16" s="60"/>
      <c r="V16" s="60"/>
      <c r="W16" s="60">
        <v>-505751</v>
      </c>
      <c r="X16" s="60">
        <v>-4947962</v>
      </c>
      <c r="Y16" s="60">
        <v>4442211</v>
      </c>
      <c r="Z16" s="140">
        <v>-89.78</v>
      </c>
      <c r="AA16" s="62">
        <v>-4947962</v>
      </c>
    </row>
    <row r="17" spans="1:27" ht="12.75">
      <c r="A17" s="250" t="s">
        <v>185</v>
      </c>
      <c r="B17" s="251"/>
      <c r="C17" s="168">
        <f aca="true" t="shared" si="0" ref="C17:Y17">SUM(C6:C16)</f>
        <v>-982910</v>
      </c>
      <c r="D17" s="168">
        <f t="shared" si="0"/>
        <v>0</v>
      </c>
      <c r="E17" s="72">
        <f t="shared" si="0"/>
        <v>83599704</v>
      </c>
      <c r="F17" s="73">
        <f t="shared" si="0"/>
        <v>66335623</v>
      </c>
      <c r="G17" s="73">
        <f t="shared" si="0"/>
        <v>22195431</v>
      </c>
      <c r="H17" s="73">
        <f t="shared" si="0"/>
        <v>-30410208</v>
      </c>
      <c r="I17" s="73">
        <f t="shared" si="0"/>
        <v>-21499868</v>
      </c>
      <c r="J17" s="73">
        <f t="shared" si="0"/>
        <v>-29714645</v>
      </c>
      <c r="K17" s="73">
        <f t="shared" si="0"/>
        <v>-5446950</v>
      </c>
      <c r="L17" s="73">
        <f t="shared" si="0"/>
        <v>-16162735</v>
      </c>
      <c r="M17" s="73">
        <f t="shared" si="0"/>
        <v>17699637</v>
      </c>
      <c r="N17" s="73">
        <f t="shared" si="0"/>
        <v>-3910048</v>
      </c>
      <c r="O17" s="73">
        <f t="shared" si="0"/>
        <v>-27829719</v>
      </c>
      <c r="P17" s="73">
        <f t="shared" si="0"/>
        <v>-17754979</v>
      </c>
      <c r="Q17" s="73">
        <f t="shared" si="0"/>
        <v>11947732</v>
      </c>
      <c r="R17" s="73">
        <f t="shared" si="0"/>
        <v>-33636966</v>
      </c>
      <c r="S17" s="73">
        <f t="shared" si="0"/>
        <v>-20189302</v>
      </c>
      <c r="T17" s="73">
        <f t="shared" si="0"/>
        <v>-16093681</v>
      </c>
      <c r="U17" s="73">
        <f t="shared" si="0"/>
        <v>-9244683</v>
      </c>
      <c r="V17" s="73">
        <f t="shared" si="0"/>
        <v>-45527666</v>
      </c>
      <c r="W17" s="73">
        <f t="shared" si="0"/>
        <v>-112789325</v>
      </c>
      <c r="X17" s="73">
        <f t="shared" si="0"/>
        <v>66335623</v>
      </c>
      <c r="Y17" s="73">
        <f t="shared" si="0"/>
        <v>-179124948</v>
      </c>
      <c r="Z17" s="170">
        <f>+IF(X17&lt;&gt;0,+(Y17/X17)*100,0)</f>
        <v>-270.02828932502825</v>
      </c>
      <c r="AA17" s="74">
        <f>SUM(AA6:AA16)</f>
        <v>66335623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309536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10465986</v>
      </c>
      <c r="H23" s="159">
        <v>19630391</v>
      </c>
      <c r="I23" s="159">
        <v>19063515</v>
      </c>
      <c r="J23" s="60">
        <v>49159892</v>
      </c>
      <c r="K23" s="159">
        <v>7615882</v>
      </c>
      <c r="L23" s="159">
        <v>10941049</v>
      </c>
      <c r="M23" s="60"/>
      <c r="N23" s="159">
        <v>18556931</v>
      </c>
      <c r="O23" s="159"/>
      <c r="P23" s="159"/>
      <c r="Q23" s="60"/>
      <c r="R23" s="159"/>
      <c r="S23" s="159"/>
      <c r="T23" s="60"/>
      <c r="U23" s="159"/>
      <c r="V23" s="159"/>
      <c r="W23" s="159">
        <v>67716823</v>
      </c>
      <c r="X23" s="60"/>
      <c r="Y23" s="159">
        <v>67716823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>
        <v>15037464</v>
      </c>
      <c r="N24" s="60">
        <v>15037464</v>
      </c>
      <c r="O24" s="60">
        <v>18617891</v>
      </c>
      <c r="P24" s="60">
        <v>15281519</v>
      </c>
      <c r="Q24" s="60">
        <v>15581828</v>
      </c>
      <c r="R24" s="60">
        <v>49481238</v>
      </c>
      <c r="S24" s="60">
        <v>14633873</v>
      </c>
      <c r="T24" s="60">
        <v>11310151</v>
      </c>
      <c r="U24" s="60">
        <v>5957888</v>
      </c>
      <c r="V24" s="60">
        <v>31901912</v>
      </c>
      <c r="W24" s="60">
        <v>96420614</v>
      </c>
      <c r="X24" s="60"/>
      <c r="Y24" s="60">
        <v>96420614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-74658000</v>
      </c>
      <c r="F26" s="60">
        <v>-77331183</v>
      </c>
      <c r="G26" s="60">
        <v>-136551</v>
      </c>
      <c r="H26" s="60">
        <v>-5032975</v>
      </c>
      <c r="I26" s="60">
        <v>-4412457</v>
      </c>
      <c r="J26" s="60">
        <v>-9581983</v>
      </c>
      <c r="K26" s="60">
        <v>-2509652</v>
      </c>
      <c r="L26" s="60">
        <v>-5368729</v>
      </c>
      <c r="M26" s="60">
        <v>-3743882</v>
      </c>
      <c r="N26" s="60">
        <v>-11622263</v>
      </c>
      <c r="O26" s="60">
        <v>-3487280</v>
      </c>
      <c r="P26" s="60">
        <v>-9282198</v>
      </c>
      <c r="Q26" s="60">
        <v>-8964852</v>
      </c>
      <c r="R26" s="60">
        <v>-21734330</v>
      </c>
      <c r="S26" s="60">
        <v>-7569934</v>
      </c>
      <c r="T26" s="60">
        <v>-3898505</v>
      </c>
      <c r="U26" s="60">
        <v>-869161</v>
      </c>
      <c r="V26" s="60">
        <v>-12337600</v>
      </c>
      <c r="W26" s="60">
        <v>-55276176</v>
      </c>
      <c r="X26" s="60">
        <v>-77331183</v>
      </c>
      <c r="Y26" s="60">
        <v>22055007</v>
      </c>
      <c r="Z26" s="140">
        <v>-28.52</v>
      </c>
      <c r="AA26" s="62">
        <v>-77331183</v>
      </c>
    </row>
    <row r="27" spans="1:27" ht="12.75">
      <c r="A27" s="250" t="s">
        <v>192</v>
      </c>
      <c r="B27" s="251"/>
      <c r="C27" s="168">
        <f aca="true" t="shared" si="1" ref="C27:Y27">SUM(C21:C26)</f>
        <v>309536</v>
      </c>
      <c r="D27" s="168">
        <f>SUM(D21:D26)</f>
        <v>0</v>
      </c>
      <c r="E27" s="72">
        <f t="shared" si="1"/>
        <v>-74658000</v>
      </c>
      <c r="F27" s="73">
        <f t="shared" si="1"/>
        <v>-77331183</v>
      </c>
      <c r="G27" s="73">
        <f t="shared" si="1"/>
        <v>10329435</v>
      </c>
      <c r="H27" s="73">
        <f t="shared" si="1"/>
        <v>14597416</v>
      </c>
      <c r="I27" s="73">
        <f t="shared" si="1"/>
        <v>14651058</v>
      </c>
      <c r="J27" s="73">
        <f t="shared" si="1"/>
        <v>39577909</v>
      </c>
      <c r="K27" s="73">
        <f t="shared" si="1"/>
        <v>5106230</v>
      </c>
      <c r="L27" s="73">
        <f t="shared" si="1"/>
        <v>5572320</v>
      </c>
      <c r="M27" s="73">
        <f t="shared" si="1"/>
        <v>11293582</v>
      </c>
      <c r="N27" s="73">
        <f t="shared" si="1"/>
        <v>21972132</v>
      </c>
      <c r="O27" s="73">
        <f t="shared" si="1"/>
        <v>15130611</v>
      </c>
      <c r="P27" s="73">
        <f t="shared" si="1"/>
        <v>5999321</v>
      </c>
      <c r="Q27" s="73">
        <f t="shared" si="1"/>
        <v>6616976</v>
      </c>
      <c r="R27" s="73">
        <f t="shared" si="1"/>
        <v>27746908</v>
      </c>
      <c r="S27" s="73">
        <f t="shared" si="1"/>
        <v>7063939</v>
      </c>
      <c r="T27" s="73">
        <f t="shared" si="1"/>
        <v>7411646</v>
      </c>
      <c r="U27" s="73">
        <f t="shared" si="1"/>
        <v>5088727</v>
      </c>
      <c r="V27" s="73">
        <f t="shared" si="1"/>
        <v>19564312</v>
      </c>
      <c r="W27" s="73">
        <f t="shared" si="1"/>
        <v>108861261</v>
      </c>
      <c r="X27" s="73">
        <f t="shared" si="1"/>
        <v>-77331183</v>
      </c>
      <c r="Y27" s="73">
        <f t="shared" si="1"/>
        <v>186192444</v>
      </c>
      <c r="Z27" s="170">
        <f>+IF(X27&lt;&gt;0,+(Y27/X27)*100,0)</f>
        <v>-240.77278631570914</v>
      </c>
      <c r="AA27" s="74">
        <f>SUM(AA21:AA26)</f>
        <v>-77331183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3050000</v>
      </c>
      <c r="F32" s="60">
        <v>15000000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15000000</v>
      </c>
      <c r="Y32" s="60">
        <v>-15000000</v>
      </c>
      <c r="Z32" s="140">
        <v>-100</v>
      </c>
      <c r="AA32" s="62">
        <v>15000000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-2689542</v>
      </c>
      <c r="D35" s="155"/>
      <c r="E35" s="59">
        <v>-3470304</v>
      </c>
      <c r="F35" s="60">
        <v>-4000000</v>
      </c>
      <c r="G35" s="60">
        <v>-350634</v>
      </c>
      <c r="H35" s="60">
        <v>-350634</v>
      </c>
      <c r="I35" s="60">
        <v>-350634</v>
      </c>
      <c r="J35" s="60">
        <v>-1051902</v>
      </c>
      <c r="K35" s="60">
        <v>-350634</v>
      </c>
      <c r="L35" s="60">
        <v>-350634</v>
      </c>
      <c r="M35" s="60">
        <v>-350634</v>
      </c>
      <c r="N35" s="60">
        <v>-1051902</v>
      </c>
      <c r="O35" s="60">
        <v>-350634</v>
      </c>
      <c r="P35" s="60">
        <v>-350634</v>
      </c>
      <c r="Q35" s="60">
        <v>-369358</v>
      </c>
      <c r="R35" s="60">
        <v>-1070626</v>
      </c>
      <c r="S35" s="60">
        <v>-369358</v>
      </c>
      <c r="T35" s="60">
        <v>-369358</v>
      </c>
      <c r="U35" s="60">
        <v>-328960</v>
      </c>
      <c r="V35" s="60">
        <v>-1067676</v>
      </c>
      <c r="W35" s="60">
        <v>-4242106</v>
      </c>
      <c r="X35" s="60">
        <v>-4000000</v>
      </c>
      <c r="Y35" s="60">
        <v>-242106</v>
      </c>
      <c r="Z35" s="140">
        <v>6.05</v>
      </c>
      <c r="AA35" s="62">
        <v>-4000000</v>
      </c>
    </row>
    <row r="36" spans="1:27" ht="12.75">
      <c r="A36" s="250" t="s">
        <v>198</v>
      </c>
      <c r="B36" s="251"/>
      <c r="C36" s="168">
        <f aca="true" t="shared" si="2" ref="C36:Y36">SUM(C31:C35)</f>
        <v>-2689542</v>
      </c>
      <c r="D36" s="168">
        <f>SUM(D31:D35)</f>
        <v>0</v>
      </c>
      <c r="E36" s="72">
        <f t="shared" si="2"/>
        <v>-420304</v>
      </c>
      <c r="F36" s="73">
        <f t="shared" si="2"/>
        <v>11000000</v>
      </c>
      <c r="G36" s="73">
        <f t="shared" si="2"/>
        <v>-350634</v>
      </c>
      <c r="H36" s="73">
        <f t="shared" si="2"/>
        <v>-350634</v>
      </c>
      <c r="I36" s="73">
        <f t="shared" si="2"/>
        <v>-350634</v>
      </c>
      <c r="J36" s="73">
        <f t="shared" si="2"/>
        <v>-1051902</v>
      </c>
      <c r="K36" s="73">
        <f t="shared" si="2"/>
        <v>-350634</v>
      </c>
      <c r="L36" s="73">
        <f t="shared" si="2"/>
        <v>-350634</v>
      </c>
      <c r="M36" s="73">
        <f t="shared" si="2"/>
        <v>-350634</v>
      </c>
      <c r="N36" s="73">
        <f t="shared" si="2"/>
        <v>-1051902</v>
      </c>
      <c r="O36" s="73">
        <f t="shared" si="2"/>
        <v>-350634</v>
      </c>
      <c r="P36" s="73">
        <f t="shared" si="2"/>
        <v>-350634</v>
      </c>
      <c r="Q36" s="73">
        <f t="shared" si="2"/>
        <v>-369358</v>
      </c>
      <c r="R36" s="73">
        <f t="shared" si="2"/>
        <v>-1070626</v>
      </c>
      <c r="S36" s="73">
        <f t="shared" si="2"/>
        <v>-369358</v>
      </c>
      <c r="T36" s="73">
        <f t="shared" si="2"/>
        <v>-369358</v>
      </c>
      <c r="U36" s="73">
        <f t="shared" si="2"/>
        <v>-328960</v>
      </c>
      <c r="V36" s="73">
        <f t="shared" si="2"/>
        <v>-1067676</v>
      </c>
      <c r="W36" s="73">
        <f t="shared" si="2"/>
        <v>-4242106</v>
      </c>
      <c r="X36" s="73">
        <f t="shared" si="2"/>
        <v>11000000</v>
      </c>
      <c r="Y36" s="73">
        <f t="shared" si="2"/>
        <v>-15242106</v>
      </c>
      <c r="Z36" s="170">
        <f>+IF(X36&lt;&gt;0,+(Y36/X36)*100,0)</f>
        <v>-138.56459999999998</v>
      </c>
      <c r="AA36" s="74">
        <f>SUM(AA31:AA35)</f>
        <v>11000000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-3362916</v>
      </c>
      <c r="D38" s="153">
        <f>+D17+D27+D36</f>
        <v>0</v>
      </c>
      <c r="E38" s="99">
        <f t="shared" si="3"/>
        <v>8521400</v>
      </c>
      <c r="F38" s="100">
        <f t="shared" si="3"/>
        <v>4440</v>
      </c>
      <c r="G38" s="100">
        <f t="shared" si="3"/>
        <v>32174232</v>
      </c>
      <c r="H38" s="100">
        <f t="shared" si="3"/>
        <v>-16163426</v>
      </c>
      <c r="I38" s="100">
        <f t="shared" si="3"/>
        <v>-7199444</v>
      </c>
      <c r="J38" s="100">
        <f t="shared" si="3"/>
        <v>8811362</v>
      </c>
      <c r="K38" s="100">
        <f t="shared" si="3"/>
        <v>-691354</v>
      </c>
      <c r="L38" s="100">
        <f t="shared" si="3"/>
        <v>-10941049</v>
      </c>
      <c r="M38" s="100">
        <f t="shared" si="3"/>
        <v>28642585</v>
      </c>
      <c r="N38" s="100">
        <f t="shared" si="3"/>
        <v>17010182</v>
      </c>
      <c r="O38" s="100">
        <f t="shared" si="3"/>
        <v>-13049742</v>
      </c>
      <c r="P38" s="100">
        <f t="shared" si="3"/>
        <v>-12106292</v>
      </c>
      <c r="Q38" s="100">
        <f t="shared" si="3"/>
        <v>18195350</v>
      </c>
      <c r="R38" s="100">
        <f t="shared" si="3"/>
        <v>-6960684</v>
      </c>
      <c r="S38" s="100">
        <f t="shared" si="3"/>
        <v>-13494721</v>
      </c>
      <c r="T38" s="100">
        <f t="shared" si="3"/>
        <v>-9051393</v>
      </c>
      <c r="U38" s="100">
        <f t="shared" si="3"/>
        <v>-4484916</v>
      </c>
      <c r="V38" s="100">
        <f t="shared" si="3"/>
        <v>-27031030</v>
      </c>
      <c r="W38" s="100">
        <f t="shared" si="3"/>
        <v>-8170170</v>
      </c>
      <c r="X38" s="100">
        <f t="shared" si="3"/>
        <v>4440</v>
      </c>
      <c r="Y38" s="100">
        <f t="shared" si="3"/>
        <v>-8174610</v>
      </c>
      <c r="Z38" s="137">
        <f>+IF(X38&lt;&gt;0,+(Y38/X38)*100,0)</f>
        <v>-184112.83783783784</v>
      </c>
      <c r="AA38" s="102">
        <f>+AA17+AA27+AA36</f>
        <v>4440</v>
      </c>
    </row>
    <row r="39" spans="1:27" ht="12.75">
      <c r="A39" s="249" t="s">
        <v>200</v>
      </c>
      <c r="B39" s="182"/>
      <c r="C39" s="153">
        <v>13137115</v>
      </c>
      <c r="D39" s="153"/>
      <c r="E39" s="99">
        <v>10564095</v>
      </c>
      <c r="F39" s="100">
        <v>9774199</v>
      </c>
      <c r="G39" s="100">
        <v>9774199</v>
      </c>
      <c r="H39" s="100">
        <v>41948431</v>
      </c>
      <c r="I39" s="100">
        <v>25785005</v>
      </c>
      <c r="J39" s="100">
        <v>9774199</v>
      </c>
      <c r="K39" s="100">
        <v>18585561</v>
      </c>
      <c r="L39" s="100">
        <v>17894207</v>
      </c>
      <c r="M39" s="100">
        <v>6953158</v>
      </c>
      <c r="N39" s="100">
        <v>18585561</v>
      </c>
      <c r="O39" s="100">
        <v>35595743</v>
      </c>
      <c r="P39" s="100">
        <v>22546001</v>
      </c>
      <c r="Q39" s="100">
        <v>10439709</v>
      </c>
      <c r="R39" s="100">
        <v>35595743</v>
      </c>
      <c r="S39" s="100">
        <v>28635059</v>
      </c>
      <c r="T39" s="100">
        <v>15140338</v>
      </c>
      <c r="U39" s="100">
        <v>6088945</v>
      </c>
      <c r="V39" s="100">
        <v>28635059</v>
      </c>
      <c r="W39" s="100">
        <v>9774199</v>
      </c>
      <c r="X39" s="100">
        <v>9774199</v>
      </c>
      <c r="Y39" s="100"/>
      <c r="Z39" s="137"/>
      <c r="AA39" s="102">
        <v>9774199</v>
      </c>
    </row>
    <row r="40" spans="1:27" ht="12.75">
      <c r="A40" s="269" t="s">
        <v>201</v>
      </c>
      <c r="B40" s="256"/>
      <c r="C40" s="257">
        <v>9774199</v>
      </c>
      <c r="D40" s="257"/>
      <c r="E40" s="258">
        <v>19085496</v>
      </c>
      <c r="F40" s="259">
        <v>9778639</v>
      </c>
      <c r="G40" s="259">
        <v>41948431</v>
      </c>
      <c r="H40" s="259">
        <v>25785005</v>
      </c>
      <c r="I40" s="259">
        <v>18585561</v>
      </c>
      <c r="J40" s="259">
        <v>18585561</v>
      </c>
      <c r="K40" s="259">
        <v>17894207</v>
      </c>
      <c r="L40" s="259">
        <v>6953158</v>
      </c>
      <c r="M40" s="259">
        <v>35595743</v>
      </c>
      <c r="N40" s="259">
        <v>35595743</v>
      </c>
      <c r="O40" s="259">
        <v>22546001</v>
      </c>
      <c r="P40" s="259">
        <v>10439709</v>
      </c>
      <c r="Q40" s="259">
        <v>28635059</v>
      </c>
      <c r="R40" s="259">
        <v>22546001</v>
      </c>
      <c r="S40" s="259">
        <v>15140338</v>
      </c>
      <c r="T40" s="259">
        <v>6088945</v>
      </c>
      <c r="U40" s="259">
        <v>1604029</v>
      </c>
      <c r="V40" s="259">
        <v>1604029</v>
      </c>
      <c r="W40" s="259">
        <v>1604029</v>
      </c>
      <c r="X40" s="259">
        <v>9778639</v>
      </c>
      <c r="Y40" s="259">
        <v>-8174610</v>
      </c>
      <c r="Z40" s="260">
        <v>-83.6</v>
      </c>
      <c r="AA40" s="261">
        <v>9778639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417869235</v>
      </c>
      <c r="D5" s="200">
        <f t="shared" si="0"/>
        <v>0</v>
      </c>
      <c r="E5" s="106">
        <f t="shared" si="0"/>
        <v>81476000</v>
      </c>
      <c r="F5" s="106">
        <f t="shared" si="0"/>
        <v>85995734</v>
      </c>
      <c r="G5" s="106">
        <f t="shared" si="0"/>
        <v>136551</v>
      </c>
      <c r="H5" s="106">
        <f t="shared" si="0"/>
        <v>5032975</v>
      </c>
      <c r="I5" s="106">
        <f t="shared" si="0"/>
        <v>4412457</v>
      </c>
      <c r="J5" s="106">
        <f t="shared" si="0"/>
        <v>9581983</v>
      </c>
      <c r="K5" s="106">
        <f t="shared" si="0"/>
        <v>2509651</v>
      </c>
      <c r="L5" s="106">
        <f t="shared" si="0"/>
        <v>5368729</v>
      </c>
      <c r="M5" s="106">
        <f t="shared" si="0"/>
        <v>3522926</v>
      </c>
      <c r="N5" s="106">
        <f t="shared" si="0"/>
        <v>11401306</v>
      </c>
      <c r="O5" s="106">
        <f t="shared" si="0"/>
        <v>4651365</v>
      </c>
      <c r="P5" s="106">
        <f t="shared" si="0"/>
        <v>9282197</v>
      </c>
      <c r="Q5" s="106">
        <f t="shared" si="0"/>
        <v>8964852</v>
      </c>
      <c r="R5" s="106">
        <f t="shared" si="0"/>
        <v>22898414</v>
      </c>
      <c r="S5" s="106">
        <f t="shared" si="0"/>
        <v>7569933</v>
      </c>
      <c r="T5" s="106">
        <f t="shared" si="0"/>
        <v>3898506</v>
      </c>
      <c r="U5" s="106">
        <f t="shared" si="0"/>
        <v>6930496</v>
      </c>
      <c r="V5" s="106">
        <f t="shared" si="0"/>
        <v>18398935</v>
      </c>
      <c r="W5" s="106">
        <f t="shared" si="0"/>
        <v>62280638</v>
      </c>
      <c r="X5" s="106">
        <f t="shared" si="0"/>
        <v>85995734</v>
      </c>
      <c r="Y5" s="106">
        <f t="shared" si="0"/>
        <v>-23715096</v>
      </c>
      <c r="Z5" s="201">
        <f>+IF(X5&lt;&gt;0,+(Y5/X5)*100,0)</f>
        <v>-27.57706097374551</v>
      </c>
      <c r="AA5" s="199">
        <f>SUM(AA11:AA18)</f>
        <v>85995734</v>
      </c>
    </row>
    <row r="6" spans="1:27" ht="12.75">
      <c r="A6" s="291" t="s">
        <v>205</v>
      </c>
      <c r="B6" s="142"/>
      <c r="C6" s="62">
        <v>189955844</v>
      </c>
      <c r="D6" s="156"/>
      <c r="E6" s="60">
        <v>17400000</v>
      </c>
      <c r="F6" s="60">
        <v>28841000</v>
      </c>
      <c r="G6" s="60">
        <v>136551</v>
      </c>
      <c r="H6" s="60">
        <v>3049381</v>
      </c>
      <c r="I6" s="60">
        <v>1388090</v>
      </c>
      <c r="J6" s="60">
        <v>4574022</v>
      </c>
      <c r="K6" s="60">
        <v>2011141</v>
      </c>
      <c r="L6" s="60">
        <v>3164854</v>
      </c>
      <c r="M6" s="60">
        <v>617646</v>
      </c>
      <c r="N6" s="60">
        <v>5793641</v>
      </c>
      <c r="O6" s="60">
        <v>2544916</v>
      </c>
      <c r="P6" s="60">
        <v>4911764</v>
      </c>
      <c r="Q6" s="60">
        <v>4462974</v>
      </c>
      <c r="R6" s="60">
        <v>11919654</v>
      </c>
      <c r="S6" s="60">
        <v>4434804</v>
      </c>
      <c r="T6" s="60">
        <v>1333776</v>
      </c>
      <c r="U6" s="60">
        <v>2866505</v>
      </c>
      <c r="V6" s="60">
        <v>8635085</v>
      </c>
      <c r="W6" s="60">
        <v>30922402</v>
      </c>
      <c r="X6" s="60">
        <v>28841000</v>
      </c>
      <c r="Y6" s="60">
        <v>2081402</v>
      </c>
      <c r="Z6" s="140">
        <v>7.22</v>
      </c>
      <c r="AA6" s="155">
        <v>28841000</v>
      </c>
    </row>
    <row r="7" spans="1:27" ht="12.75">
      <c r="A7" s="291" t="s">
        <v>206</v>
      </c>
      <c r="B7" s="142"/>
      <c r="C7" s="62">
        <v>87449924</v>
      </c>
      <c r="D7" s="156"/>
      <c r="E7" s="60">
        <v>26861000</v>
      </c>
      <c r="F7" s="60">
        <v>23356111</v>
      </c>
      <c r="G7" s="60"/>
      <c r="H7" s="60">
        <v>1295479</v>
      </c>
      <c r="I7" s="60">
        <v>2345982</v>
      </c>
      <c r="J7" s="60">
        <v>3641461</v>
      </c>
      <c r="K7" s="60">
        <v>117000</v>
      </c>
      <c r="L7" s="60">
        <v>1209160</v>
      </c>
      <c r="M7" s="60">
        <v>1069900</v>
      </c>
      <c r="N7" s="60">
        <v>2396060</v>
      </c>
      <c r="O7" s="60"/>
      <c r="P7" s="60">
        <v>4219693</v>
      </c>
      <c r="Q7" s="60">
        <v>3288219</v>
      </c>
      <c r="R7" s="60">
        <v>7507912</v>
      </c>
      <c r="S7" s="60">
        <v>2465791</v>
      </c>
      <c r="T7" s="60">
        <v>1460974</v>
      </c>
      <c r="U7" s="60">
        <v>1334584</v>
      </c>
      <c r="V7" s="60">
        <v>5261349</v>
      </c>
      <c r="W7" s="60">
        <v>18806782</v>
      </c>
      <c r="X7" s="60">
        <v>23356111</v>
      </c>
      <c r="Y7" s="60">
        <v>-4549329</v>
      </c>
      <c r="Z7" s="140">
        <v>-19.48</v>
      </c>
      <c r="AA7" s="155">
        <v>23356111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3663258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157853</v>
      </c>
      <c r="V10" s="60">
        <v>157853</v>
      </c>
      <c r="W10" s="60">
        <v>157853</v>
      </c>
      <c r="X10" s="60"/>
      <c r="Y10" s="60">
        <v>157853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281069026</v>
      </c>
      <c r="D11" s="294">
        <f t="shared" si="1"/>
        <v>0</v>
      </c>
      <c r="E11" s="295">
        <f t="shared" si="1"/>
        <v>44261000</v>
      </c>
      <c r="F11" s="295">
        <f t="shared" si="1"/>
        <v>52197111</v>
      </c>
      <c r="G11" s="295">
        <f t="shared" si="1"/>
        <v>136551</v>
      </c>
      <c r="H11" s="295">
        <f t="shared" si="1"/>
        <v>4344860</v>
      </c>
      <c r="I11" s="295">
        <f t="shared" si="1"/>
        <v>3734072</v>
      </c>
      <c r="J11" s="295">
        <f t="shared" si="1"/>
        <v>8215483</v>
      </c>
      <c r="K11" s="295">
        <f t="shared" si="1"/>
        <v>2128141</v>
      </c>
      <c r="L11" s="295">
        <f t="shared" si="1"/>
        <v>4374014</v>
      </c>
      <c r="M11" s="295">
        <f t="shared" si="1"/>
        <v>1687546</v>
      </c>
      <c r="N11" s="295">
        <f t="shared" si="1"/>
        <v>8189701</v>
      </c>
      <c r="O11" s="295">
        <f t="shared" si="1"/>
        <v>2544916</v>
      </c>
      <c r="P11" s="295">
        <f t="shared" si="1"/>
        <v>9131457</v>
      </c>
      <c r="Q11" s="295">
        <f t="shared" si="1"/>
        <v>7751193</v>
      </c>
      <c r="R11" s="295">
        <f t="shared" si="1"/>
        <v>19427566</v>
      </c>
      <c r="S11" s="295">
        <f t="shared" si="1"/>
        <v>6900595</v>
      </c>
      <c r="T11" s="295">
        <f t="shared" si="1"/>
        <v>2794750</v>
      </c>
      <c r="U11" s="295">
        <f t="shared" si="1"/>
        <v>4358942</v>
      </c>
      <c r="V11" s="295">
        <f t="shared" si="1"/>
        <v>14054287</v>
      </c>
      <c r="W11" s="295">
        <f t="shared" si="1"/>
        <v>49887037</v>
      </c>
      <c r="X11" s="295">
        <f t="shared" si="1"/>
        <v>52197111</v>
      </c>
      <c r="Y11" s="295">
        <f t="shared" si="1"/>
        <v>-2310074</v>
      </c>
      <c r="Z11" s="296">
        <f>+IF(X11&lt;&gt;0,+(Y11/X11)*100,0)</f>
        <v>-4.42567405694158</v>
      </c>
      <c r="AA11" s="297">
        <f>SUM(AA6:AA10)</f>
        <v>52197111</v>
      </c>
    </row>
    <row r="12" spans="1:27" ht="12.75">
      <c r="A12" s="298" t="s">
        <v>211</v>
      </c>
      <c r="B12" s="136"/>
      <c r="C12" s="62"/>
      <c r="D12" s="156"/>
      <c r="E12" s="60">
        <v>23379000</v>
      </c>
      <c r="F12" s="60">
        <v>15034830</v>
      </c>
      <c r="G12" s="60"/>
      <c r="H12" s="60"/>
      <c r="I12" s="60">
        <v>616942</v>
      </c>
      <c r="J12" s="60">
        <v>616942</v>
      </c>
      <c r="K12" s="60"/>
      <c r="L12" s="60"/>
      <c r="M12" s="60">
        <v>846984</v>
      </c>
      <c r="N12" s="60">
        <v>846984</v>
      </c>
      <c r="O12" s="60">
        <v>1477376</v>
      </c>
      <c r="P12" s="60"/>
      <c r="Q12" s="60">
        <v>807549</v>
      </c>
      <c r="R12" s="60">
        <v>2284925</v>
      </c>
      <c r="S12" s="60">
        <v>662409</v>
      </c>
      <c r="T12" s="60">
        <v>1060898</v>
      </c>
      <c r="U12" s="60">
        <v>877951</v>
      </c>
      <c r="V12" s="60">
        <v>2601258</v>
      </c>
      <c r="W12" s="60">
        <v>6350109</v>
      </c>
      <c r="X12" s="60">
        <v>15034830</v>
      </c>
      <c r="Y12" s="60">
        <v>-8684721</v>
      </c>
      <c r="Z12" s="140">
        <v>-57.76</v>
      </c>
      <c r="AA12" s="155">
        <v>15034830</v>
      </c>
    </row>
    <row r="13" spans="1:27" ht="12.75">
      <c r="A13" s="298" t="s">
        <v>212</v>
      </c>
      <c r="B13" s="136"/>
      <c r="C13" s="273">
        <v>70945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66065000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70038897</v>
      </c>
      <c r="D15" s="156"/>
      <c r="E15" s="60">
        <v>13836000</v>
      </c>
      <c r="F15" s="60">
        <v>18763793</v>
      </c>
      <c r="G15" s="60"/>
      <c r="H15" s="60">
        <v>688115</v>
      </c>
      <c r="I15" s="60">
        <v>61443</v>
      </c>
      <c r="J15" s="60">
        <v>749558</v>
      </c>
      <c r="K15" s="60">
        <v>381510</v>
      </c>
      <c r="L15" s="60">
        <v>994715</v>
      </c>
      <c r="M15" s="60">
        <v>988396</v>
      </c>
      <c r="N15" s="60">
        <v>2364621</v>
      </c>
      <c r="O15" s="60">
        <v>629073</v>
      </c>
      <c r="P15" s="60">
        <v>150740</v>
      </c>
      <c r="Q15" s="60">
        <v>406110</v>
      </c>
      <c r="R15" s="60">
        <v>1185923</v>
      </c>
      <c r="S15" s="60">
        <v>6929</v>
      </c>
      <c r="T15" s="60">
        <v>42858</v>
      </c>
      <c r="U15" s="60">
        <v>1693603</v>
      </c>
      <c r="V15" s="60">
        <v>1743390</v>
      </c>
      <c r="W15" s="60">
        <v>6043492</v>
      </c>
      <c r="X15" s="60">
        <v>18763793</v>
      </c>
      <c r="Y15" s="60">
        <v>-12720301</v>
      </c>
      <c r="Z15" s="140">
        <v>-67.79</v>
      </c>
      <c r="AA15" s="155">
        <v>18763793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625367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932000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932000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189955844</v>
      </c>
      <c r="D36" s="156">
        <f t="shared" si="4"/>
        <v>0</v>
      </c>
      <c r="E36" s="60">
        <f t="shared" si="4"/>
        <v>17400000</v>
      </c>
      <c r="F36" s="60">
        <f t="shared" si="4"/>
        <v>28841000</v>
      </c>
      <c r="G36" s="60">
        <f t="shared" si="4"/>
        <v>136551</v>
      </c>
      <c r="H36" s="60">
        <f t="shared" si="4"/>
        <v>3049381</v>
      </c>
      <c r="I36" s="60">
        <f t="shared" si="4"/>
        <v>1388090</v>
      </c>
      <c r="J36" s="60">
        <f t="shared" si="4"/>
        <v>4574022</v>
      </c>
      <c r="K36" s="60">
        <f t="shared" si="4"/>
        <v>2011141</v>
      </c>
      <c r="L36" s="60">
        <f t="shared" si="4"/>
        <v>3164854</v>
      </c>
      <c r="M36" s="60">
        <f t="shared" si="4"/>
        <v>617646</v>
      </c>
      <c r="N36" s="60">
        <f t="shared" si="4"/>
        <v>5793641</v>
      </c>
      <c r="O36" s="60">
        <f t="shared" si="4"/>
        <v>2544916</v>
      </c>
      <c r="P36" s="60">
        <f t="shared" si="4"/>
        <v>4911764</v>
      </c>
      <c r="Q36" s="60">
        <f t="shared" si="4"/>
        <v>4462974</v>
      </c>
      <c r="R36" s="60">
        <f t="shared" si="4"/>
        <v>11919654</v>
      </c>
      <c r="S36" s="60">
        <f t="shared" si="4"/>
        <v>4434804</v>
      </c>
      <c r="T36" s="60">
        <f t="shared" si="4"/>
        <v>1333776</v>
      </c>
      <c r="U36" s="60">
        <f t="shared" si="4"/>
        <v>2866505</v>
      </c>
      <c r="V36" s="60">
        <f t="shared" si="4"/>
        <v>8635085</v>
      </c>
      <c r="W36" s="60">
        <f t="shared" si="4"/>
        <v>30922402</v>
      </c>
      <c r="X36" s="60">
        <f t="shared" si="4"/>
        <v>28841000</v>
      </c>
      <c r="Y36" s="60">
        <f t="shared" si="4"/>
        <v>2081402</v>
      </c>
      <c r="Z36" s="140">
        <f aca="true" t="shared" si="5" ref="Z36:Z49">+IF(X36&lt;&gt;0,+(Y36/X36)*100,0)</f>
        <v>7.216816337852363</v>
      </c>
      <c r="AA36" s="155">
        <f>AA6+AA21</f>
        <v>28841000</v>
      </c>
    </row>
    <row r="37" spans="1:27" ht="12.75">
      <c r="A37" s="291" t="s">
        <v>206</v>
      </c>
      <c r="B37" s="142"/>
      <c r="C37" s="62">
        <f t="shared" si="4"/>
        <v>87449924</v>
      </c>
      <c r="D37" s="156">
        <f t="shared" si="4"/>
        <v>0</v>
      </c>
      <c r="E37" s="60">
        <f t="shared" si="4"/>
        <v>26861000</v>
      </c>
      <c r="F37" s="60">
        <f t="shared" si="4"/>
        <v>23356111</v>
      </c>
      <c r="G37" s="60">
        <f t="shared" si="4"/>
        <v>0</v>
      </c>
      <c r="H37" s="60">
        <f t="shared" si="4"/>
        <v>1295479</v>
      </c>
      <c r="I37" s="60">
        <f t="shared" si="4"/>
        <v>2345982</v>
      </c>
      <c r="J37" s="60">
        <f t="shared" si="4"/>
        <v>3641461</v>
      </c>
      <c r="K37" s="60">
        <f t="shared" si="4"/>
        <v>117000</v>
      </c>
      <c r="L37" s="60">
        <f t="shared" si="4"/>
        <v>1209160</v>
      </c>
      <c r="M37" s="60">
        <f t="shared" si="4"/>
        <v>1069900</v>
      </c>
      <c r="N37" s="60">
        <f t="shared" si="4"/>
        <v>2396060</v>
      </c>
      <c r="O37" s="60">
        <f t="shared" si="4"/>
        <v>0</v>
      </c>
      <c r="P37" s="60">
        <f t="shared" si="4"/>
        <v>4219693</v>
      </c>
      <c r="Q37" s="60">
        <f t="shared" si="4"/>
        <v>3288219</v>
      </c>
      <c r="R37" s="60">
        <f t="shared" si="4"/>
        <v>7507912</v>
      </c>
      <c r="S37" s="60">
        <f t="shared" si="4"/>
        <v>2465791</v>
      </c>
      <c r="T37" s="60">
        <f t="shared" si="4"/>
        <v>1460974</v>
      </c>
      <c r="U37" s="60">
        <f t="shared" si="4"/>
        <v>1334584</v>
      </c>
      <c r="V37" s="60">
        <f t="shared" si="4"/>
        <v>5261349</v>
      </c>
      <c r="W37" s="60">
        <f t="shared" si="4"/>
        <v>18806782</v>
      </c>
      <c r="X37" s="60">
        <f t="shared" si="4"/>
        <v>23356111</v>
      </c>
      <c r="Y37" s="60">
        <f t="shared" si="4"/>
        <v>-4549329</v>
      </c>
      <c r="Z37" s="140">
        <f t="shared" si="5"/>
        <v>-19.478110032958824</v>
      </c>
      <c r="AA37" s="155">
        <f>AA7+AA22</f>
        <v>23356111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3663258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157853</v>
      </c>
      <c r="V40" s="60">
        <f t="shared" si="4"/>
        <v>157853</v>
      </c>
      <c r="W40" s="60">
        <f t="shared" si="4"/>
        <v>157853</v>
      </c>
      <c r="X40" s="60">
        <f t="shared" si="4"/>
        <v>0</v>
      </c>
      <c r="Y40" s="60">
        <f t="shared" si="4"/>
        <v>157853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281069026</v>
      </c>
      <c r="D41" s="294">
        <f t="shared" si="6"/>
        <v>0</v>
      </c>
      <c r="E41" s="295">
        <f t="shared" si="6"/>
        <v>44261000</v>
      </c>
      <c r="F41" s="295">
        <f t="shared" si="6"/>
        <v>52197111</v>
      </c>
      <c r="G41" s="295">
        <f t="shared" si="6"/>
        <v>136551</v>
      </c>
      <c r="H41" s="295">
        <f t="shared" si="6"/>
        <v>4344860</v>
      </c>
      <c r="I41" s="295">
        <f t="shared" si="6"/>
        <v>3734072</v>
      </c>
      <c r="J41" s="295">
        <f t="shared" si="6"/>
        <v>8215483</v>
      </c>
      <c r="K41" s="295">
        <f t="shared" si="6"/>
        <v>2128141</v>
      </c>
      <c r="L41" s="295">
        <f t="shared" si="6"/>
        <v>4374014</v>
      </c>
      <c r="M41" s="295">
        <f t="shared" si="6"/>
        <v>1687546</v>
      </c>
      <c r="N41" s="295">
        <f t="shared" si="6"/>
        <v>8189701</v>
      </c>
      <c r="O41" s="295">
        <f t="shared" si="6"/>
        <v>2544916</v>
      </c>
      <c r="P41" s="295">
        <f t="shared" si="6"/>
        <v>9131457</v>
      </c>
      <c r="Q41" s="295">
        <f t="shared" si="6"/>
        <v>7751193</v>
      </c>
      <c r="R41" s="295">
        <f t="shared" si="6"/>
        <v>19427566</v>
      </c>
      <c r="S41" s="295">
        <f t="shared" si="6"/>
        <v>6900595</v>
      </c>
      <c r="T41" s="295">
        <f t="shared" si="6"/>
        <v>2794750</v>
      </c>
      <c r="U41" s="295">
        <f t="shared" si="6"/>
        <v>4358942</v>
      </c>
      <c r="V41" s="295">
        <f t="shared" si="6"/>
        <v>14054287</v>
      </c>
      <c r="W41" s="295">
        <f t="shared" si="6"/>
        <v>49887037</v>
      </c>
      <c r="X41" s="295">
        <f t="shared" si="6"/>
        <v>52197111</v>
      </c>
      <c r="Y41" s="295">
        <f t="shared" si="6"/>
        <v>-2310074</v>
      </c>
      <c r="Z41" s="296">
        <f t="shared" si="5"/>
        <v>-4.42567405694158</v>
      </c>
      <c r="AA41" s="297">
        <f>SUM(AA36:AA40)</f>
        <v>52197111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23379000</v>
      </c>
      <c r="F42" s="54">
        <f t="shared" si="7"/>
        <v>15034830</v>
      </c>
      <c r="G42" s="54">
        <f t="shared" si="7"/>
        <v>0</v>
      </c>
      <c r="H42" s="54">
        <f t="shared" si="7"/>
        <v>0</v>
      </c>
      <c r="I42" s="54">
        <f t="shared" si="7"/>
        <v>616942</v>
      </c>
      <c r="J42" s="54">
        <f t="shared" si="7"/>
        <v>616942</v>
      </c>
      <c r="K42" s="54">
        <f t="shared" si="7"/>
        <v>0</v>
      </c>
      <c r="L42" s="54">
        <f t="shared" si="7"/>
        <v>0</v>
      </c>
      <c r="M42" s="54">
        <f t="shared" si="7"/>
        <v>846984</v>
      </c>
      <c r="N42" s="54">
        <f t="shared" si="7"/>
        <v>846984</v>
      </c>
      <c r="O42" s="54">
        <f t="shared" si="7"/>
        <v>1477376</v>
      </c>
      <c r="P42" s="54">
        <f t="shared" si="7"/>
        <v>0</v>
      </c>
      <c r="Q42" s="54">
        <f t="shared" si="7"/>
        <v>807549</v>
      </c>
      <c r="R42" s="54">
        <f t="shared" si="7"/>
        <v>2284925</v>
      </c>
      <c r="S42" s="54">
        <f t="shared" si="7"/>
        <v>662409</v>
      </c>
      <c r="T42" s="54">
        <f t="shared" si="7"/>
        <v>1060898</v>
      </c>
      <c r="U42" s="54">
        <f t="shared" si="7"/>
        <v>877951</v>
      </c>
      <c r="V42" s="54">
        <f t="shared" si="7"/>
        <v>2601258</v>
      </c>
      <c r="W42" s="54">
        <f t="shared" si="7"/>
        <v>6350109</v>
      </c>
      <c r="X42" s="54">
        <f t="shared" si="7"/>
        <v>15034830</v>
      </c>
      <c r="Y42" s="54">
        <f t="shared" si="7"/>
        <v>-8684721</v>
      </c>
      <c r="Z42" s="184">
        <f t="shared" si="5"/>
        <v>-57.76401196421909</v>
      </c>
      <c r="AA42" s="130">
        <f aca="true" t="shared" si="8" ref="AA42:AA48">AA12+AA27</f>
        <v>15034830</v>
      </c>
    </row>
    <row r="43" spans="1:27" ht="12.75">
      <c r="A43" s="298" t="s">
        <v>212</v>
      </c>
      <c r="B43" s="136"/>
      <c r="C43" s="303">
        <f t="shared" si="7"/>
        <v>70945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66065000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70038897</v>
      </c>
      <c r="D45" s="129">
        <f t="shared" si="7"/>
        <v>0</v>
      </c>
      <c r="E45" s="54">
        <f t="shared" si="7"/>
        <v>14768000</v>
      </c>
      <c r="F45" s="54">
        <f t="shared" si="7"/>
        <v>18763793</v>
      </c>
      <c r="G45" s="54">
        <f t="shared" si="7"/>
        <v>0</v>
      </c>
      <c r="H45" s="54">
        <f t="shared" si="7"/>
        <v>688115</v>
      </c>
      <c r="I45" s="54">
        <f t="shared" si="7"/>
        <v>61443</v>
      </c>
      <c r="J45" s="54">
        <f t="shared" si="7"/>
        <v>749558</v>
      </c>
      <c r="K45" s="54">
        <f t="shared" si="7"/>
        <v>381510</v>
      </c>
      <c r="L45" s="54">
        <f t="shared" si="7"/>
        <v>994715</v>
      </c>
      <c r="M45" s="54">
        <f t="shared" si="7"/>
        <v>988396</v>
      </c>
      <c r="N45" s="54">
        <f t="shared" si="7"/>
        <v>2364621</v>
      </c>
      <c r="O45" s="54">
        <f t="shared" si="7"/>
        <v>629073</v>
      </c>
      <c r="P45" s="54">
        <f t="shared" si="7"/>
        <v>150740</v>
      </c>
      <c r="Q45" s="54">
        <f t="shared" si="7"/>
        <v>406110</v>
      </c>
      <c r="R45" s="54">
        <f t="shared" si="7"/>
        <v>1185923</v>
      </c>
      <c r="S45" s="54">
        <f t="shared" si="7"/>
        <v>6929</v>
      </c>
      <c r="T45" s="54">
        <f t="shared" si="7"/>
        <v>42858</v>
      </c>
      <c r="U45" s="54">
        <f t="shared" si="7"/>
        <v>1693603</v>
      </c>
      <c r="V45" s="54">
        <f t="shared" si="7"/>
        <v>1743390</v>
      </c>
      <c r="W45" s="54">
        <f t="shared" si="7"/>
        <v>6043492</v>
      </c>
      <c r="X45" s="54">
        <f t="shared" si="7"/>
        <v>18763793</v>
      </c>
      <c r="Y45" s="54">
        <f t="shared" si="7"/>
        <v>-12720301</v>
      </c>
      <c r="Z45" s="184">
        <f t="shared" si="5"/>
        <v>-67.79173592460756</v>
      </c>
      <c r="AA45" s="130">
        <f t="shared" si="8"/>
        <v>18763793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625367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417869235</v>
      </c>
      <c r="D49" s="218">
        <f t="shared" si="9"/>
        <v>0</v>
      </c>
      <c r="E49" s="220">
        <f t="shared" si="9"/>
        <v>82408000</v>
      </c>
      <c r="F49" s="220">
        <f t="shared" si="9"/>
        <v>85995734</v>
      </c>
      <c r="G49" s="220">
        <f t="shared" si="9"/>
        <v>136551</v>
      </c>
      <c r="H49" s="220">
        <f t="shared" si="9"/>
        <v>5032975</v>
      </c>
      <c r="I49" s="220">
        <f t="shared" si="9"/>
        <v>4412457</v>
      </c>
      <c r="J49" s="220">
        <f t="shared" si="9"/>
        <v>9581983</v>
      </c>
      <c r="K49" s="220">
        <f t="shared" si="9"/>
        <v>2509651</v>
      </c>
      <c r="L49" s="220">
        <f t="shared" si="9"/>
        <v>5368729</v>
      </c>
      <c r="M49" s="220">
        <f t="shared" si="9"/>
        <v>3522926</v>
      </c>
      <c r="N49" s="220">
        <f t="shared" si="9"/>
        <v>11401306</v>
      </c>
      <c r="O49" s="220">
        <f t="shared" si="9"/>
        <v>4651365</v>
      </c>
      <c r="P49" s="220">
        <f t="shared" si="9"/>
        <v>9282197</v>
      </c>
      <c r="Q49" s="220">
        <f t="shared" si="9"/>
        <v>8964852</v>
      </c>
      <c r="R49" s="220">
        <f t="shared" si="9"/>
        <v>22898414</v>
      </c>
      <c r="S49" s="220">
        <f t="shared" si="9"/>
        <v>7569933</v>
      </c>
      <c r="T49" s="220">
        <f t="shared" si="9"/>
        <v>3898506</v>
      </c>
      <c r="U49" s="220">
        <f t="shared" si="9"/>
        <v>6930496</v>
      </c>
      <c r="V49" s="220">
        <f t="shared" si="9"/>
        <v>18398935</v>
      </c>
      <c r="W49" s="220">
        <f t="shared" si="9"/>
        <v>62280638</v>
      </c>
      <c r="X49" s="220">
        <f t="shared" si="9"/>
        <v>85995734</v>
      </c>
      <c r="Y49" s="220">
        <f t="shared" si="9"/>
        <v>-23715096</v>
      </c>
      <c r="Z49" s="221">
        <f t="shared" si="5"/>
        <v>-27.57706097374551</v>
      </c>
      <c r="AA49" s="222">
        <f>SUM(AA41:AA48)</f>
        <v>85995734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6389941</v>
      </c>
      <c r="D51" s="129">
        <f t="shared" si="10"/>
        <v>0</v>
      </c>
      <c r="E51" s="54">
        <f t="shared" si="10"/>
        <v>20426899</v>
      </c>
      <c r="F51" s="54">
        <f t="shared" si="10"/>
        <v>0</v>
      </c>
      <c r="G51" s="54">
        <f t="shared" si="10"/>
        <v>136365</v>
      </c>
      <c r="H51" s="54">
        <f t="shared" si="10"/>
        <v>0</v>
      </c>
      <c r="I51" s="54">
        <f t="shared" si="10"/>
        <v>126058</v>
      </c>
      <c r="J51" s="54">
        <f t="shared" si="10"/>
        <v>262423</v>
      </c>
      <c r="K51" s="54">
        <f t="shared" si="10"/>
        <v>258981</v>
      </c>
      <c r="L51" s="54">
        <f t="shared" si="10"/>
        <v>298372</v>
      </c>
      <c r="M51" s="54">
        <f t="shared" si="10"/>
        <v>338617</v>
      </c>
      <c r="N51" s="54">
        <f t="shared" si="10"/>
        <v>895970</v>
      </c>
      <c r="O51" s="54">
        <f t="shared" si="10"/>
        <v>354993</v>
      </c>
      <c r="P51" s="54">
        <f t="shared" si="10"/>
        <v>1018669</v>
      </c>
      <c r="Q51" s="54">
        <f t="shared" si="10"/>
        <v>247458</v>
      </c>
      <c r="R51" s="54">
        <f t="shared" si="10"/>
        <v>1621120</v>
      </c>
      <c r="S51" s="54">
        <f t="shared" si="10"/>
        <v>264724</v>
      </c>
      <c r="T51" s="54">
        <f t="shared" si="10"/>
        <v>264724</v>
      </c>
      <c r="U51" s="54">
        <f t="shared" si="10"/>
        <v>85960</v>
      </c>
      <c r="V51" s="54">
        <f t="shared" si="10"/>
        <v>615408</v>
      </c>
      <c r="W51" s="54">
        <f t="shared" si="10"/>
        <v>3394921</v>
      </c>
      <c r="X51" s="54">
        <f t="shared" si="10"/>
        <v>0</v>
      </c>
      <c r="Y51" s="54">
        <f t="shared" si="10"/>
        <v>3394921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2195373</v>
      </c>
      <c r="D52" s="156"/>
      <c r="E52" s="60">
        <v>12119117</v>
      </c>
      <c r="F52" s="60"/>
      <c r="G52" s="60">
        <v>32582</v>
      </c>
      <c r="H52" s="60"/>
      <c r="I52" s="60"/>
      <c r="J52" s="60">
        <v>32582</v>
      </c>
      <c r="K52" s="60">
        <v>125</v>
      </c>
      <c r="L52" s="60">
        <v>160000</v>
      </c>
      <c r="M52" s="60">
        <v>140042</v>
      </c>
      <c r="N52" s="60">
        <v>300167</v>
      </c>
      <c r="O52" s="60"/>
      <c r="P52" s="60">
        <v>885513</v>
      </c>
      <c r="Q52" s="60">
        <v>215700</v>
      </c>
      <c r="R52" s="60">
        <v>1101213</v>
      </c>
      <c r="S52" s="60">
        <v>207500</v>
      </c>
      <c r="T52" s="60">
        <v>207500</v>
      </c>
      <c r="U52" s="60">
        <v>2439</v>
      </c>
      <c r="V52" s="60">
        <v>417439</v>
      </c>
      <c r="W52" s="60">
        <v>1851401</v>
      </c>
      <c r="X52" s="60"/>
      <c r="Y52" s="60">
        <v>1851401</v>
      </c>
      <c r="Z52" s="140"/>
      <c r="AA52" s="155"/>
    </row>
    <row r="53" spans="1:27" ht="12.75">
      <c r="A53" s="310" t="s">
        <v>206</v>
      </c>
      <c r="B53" s="142"/>
      <c r="C53" s="62">
        <v>882761</v>
      </c>
      <c r="D53" s="156"/>
      <c r="E53" s="60">
        <v>3125388</v>
      </c>
      <c r="F53" s="60"/>
      <c r="G53" s="60">
        <v>23050</v>
      </c>
      <c r="H53" s="60"/>
      <c r="I53" s="60">
        <v>-3381</v>
      </c>
      <c r="J53" s="60">
        <v>19669</v>
      </c>
      <c r="K53" s="60">
        <v>-77</v>
      </c>
      <c r="L53" s="60"/>
      <c r="M53" s="60">
        <v>81163</v>
      </c>
      <c r="N53" s="60">
        <v>81086</v>
      </c>
      <c r="O53" s="60">
        <v>39951</v>
      </c>
      <c r="P53" s="60">
        <v>113618</v>
      </c>
      <c r="Q53" s="60"/>
      <c r="R53" s="60">
        <v>153569</v>
      </c>
      <c r="S53" s="60">
        <v>9799</v>
      </c>
      <c r="T53" s="60">
        <v>9799</v>
      </c>
      <c r="U53" s="60">
        <v>39362</v>
      </c>
      <c r="V53" s="60">
        <v>58960</v>
      </c>
      <c r="W53" s="60">
        <v>313284</v>
      </c>
      <c r="X53" s="60"/>
      <c r="Y53" s="60">
        <v>313284</v>
      </c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3078134</v>
      </c>
      <c r="D57" s="294">
        <f t="shared" si="11"/>
        <v>0</v>
      </c>
      <c r="E57" s="295">
        <f t="shared" si="11"/>
        <v>15244505</v>
      </c>
      <c r="F57" s="295">
        <f t="shared" si="11"/>
        <v>0</v>
      </c>
      <c r="G57" s="295">
        <f t="shared" si="11"/>
        <v>55632</v>
      </c>
      <c r="H57" s="295">
        <f t="shared" si="11"/>
        <v>0</v>
      </c>
      <c r="I57" s="295">
        <f t="shared" si="11"/>
        <v>-3381</v>
      </c>
      <c r="J57" s="295">
        <f t="shared" si="11"/>
        <v>52251</v>
      </c>
      <c r="K57" s="295">
        <f t="shared" si="11"/>
        <v>48</v>
      </c>
      <c r="L57" s="295">
        <f t="shared" si="11"/>
        <v>160000</v>
      </c>
      <c r="M57" s="295">
        <f t="shared" si="11"/>
        <v>221205</v>
      </c>
      <c r="N57" s="295">
        <f t="shared" si="11"/>
        <v>381253</v>
      </c>
      <c r="O57" s="295">
        <f t="shared" si="11"/>
        <v>39951</v>
      </c>
      <c r="P57" s="295">
        <f t="shared" si="11"/>
        <v>999131</v>
      </c>
      <c r="Q57" s="295">
        <f t="shared" si="11"/>
        <v>215700</v>
      </c>
      <c r="R57" s="295">
        <f t="shared" si="11"/>
        <v>1254782</v>
      </c>
      <c r="S57" s="295">
        <f t="shared" si="11"/>
        <v>217299</v>
      </c>
      <c r="T57" s="295">
        <f t="shared" si="11"/>
        <v>217299</v>
      </c>
      <c r="U57" s="295">
        <f t="shared" si="11"/>
        <v>41801</v>
      </c>
      <c r="V57" s="295">
        <f t="shared" si="11"/>
        <v>476399</v>
      </c>
      <c r="W57" s="295">
        <f t="shared" si="11"/>
        <v>2164685</v>
      </c>
      <c r="X57" s="295">
        <f t="shared" si="11"/>
        <v>0</v>
      </c>
      <c r="Y57" s="295">
        <f t="shared" si="11"/>
        <v>2164685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>
        <v>552962</v>
      </c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2758845</v>
      </c>
      <c r="D61" s="156"/>
      <c r="E61" s="60">
        <v>5182394</v>
      </c>
      <c r="F61" s="60"/>
      <c r="G61" s="60">
        <v>80733</v>
      </c>
      <c r="H61" s="60"/>
      <c r="I61" s="60">
        <v>129439</v>
      </c>
      <c r="J61" s="60">
        <v>210172</v>
      </c>
      <c r="K61" s="60">
        <v>258933</v>
      </c>
      <c r="L61" s="60">
        <v>138372</v>
      </c>
      <c r="M61" s="60">
        <v>117412</v>
      </c>
      <c r="N61" s="60">
        <v>514717</v>
      </c>
      <c r="O61" s="60">
        <v>315042</v>
      </c>
      <c r="P61" s="60">
        <v>19538</v>
      </c>
      <c r="Q61" s="60">
        <v>31758</v>
      </c>
      <c r="R61" s="60">
        <v>366338</v>
      </c>
      <c r="S61" s="60">
        <v>47425</v>
      </c>
      <c r="T61" s="60">
        <v>47425</v>
      </c>
      <c r="U61" s="60">
        <v>44159</v>
      </c>
      <c r="V61" s="60">
        <v>139009</v>
      </c>
      <c r="W61" s="60">
        <v>1230236</v>
      </c>
      <c r="X61" s="60"/>
      <c r="Y61" s="60">
        <v>1230236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8073060</v>
      </c>
      <c r="F65" s="60"/>
      <c r="G65" s="60">
        <v>10819641</v>
      </c>
      <c r="H65" s="60">
        <v>5858896</v>
      </c>
      <c r="I65" s="60">
        <v>5915442</v>
      </c>
      <c r="J65" s="60">
        <v>22593979</v>
      </c>
      <c r="K65" s="60">
        <v>5675108</v>
      </c>
      <c r="L65" s="60">
        <v>5848968</v>
      </c>
      <c r="M65" s="60">
        <v>5936370</v>
      </c>
      <c r="N65" s="60">
        <v>17460446</v>
      </c>
      <c r="O65" s="60">
        <v>5155781</v>
      </c>
      <c r="P65" s="60">
        <v>6426205</v>
      </c>
      <c r="Q65" s="60">
        <v>5598429</v>
      </c>
      <c r="R65" s="60">
        <v>17180415</v>
      </c>
      <c r="S65" s="60">
        <v>5995760</v>
      </c>
      <c r="T65" s="60">
        <v>6531381</v>
      </c>
      <c r="U65" s="60">
        <v>5971190</v>
      </c>
      <c r="V65" s="60">
        <v>18498331</v>
      </c>
      <c r="W65" s="60">
        <v>75733171</v>
      </c>
      <c r="X65" s="60"/>
      <c r="Y65" s="60">
        <v>75733171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11740013</v>
      </c>
      <c r="F66" s="275"/>
      <c r="G66" s="275">
        <v>136365</v>
      </c>
      <c r="H66" s="275">
        <v>524846</v>
      </c>
      <c r="I66" s="275">
        <v>126058</v>
      </c>
      <c r="J66" s="275">
        <v>787269</v>
      </c>
      <c r="K66" s="275">
        <v>258980</v>
      </c>
      <c r="L66" s="275">
        <v>298372</v>
      </c>
      <c r="M66" s="275">
        <v>338617</v>
      </c>
      <c r="N66" s="275">
        <v>895969</v>
      </c>
      <c r="O66" s="275">
        <v>354993</v>
      </c>
      <c r="P66" s="275">
        <v>1018669</v>
      </c>
      <c r="Q66" s="275">
        <v>247459</v>
      </c>
      <c r="R66" s="275">
        <v>1621121</v>
      </c>
      <c r="S66" s="275">
        <v>264724</v>
      </c>
      <c r="T66" s="275">
        <v>736616</v>
      </c>
      <c r="U66" s="275">
        <v>85960</v>
      </c>
      <c r="V66" s="275">
        <v>1087300</v>
      </c>
      <c r="W66" s="275">
        <v>4391659</v>
      </c>
      <c r="X66" s="275"/>
      <c r="Y66" s="275">
        <v>4391659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585781</v>
      </c>
      <c r="F67" s="60"/>
      <c r="G67" s="60">
        <v>1556671</v>
      </c>
      <c r="H67" s="60">
        <v>1745988</v>
      </c>
      <c r="I67" s="60">
        <v>1724973</v>
      </c>
      <c r="J67" s="60">
        <v>5027632</v>
      </c>
      <c r="K67" s="60">
        <v>1521535</v>
      </c>
      <c r="L67" s="60">
        <v>2120279</v>
      </c>
      <c r="M67" s="60">
        <v>2357359</v>
      </c>
      <c r="N67" s="60">
        <v>5999173</v>
      </c>
      <c r="O67" s="60">
        <v>1999403</v>
      </c>
      <c r="P67" s="60">
        <v>1492645</v>
      </c>
      <c r="Q67" s="60">
        <v>1781825</v>
      </c>
      <c r="R67" s="60">
        <v>5273873</v>
      </c>
      <c r="S67" s="60">
        <v>1878109</v>
      </c>
      <c r="T67" s="60">
        <v>2403610</v>
      </c>
      <c r="U67" s="60">
        <v>5938050</v>
      </c>
      <c r="V67" s="60">
        <v>10219769</v>
      </c>
      <c r="W67" s="60">
        <v>26520447</v>
      </c>
      <c r="X67" s="60"/>
      <c r="Y67" s="60">
        <v>26520447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3568388</v>
      </c>
      <c r="H68" s="60">
        <v>3515291</v>
      </c>
      <c r="I68" s="60">
        <v>2884619</v>
      </c>
      <c r="J68" s="60">
        <v>9968298</v>
      </c>
      <c r="K68" s="60">
        <v>4179309</v>
      </c>
      <c r="L68" s="60">
        <v>4359267</v>
      </c>
      <c r="M68" s="60">
        <v>5373290</v>
      </c>
      <c r="N68" s="60">
        <v>13911866</v>
      </c>
      <c r="O68" s="60">
        <v>3174263</v>
      </c>
      <c r="P68" s="60">
        <v>2537676</v>
      </c>
      <c r="Q68" s="60">
        <v>4382200</v>
      </c>
      <c r="R68" s="60">
        <v>10094139</v>
      </c>
      <c r="S68" s="60">
        <v>4904779</v>
      </c>
      <c r="T68" s="60">
        <v>6140235</v>
      </c>
      <c r="U68" s="60">
        <v>1828123</v>
      </c>
      <c r="V68" s="60">
        <v>12873137</v>
      </c>
      <c r="W68" s="60">
        <v>46847440</v>
      </c>
      <c r="X68" s="60"/>
      <c r="Y68" s="60">
        <v>46847440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20398854</v>
      </c>
      <c r="F69" s="220">
        <f t="shared" si="12"/>
        <v>0</v>
      </c>
      <c r="G69" s="220">
        <f t="shared" si="12"/>
        <v>16081065</v>
      </c>
      <c r="H69" s="220">
        <f t="shared" si="12"/>
        <v>11645021</v>
      </c>
      <c r="I69" s="220">
        <f t="shared" si="12"/>
        <v>10651092</v>
      </c>
      <c r="J69" s="220">
        <f t="shared" si="12"/>
        <v>38377178</v>
      </c>
      <c r="K69" s="220">
        <f t="shared" si="12"/>
        <v>11634932</v>
      </c>
      <c r="L69" s="220">
        <f t="shared" si="12"/>
        <v>12626886</v>
      </c>
      <c r="M69" s="220">
        <f t="shared" si="12"/>
        <v>14005636</v>
      </c>
      <c r="N69" s="220">
        <f t="shared" si="12"/>
        <v>38267454</v>
      </c>
      <c r="O69" s="220">
        <f t="shared" si="12"/>
        <v>10684440</v>
      </c>
      <c r="P69" s="220">
        <f t="shared" si="12"/>
        <v>11475195</v>
      </c>
      <c r="Q69" s="220">
        <f t="shared" si="12"/>
        <v>12009913</v>
      </c>
      <c r="R69" s="220">
        <f t="shared" si="12"/>
        <v>34169548</v>
      </c>
      <c r="S69" s="220">
        <f t="shared" si="12"/>
        <v>13043372</v>
      </c>
      <c r="T69" s="220">
        <f t="shared" si="12"/>
        <v>15811842</v>
      </c>
      <c r="U69" s="220">
        <f t="shared" si="12"/>
        <v>13823323</v>
      </c>
      <c r="V69" s="220">
        <f t="shared" si="12"/>
        <v>42678537</v>
      </c>
      <c r="W69" s="220">
        <f t="shared" si="12"/>
        <v>153492717</v>
      </c>
      <c r="X69" s="220">
        <f t="shared" si="12"/>
        <v>0</v>
      </c>
      <c r="Y69" s="220">
        <f t="shared" si="12"/>
        <v>153492717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281069026</v>
      </c>
      <c r="D5" s="357">
        <f t="shared" si="0"/>
        <v>0</v>
      </c>
      <c r="E5" s="356">
        <f t="shared" si="0"/>
        <v>44261000</v>
      </c>
      <c r="F5" s="358">
        <f t="shared" si="0"/>
        <v>52197111</v>
      </c>
      <c r="G5" s="358">
        <f t="shared" si="0"/>
        <v>136551</v>
      </c>
      <c r="H5" s="356">
        <f t="shared" si="0"/>
        <v>4344860</v>
      </c>
      <c r="I5" s="356">
        <f t="shared" si="0"/>
        <v>3734072</v>
      </c>
      <c r="J5" s="358">
        <f t="shared" si="0"/>
        <v>8215483</v>
      </c>
      <c r="K5" s="358">
        <f t="shared" si="0"/>
        <v>2128141</v>
      </c>
      <c r="L5" s="356">
        <f t="shared" si="0"/>
        <v>4374014</v>
      </c>
      <c r="M5" s="356">
        <f t="shared" si="0"/>
        <v>1687546</v>
      </c>
      <c r="N5" s="358">
        <f t="shared" si="0"/>
        <v>8189701</v>
      </c>
      <c r="O5" s="358">
        <f t="shared" si="0"/>
        <v>2544916</v>
      </c>
      <c r="P5" s="356">
        <f t="shared" si="0"/>
        <v>9131457</v>
      </c>
      <c r="Q5" s="356">
        <f t="shared" si="0"/>
        <v>7751193</v>
      </c>
      <c r="R5" s="358">
        <f t="shared" si="0"/>
        <v>19427566</v>
      </c>
      <c r="S5" s="358">
        <f t="shared" si="0"/>
        <v>6900595</v>
      </c>
      <c r="T5" s="356">
        <f t="shared" si="0"/>
        <v>2794750</v>
      </c>
      <c r="U5" s="356">
        <f t="shared" si="0"/>
        <v>4358942</v>
      </c>
      <c r="V5" s="358">
        <f t="shared" si="0"/>
        <v>14054287</v>
      </c>
      <c r="W5" s="358">
        <f t="shared" si="0"/>
        <v>49887037</v>
      </c>
      <c r="X5" s="356">
        <f t="shared" si="0"/>
        <v>52197111</v>
      </c>
      <c r="Y5" s="358">
        <f t="shared" si="0"/>
        <v>-2310074</v>
      </c>
      <c r="Z5" s="359">
        <f>+IF(X5&lt;&gt;0,+(Y5/X5)*100,0)</f>
        <v>-4.42567405694158</v>
      </c>
      <c r="AA5" s="360">
        <f>+AA6+AA8+AA11+AA13+AA15</f>
        <v>52197111</v>
      </c>
    </row>
    <row r="6" spans="1:27" ht="12.75">
      <c r="A6" s="361" t="s">
        <v>205</v>
      </c>
      <c r="B6" s="142"/>
      <c r="C6" s="60">
        <f>+C7</f>
        <v>189955844</v>
      </c>
      <c r="D6" s="340">
        <f aca="true" t="shared" si="1" ref="D6:AA6">+D7</f>
        <v>0</v>
      </c>
      <c r="E6" s="60">
        <f t="shared" si="1"/>
        <v>17400000</v>
      </c>
      <c r="F6" s="59">
        <f t="shared" si="1"/>
        <v>28841000</v>
      </c>
      <c r="G6" s="59">
        <f t="shared" si="1"/>
        <v>136551</v>
      </c>
      <c r="H6" s="60">
        <f t="shared" si="1"/>
        <v>3049381</v>
      </c>
      <c r="I6" s="60">
        <f t="shared" si="1"/>
        <v>1388090</v>
      </c>
      <c r="J6" s="59">
        <f t="shared" si="1"/>
        <v>4574022</v>
      </c>
      <c r="K6" s="59">
        <f t="shared" si="1"/>
        <v>2011141</v>
      </c>
      <c r="L6" s="60">
        <f t="shared" si="1"/>
        <v>3164854</v>
      </c>
      <c r="M6" s="60">
        <f t="shared" si="1"/>
        <v>617646</v>
      </c>
      <c r="N6" s="59">
        <f t="shared" si="1"/>
        <v>5793641</v>
      </c>
      <c r="O6" s="59">
        <f t="shared" si="1"/>
        <v>2544916</v>
      </c>
      <c r="P6" s="60">
        <f t="shared" si="1"/>
        <v>4911764</v>
      </c>
      <c r="Q6" s="60">
        <f t="shared" si="1"/>
        <v>4462974</v>
      </c>
      <c r="R6" s="59">
        <f t="shared" si="1"/>
        <v>11919654</v>
      </c>
      <c r="S6" s="59">
        <f t="shared" si="1"/>
        <v>4434804</v>
      </c>
      <c r="T6" s="60">
        <f t="shared" si="1"/>
        <v>1333776</v>
      </c>
      <c r="U6" s="60">
        <f t="shared" si="1"/>
        <v>2866505</v>
      </c>
      <c r="V6" s="59">
        <f t="shared" si="1"/>
        <v>8635085</v>
      </c>
      <c r="W6" s="59">
        <f t="shared" si="1"/>
        <v>30922402</v>
      </c>
      <c r="X6" s="60">
        <f t="shared" si="1"/>
        <v>28841000</v>
      </c>
      <c r="Y6" s="59">
        <f t="shared" si="1"/>
        <v>2081402</v>
      </c>
      <c r="Z6" s="61">
        <f>+IF(X6&lt;&gt;0,+(Y6/X6)*100,0)</f>
        <v>7.216816337852363</v>
      </c>
      <c r="AA6" s="62">
        <f t="shared" si="1"/>
        <v>28841000</v>
      </c>
    </row>
    <row r="7" spans="1:27" ht="12.75">
      <c r="A7" s="291" t="s">
        <v>229</v>
      </c>
      <c r="B7" s="142"/>
      <c r="C7" s="60">
        <v>189955844</v>
      </c>
      <c r="D7" s="340"/>
      <c r="E7" s="60">
        <v>17400000</v>
      </c>
      <c r="F7" s="59">
        <v>28841000</v>
      </c>
      <c r="G7" s="59">
        <v>136551</v>
      </c>
      <c r="H7" s="60">
        <v>3049381</v>
      </c>
      <c r="I7" s="60">
        <v>1388090</v>
      </c>
      <c r="J7" s="59">
        <v>4574022</v>
      </c>
      <c r="K7" s="59">
        <v>2011141</v>
      </c>
      <c r="L7" s="60">
        <v>3164854</v>
      </c>
      <c r="M7" s="60">
        <v>617646</v>
      </c>
      <c r="N7" s="59">
        <v>5793641</v>
      </c>
      <c r="O7" s="59">
        <v>2544916</v>
      </c>
      <c r="P7" s="60">
        <v>4911764</v>
      </c>
      <c r="Q7" s="60">
        <v>4462974</v>
      </c>
      <c r="R7" s="59">
        <v>11919654</v>
      </c>
      <c r="S7" s="59">
        <v>4434804</v>
      </c>
      <c r="T7" s="60">
        <v>1333776</v>
      </c>
      <c r="U7" s="60">
        <v>2866505</v>
      </c>
      <c r="V7" s="59">
        <v>8635085</v>
      </c>
      <c r="W7" s="59">
        <v>30922402</v>
      </c>
      <c r="X7" s="60">
        <v>28841000</v>
      </c>
      <c r="Y7" s="59">
        <v>2081402</v>
      </c>
      <c r="Z7" s="61">
        <v>7.22</v>
      </c>
      <c r="AA7" s="62">
        <v>28841000</v>
      </c>
    </row>
    <row r="8" spans="1:27" ht="12.75">
      <c r="A8" s="361" t="s">
        <v>206</v>
      </c>
      <c r="B8" s="142"/>
      <c r="C8" s="60">
        <f aca="true" t="shared" si="2" ref="C8:Y8">SUM(C9:C10)</f>
        <v>87449924</v>
      </c>
      <c r="D8" s="340">
        <f t="shared" si="2"/>
        <v>0</v>
      </c>
      <c r="E8" s="60">
        <f t="shared" si="2"/>
        <v>26861000</v>
      </c>
      <c r="F8" s="59">
        <f t="shared" si="2"/>
        <v>23356111</v>
      </c>
      <c r="G8" s="59">
        <f t="shared" si="2"/>
        <v>0</v>
      </c>
      <c r="H8" s="60">
        <f t="shared" si="2"/>
        <v>1295479</v>
      </c>
      <c r="I8" s="60">
        <f t="shared" si="2"/>
        <v>2345982</v>
      </c>
      <c r="J8" s="59">
        <f t="shared" si="2"/>
        <v>3641461</v>
      </c>
      <c r="K8" s="59">
        <f t="shared" si="2"/>
        <v>117000</v>
      </c>
      <c r="L8" s="60">
        <f t="shared" si="2"/>
        <v>1209160</v>
      </c>
      <c r="M8" s="60">
        <f t="shared" si="2"/>
        <v>1069900</v>
      </c>
      <c r="N8" s="59">
        <f t="shared" si="2"/>
        <v>2396060</v>
      </c>
      <c r="O8" s="59">
        <f t="shared" si="2"/>
        <v>0</v>
      </c>
      <c r="P8" s="60">
        <f t="shared" si="2"/>
        <v>4219693</v>
      </c>
      <c r="Q8" s="60">
        <f t="shared" si="2"/>
        <v>3288219</v>
      </c>
      <c r="R8" s="59">
        <f t="shared" si="2"/>
        <v>7507912</v>
      </c>
      <c r="S8" s="59">
        <f t="shared" si="2"/>
        <v>2465791</v>
      </c>
      <c r="T8" s="60">
        <f t="shared" si="2"/>
        <v>1460974</v>
      </c>
      <c r="U8" s="60">
        <f t="shared" si="2"/>
        <v>1334584</v>
      </c>
      <c r="V8" s="59">
        <f t="shared" si="2"/>
        <v>5261349</v>
      </c>
      <c r="W8" s="59">
        <f t="shared" si="2"/>
        <v>18806782</v>
      </c>
      <c r="X8" s="60">
        <f t="shared" si="2"/>
        <v>23356111</v>
      </c>
      <c r="Y8" s="59">
        <f t="shared" si="2"/>
        <v>-4549329</v>
      </c>
      <c r="Z8" s="61">
        <f>+IF(X8&lt;&gt;0,+(Y8/X8)*100,0)</f>
        <v>-19.478110032958824</v>
      </c>
      <c r="AA8" s="62">
        <f>SUM(AA9:AA10)</f>
        <v>23356111</v>
      </c>
    </row>
    <row r="9" spans="1:27" ht="12.75">
      <c r="A9" s="291" t="s">
        <v>230</v>
      </c>
      <c r="B9" s="142"/>
      <c r="C9" s="60">
        <v>87449924</v>
      </c>
      <c r="D9" s="340"/>
      <c r="E9" s="60">
        <v>26861000</v>
      </c>
      <c r="F9" s="59">
        <v>22927890</v>
      </c>
      <c r="G9" s="59"/>
      <c r="H9" s="60">
        <v>1295479</v>
      </c>
      <c r="I9" s="60">
        <v>2345982</v>
      </c>
      <c r="J9" s="59">
        <v>3641461</v>
      </c>
      <c r="K9" s="59">
        <v>117000</v>
      </c>
      <c r="L9" s="60">
        <v>1209160</v>
      </c>
      <c r="M9" s="60">
        <v>1069900</v>
      </c>
      <c r="N9" s="59">
        <v>2396060</v>
      </c>
      <c r="O9" s="59"/>
      <c r="P9" s="60">
        <v>4219693</v>
      </c>
      <c r="Q9" s="60">
        <v>3288219</v>
      </c>
      <c r="R9" s="59">
        <v>7507912</v>
      </c>
      <c r="S9" s="59">
        <v>2465791</v>
      </c>
      <c r="T9" s="60">
        <v>1460974</v>
      </c>
      <c r="U9" s="60">
        <v>1334584</v>
      </c>
      <c r="V9" s="59">
        <v>5261349</v>
      </c>
      <c r="W9" s="59">
        <v>18806782</v>
      </c>
      <c r="X9" s="60">
        <v>22927890</v>
      </c>
      <c r="Y9" s="59">
        <v>-4121108</v>
      </c>
      <c r="Z9" s="61">
        <v>-17.97</v>
      </c>
      <c r="AA9" s="62">
        <v>22927890</v>
      </c>
    </row>
    <row r="10" spans="1:27" ht="12.75">
      <c r="A10" s="291" t="s">
        <v>231</v>
      </c>
      <c r="B10" s="142"/>
      <c r="C10" s="60"/>
      <c r="D10" s="340"/>
      <c r="E10" s="60"/>
      <c r="F10" s="59">
        <v>428221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428221</v>
      </c>
      <c r="Y10" s="59">
        <v>-428221</v>
      </c>
      <c r="Z10" s="61">
        <v>-100</v>
      </c>
      <c r="AA10" s="62">
        <v>428221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3663258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157853</v>
      </c>
      <c r="V15" s="59">
        <f t="shared" si="5"/>
        <v>157853</v>
      </c>
      <c r="W15" s="59">
        <f t="shared" si="5"/>
        <v>157853</v>
      </c>
      <c r="X15" s="60">
        <f t="shared" si="5"/>
        <v>0</v>
      </c>
      <c r="Y15" s="59">
        <f t="shared" si="5"/>
        <v>157853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>
        <v>157853</v>
      </c>
      <c r="V17" s="59">
        <v>157853</v>
      </c>
      <c r="W17" s="59">
        <v>157853</v>
      </c>
      <c r="X17" s="60"/>
      <c r="Y17" s="59">
        <v>157853</v>
      </c>
      <c r="Z17" s="61"/>
      <c r="AA17" s="62"/>
    </row>
    <row r="18" spans="1:27" ht="12.75">
      <c r="A18" s="291" t="s">
        <v>82</v>
      </c>
      <c r="B18" s="136"/>
      <c r="C18" s="60">
        <v>3663258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23379000</v>
      </c>
      <c r="F22" s="345">
        <f t="shared" si="6"/>
        <v>15034830</v>
      </c>
      <c r="G22" s="345">
        <f t="shared" si="6"/>
        <v>0</v>
      </c>
      <c r="H22" s="343">
        <f t="shared" si="6"/>
        <v>0</v>
      </c>
      <c r="I22" s="343">
        <f t="shared" si="6"/>
        <v>616942</v>
      </c>
      <c r="J22" s="345">
        <f t="shared" si="6"/>
        <v>616942</v>
      </c>
      <c r="K22" s="345">
        <f t="shared" si="6"/>
        <v>0</v>
      </c>
      <c r="L22" s="343">
        <f t="shared" si="6"/>
        <v>0</v>
      </c>
      <c r="M22" s="343">
        <f t="shared" si="6"/>
        <v>846984</v>
      </c>
      <c r="N22" s="345">
        <f t="shared" si="6"/>
        <v>846984</v>
      </c>
      <c r="O22" s="345">
        <f t="shared" si="6"/>
        <v>1477376</v>
      </c>
      <c r="P22" s="343">
        <f t="shared" si="6"/>
        <v>0</v>
      </c>
      <c r="Q22" s="343">
        <f t="shared" si="6"/>
        <v>807549</v>
      </c>
      <c r="R22" s="345">
        <f t="shared" si="6"/>
        <v>2284925</v>
      </c>
      <c r="S22" s="345">
        <f t="shared" si="6"/>
        <v>662409</v>
      </c>
      <c r="T22" s="343">
        <f t="shared" si="6"/>
        <v>1060898</v>
      </c>
      <c r="U22" s="343">
        <f t="shared" si="6"/>
        <v>877951</v>
      </c>
      <c r="V22" s="345">
        <f t="shared" si="6"/>
        <v>2601258</v>
      </c>
      <c r="W22" s="345">
        <f t="shared" si="6"/>
        <v>6350109</v>
      </c>
      <c r="X22" s="343">
        <f t="shared" si="6"/>
        <v>15034830</v>
      </c>
      <c r="Y22" s="345">
        <f t="shared" si="6"/>
        <v>-8684721</v>
      </c>
      <c r="Z22" s="336">
        <f>+IF(X22&lt;&gt;0,+(Y22/X22)*100,0)</f>
        <v>-57.76401196421909</v>
      </c>
      <c r="AA22" s="350">
        <f>SUM(AA23:AA32)</f>
        <v>15034830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15000000</v>
      </c>
      <c r="F24" s="59">
        <v>3809000</v>
      </c>
      <c r="G24" s="59"/>
      <c r="H24" s="60"/>
      <c r="I24" s="60"/>
      <c r="J24" s="59"/>
      <c r="K24" s="59"/>
      <c r="L24" s="60"/>
      <c r="M24" s="60">
        <v>200736</v>
      </c>
      <c r="N24" s="59">
        <v>200736</v>
      </c>
      <c r="O24" s="59">
        <v>686278</v>
      </c>
      <c r="P24" s="60"/>
      <c r="Q24" s="60"/>
      <c r="R24" s="59">
        <v>686278</v>
      </c>
      <c r="S24" s="59">
        <v>203269</v>
      </c>
      <c r="T24" s="60">
        <v>402282</v>
      </c>
      <c r="U24" s="60">
        <v>437185</v>
      </c>
      <c r="V24" s="59">
        <v>1042736</v>
      </c>
      <c r="W24" s="59">
        <v>1929750</v>
      </c>
      <c r="X24" s="60">
        <v>3809000</v>
      </c>
      <c r="Y24" s="59">
        <v>-1879250</v>
      </c>
      <c r="Z24" s="61">
        <v>-49.34</v>
      </c>
      <c r="AA24" s="62">
        <v>3809000</v>
      </c>
    </row>
    <row r="25" spans="1:27" ht="12.75">
      <c r="A25" s="361" t="s">
        <v>239</v>
      </c>
      <c r="B25" s="142"/>
      <c r="C25" s="60"/>
      <c r="D25" s="340"/>
      <c r="E25" s="60">
        <v>8379000</v>
      </c>
      <c r="F25" s="59">
        <v>5000000</v>
      </c>
      <c r="G25" s="59"/>
      <c r="H25" s="60"/>
      <c r="I25" s="60">
        <v>262500</v>
      </c>
      <c r="J25" s="59">
        <v>262500</v>
      </c>
      <c r="K25" s="59"/>
      <c r="L25" s="60"/>
      <c r="M25" s="60">
        <v>395000</v>
      </c>
      <c r="N25" s="59">
        <v>395000</v>
      </c>
      <c r="O25" s="59">
        <v>716098</v>
      </c>
      <c r="P25" s="60"/>
      <c r="Q25" s="60">
        <v>180837</v>
      </c>
      <c r="R25" s="59">
        <v>896935</v>
      </c>
      <c r="S25" s="59">
        <v>279960</v>
      </c>
      <c r="T25" s="60">
        <v>479206</v>
      </c>
      <c r="U25" s="60">
        <v>236488</v>
      </c>
      <c r="V25" s="59">
        <v>995654</v>
      </c>
      <c r="W25" s="59">
        <v>2550089</v>
      </c>
      <c r="X25" s="60">
        <v>5000000</v>
      </c>
      <c r="Y25" s="59">
        <v>-2449911</v>
      </c>
      <c r="Z25" s="61">
        <v>-49</v>
      </c>
      <c r="AA25" s="62">
        <v>5000000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>
        <v>179410</v>
      </c>
      <c r="U27" s="60">
        <v>204278</v>
      </c>
      <c r="V27" s="59">
        <v>383688</v>
      </c>
      <c r="W27" s="59">
        <v>383688</v>
      </c>
      <c r="X27" s="60"/>
      <c r="Y27" s="59">
        <v>383688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6225830</v>
      </c>
      <c r="G32" s="59"/>
      <c r="H32" s="60"/>
      <c r="I32" s="60">
        <v>354442</v>
      </c>
      <c r="J32" s="59">
        <v>354442</v>
      </c>
      <c r="K32" s="59"/>
      <c r="L32" s="60"/>
      <c r="M32" s="60">
        <v>251248</v>
      </c>
      <c r="N32" s="59">
        <v>251248</v>
      </c>
      <c r="O32" s="59">
        <v>75000</v>
      </c>
      <c r="P32" s="60"/>
      <c r="Q32" s="60">
        <v>626712</v>
      </c>
      <c r="R32" s="59">
        <v>701712</v>
      </c>
      <c r="S32" s="59">
        <v>179180</v>
      </c>
      <c r="T32" s="60"/>
      <c r="U32" s="60"/>
      <c r="V32" s="59">
        <v>179180</v>
      </c>
      <c r="W32" s="59">
        <v>1486582</v>
      </c>
      <c r="X32" s="60">
        <v>6225830</v>
      </c>
      <c r="Y32" s="59">
        <v>-4739248</v>
      </c>
      <c r="Z32" s="61">
        <v>-76.12</v>
      </c>
      <c r="AA32" s="62">
        <v>6225830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70945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70945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66065000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66065000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70038897</v>
      </c>
      <c r="D40" s="344">
        <f t="shared" si="9"/>
        <v>0</v>
      </c>
      <c r="E40" s="343">
        <f t="shared" si="9"/>
        <v>13836000</v>
      </c>
      <c r="F40" s="345">
        <f t="shared" si="9"/>
        <v>18763793</v>
      </c>
      <c r="G40" s="345">
        <f t="shared" si="9"/>
        <v>0</v>
      </c>
      <c r="H40" s="343">
        <f t="shared" si="9"/>
        <v>688115</v>
      </c>
      <c r="I40" s="343">
        <f t="shared" si="9"/>
        <v>61443</v>
      </c>
      <c r="J40" s="345">
        <f t="shared" si="9"/>
        <v>749558</v>
      </c>
      <c r="K40" s="345">
        <f t="shared" si="9"/>
        <v>381510</v>
      </c>
      <c r="L40" s="343">
        <f t="shared" si="9"/>
        <v>994715</v>
      </c>
      <c r="M40" s="343">
        <f t="shared" si="9"/>
        <v>988396</v>
      </c>
      <c r="N40" s="345">
        <f t="shared" si="9"/>
        <v>2364621</v>
      </c>
      <c r="O40" s="345">
        <f t="shared" si="9"/>
        <v>629073</v>
      </c>
      <c r="P40" s="343">
        <f t="shared" si="9"/>
        <v>150740</v>
      </c>
      <c r="Q40" s="343">
        <f t="shared" si="9"/>
        <v>406110</v>
      </c>
      <c r="R40" s="345">
        <f t="shared" si="9"/>
        <v>1185923</v>
      </c>
      <c r="S40" s="345">
        <f t="shared" si="9"/>
        <v>6929</v>
      </c>
      <c r="T40" s="343">
        <f t="shared" si="9"/>
        <v>42858</v>
      </c>
      <c r="U40" s="343">
        <f t="shared" si="9"/>
        <v>1693603</v>
      </c>
      <c r="V40" s="345">
        <f t="shared" si="9"/>
        <v>1743390</v>
      </c>
      <c r="W40" s="345">
        <f t="shared" si="9"/>
        <v>6043492</v>
      </c>
      <c r="X40" s="343">
        <f t="shared" si="9"/>
        <v>18763793</v>
      </c>
      <c r="Y40" s="345">
        <f t="shared" si="9"/>
        <v>-12720301</v>
      </c>
      <c r="Z40" s="336">
        <f>+IF(X40&lt;&gt;0,+(Y40/X40)*100,0)</f>
        <v>-67.79173592460756</v>
      </c>
      <c r="AA40" s="350">
        <f>SUM(AA41:AA49)</f>
        <v>18763793</v>
      </c>
    </row>
    <row r="41" spans="1:27" ht="12.75">
      <c r="A41" s="361" t="s">
        <v>248</v>
      </c>
      <c r="B41" s="142"/>
      <c r="C41" s="362">
        <v>2390916</v>
      </c>
      <c r="D41" s="363"/>
      <c r="E41" s="362">
        <v>936000</v>
      </c>
      <c r="F41" s="364">
        <v>1650000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1437232</v>
      </c>
      <c r="V41" s="364">
        <v>1437232</v>
      </c>
      <c r="W41" s="364">
        <v>1437232</v>
      </c>
      <c r="X41" s="362">
        <v>1650000</v>
      </c>
      <c r="Y41" s="364">
        <v>-212768</v>
      </c>
      <c r="Z41" s="365">
        <v>-12.9</v>
      </c>
      <c r="AA41" s="366">
        <v>1650000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3550000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3550000</v>
      </c>
      <c r="Y42" s="53">
        <f t="shared" si="10"/>
        <v>-3550000</v>
      </c>
      <c r="Z42" s="94">
        <f>+IF(X42&lt;&gt;0,+(Y42/X42)*100,0)</f>
        <v>-100</v>
      </c>
      <c r="AA42" s="95">
        <f>+AA62</f>
        <v>3550000</v>
      </c>
    </row>
    <row r="43" spans="1:27" ht="12.75">
      <c r="A43" s="361" t="s">
        <v>250</v>
      </c>
      <c r="B43" s="136"/>
      <c r="C43" s="275">
        <v>3616626</v>
      </c>
      <c r="D43" s="369"/>
      <c r="E43" s="305">
        <v>2200000</v>
      </c>
      <c r="F43" s="370">
        <v>9419000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3390</v>
      </c>
      <c r="R43" s="370">
        <v>3390</v>
      </c>
      <c r="S43" s="370"/>
      <c r="T43" s="305"/>
      <c r="U43" s="305"/>
      <c r="V43" s="370"/>
      <c r="W43" s="370">
        <v>3390</v>
      </c>
      <c r="X43" s="305">
        <v>9419000</v>
      </c>
      <c r="Y43" s="370">
        <v>-9415610</v>
      </c>
      <c r="Z43" s="371">
        <v>-99.96</v>
      </c>
      <c r="AA43" s="303">
        <v>9419000</v>
      </c>
    </row>
    <row r="44" spans="1:27" ht="12.75">
      <c r="A44" s="361" t="s">
        <v>251</v>
      </c>
      <c r="B44" s="136"/>
      <c r="C44" s="60">
        <v>492337</v>
      </c>
      <c r="D44" s="368"/>
      <c r="E44" s="54"/>
      <c r="F44" s="53">
        <v>2354382</v>
      </c>
      <c r="G44" s="53"/>
      <c r="H44" s="54">
        <v>163439</v>
      </c>
      <c r="I44" s="54"/>
      <c r="J44" s="53">
        <v>163439</v>
      </c>
      <c r="K44" s="53">
        <v>54000</v>
      </c>
      <c r="L44" s="54">
        <v>7628</v>
      </c>
      <c r="M44" s="54"/>
      <c r="N44" s="53">
        <v>61628</v>
      </c>
      <c r="O44" s="53">
        <v>14688</v>
      </c>
      <c r="P44" s="54">
        <v>150740</v>
      </c>
      <c r="Q44" s="54">
        <v>33629</v>
      </c>
      <c r="R44" s="53">
        <v>199057</v>
      </c>
      <c r="S44" s="53">
        <v>6929</v>
      </c>
      <c r="T44" s="54">
        <v>42858</v>
      </c>
      <c r="U44" s="54">
        <v>54518</v>
      </c>
      <c r="V44" s="53">
        <v>104305</v>
      </c>
      <c r="W44" s="53">
        <v>528429</v>
      </c>
      <c r="X44" s="54">
        <v>2354382</v>
      </c>
      <c r="Y44" s="53">
        <v>-1825953</v>
      </c>
      <c r="Z44" s="94">
        <v>-77.56</v>
      </c>
      <c r="AA44" s="95">
        <v>2354382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>
        <v>211611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>
        <v>369091</v>
      </c>
      <c r="R46" s="53">
        <v>369091</v>
      </c>
      <c r="S46" s="53"/>
      <c r="T46" s="54"/>
      <c r="U46" s="54">
        <v>201853</v>
      </c>
      <c r="V46" s="53">
        <v>201853</v>
      </c>
      <c r="W46" s="53">
        <v>570944</v>
      </c>
      <c r="X46" s="54">
        <v>211611</v>
      </c>
      <c r="Y46" s="53">
        <v>359333</v>
      </c>
      <c r="Z46" s="94">
        <v>169.81</v>
      </c>
      <c r="AA46" s="95">
        <v>211611</v>
      </c>
    </row>
    <row r="47" spans="1:27" ht="12.75">
      <c r="A47" s="361" t="s">
        <v>254</v>
      </c>
      <c r="B47" s="136"/>
      <c r="C47" s="60">
        <v>15941861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147500</v>
      </c>
      <c r="D48" s="368"/>
      <c r="E48" s="54">
        <v>8200000</v>
      </c>
      <c r="F48" s="53">
        <v>378800</v>
      </c>
      <c r="G48" s="53"/>
      <c r="H48" s="54">
        <v>524676</v>
      </c>
      <c r="I48" s="54"/>
      <c r="J48" s="53">
        <v>524676</v>
      </c>
      <c r="K48" s="53">
        <v>327510</v>
      </c>
      <c r="L48" s="54">
        <v>987087</v>
      </c>
      <c r="M48" s="54">
        <v>988396</v>
      </c>
      <c r="N48" s="53">
        <v>2302993</v>
      </c>
      <c r="O48" s="53">
        <v>614385</v>
      </c>
      <c r="P48" s="54"/>
      <c r="Q48" s="54"/>
      <c r="R48" s="53">
        <v>614385</v>
      </c>
      <c r="S48" s="53"/>
      <c r="T48" s="54"/>
      <c r="U48" s="54"/>
      <c r="V48" s="53"/>
      <c r="W48" s="53">
        <v>3442054</v>
      </c>
      <c r="X48" s="54">
        <v>378800</v>
      </c>
      <c r="Y48" s="53">
        <v>3063254</v>
      </c>
      <c r="Z48" s="94">
        <v>808.67</v>
      </c>
      <c r="AA48" s="95">
        <v>378800</v>
      </c>
    </row>
    <row r="49" spans="1:27" ht="12.75">
      <c r="A49" s="361" t="s">
        <v>93</v>
      </c>
      <c r="B49" s="136"/>
      <c r="C49" s="54">
        <v>47449657</v>
      </c>
      <c r="D49" s="368"/>
      <c r="E49" s="54">
        <v>2500000</v>
      </c>
      <c r="F49" s="53">
        <v>1200000</v>
      </c>
      <c r="G49" s="53"/>
      <c r="H49" s="54"/>
      <c r="I49" s="54">
        <v>61443</v>
      </c>
      <c r="J49" s="53">
        <v>61443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61443</v>
      </c>
      <c r="X49" s="54">
        <v>1200000</v>
      </c>
      <c r="Y49" s="53">
        <v>-1138557</v>
      </c>
      <c r="Z49" s="94">
        <v>-94.88</v>
      </c>
      <c r="AA49" s="95">
        <v>1200000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625367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625367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417869235</v>
      </c>
      <c r="D60" s="346">
        <f t="shared" si="14"/>
        <v>0</v>
      </c>
      <c r="E60" s="219">
        <f t="shared" si="14"/>
        <v>81476000</v>
      </c>
      <c r="F60" s="264">
        <f t="shared" si="14"/>
        <v>85995734</v>
      </c>
      <c r="G60" s="264">
        <f t="shared" si="14"/>
        <v>136551</v>
      </c>
      <c r="H60" s="219">
        <f t="shared" si="14"/>
        <v>5032975</v>
      </c>
      <c r="I60" s="219">
        <f t="shared" si="14"/>
        <v>4412457</v>
      </c>
      <c r="J60" s="264">
        <f t="shared" si="14"/>
        <v>9581983</v>
      </c>
      <c r="K60" s="264">
        <f t="shared" si="14"/>
        <v>2509651</v>
      </c>
      <c r="L60" s="219">
        <f t="shared" si="14"/>
        <v>5368729</v>
      </c>
      <c r="M60" s="219">
        <f t="shared" si="14"/>
        <v>3522926</v>
      </c>
      <c r="N60" s="264">
        <f t="shared" si="14"/>
        <v>11401306</v>
      </c>
      <c r="O60" s="264">
        <f t="shared" si="14"/>
        <v>4651365</v>
      </c>
      <c r="P60" s="219">
        <f t="shared" si="14"/>
        <v>9282197</v>
      </c>
      <c r="Q60" s="219">
        <f t="shared" si="14"/>
        <v>8964852</v>
      </c>
      <c r="R60" s="264">
        <f t="shared" si="14"/>
        <v>22898414</v>
      </c>
      <c r="S60" s="264">
        <f t="shared" si="14"/>
        <v>7569933</v>
      </c>
      <c r="T60" s="219">
        <f t="shared" si="14"/>
        <v>3898506</v>
      </c>
      <c r="U60" s="219">
        <f t="shared" si="14"/>
        <v>6930496</v>
      </c>
      <c r="V60" s="264">
        <f t="shared" si="14"/>
        <v>18398935</v>
      </c>
      <c r="W60" s="264">
        <f t="shared" si="14"/>
        <v>62280638</v>
      </c>
      <c r="X60" s="219">
        <f t="shared" si="14"/>
        <v>85995734</v>
      </c>
      <c r="Y60" s="264">
        <f t="shared" si="14"/>
        <v>-23715096</v>
      </c>
      <c r="Z60" s="337">
        <f>+IF(X60&lt;&gt;0,+(Y60/X60)*100,0)</f>
        <v>-27.57706097374551</v>
      </c>
      <c r="AA60" s="232">
        <f>+AA57+AA54+AA51+AA40+AA37+AA34+AA22+AA5</f>
        <v>85995734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3550000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3550000</v>
      </c>
      <c r="Y62" s="349">
        <f t="shared" si="15"/>
        <v>-3550000</v>
      </c>
      <c r="Z62" s="338">
        <f>+IF(X62&lt;&gt;0,+(Y62/X62)*100,0)</f>
        <v>-100</v>
      </c>
      <c r="AA62" s="351">
        <f>SUM(AA63:AA66)</f>
        <v>3550000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>
        <v>3550000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3550000</v>
      </c>
      <c r="Y64" s="59">
        <v>-3550000</v>
      </c>
      <c r="Z64" s="61">
        <v>-100</v>
      </c>
      <c r="AA64" s="62">
        <v>3550000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932000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>
        <v>900000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32000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932000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2017-07-31T13:37:53Z</dcterms:created>
  <dcterms:modified xsi:type="dcterms:W3CDTF">2017-07-31T13:37:57Z</dcterms:modified>
  <cp:category/>
  <cp:version/>
  <cp:contentType/>
  <cp:contentStatus/>
</cp:coreProperties>
</file>