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<sst xmlns="http://schemas.openxmlformats.org/spreadsheetml/2006/main" count="857" uniqueCount="303">
  <si>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Umhlabuyalingana(KZN271)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</si>
  <si>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</si>
  <si>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</si>
  <si>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</si>
  <si>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</si>
  <si>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</si>
  <si>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</si>
  <si>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</si>
  <si>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</si>
  <si>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</si>
  <si>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</si>
  <si>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</si>
  <si>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</si>
  <si>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</si>
  <si>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</si>
  <si>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</si>
  <si>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</si>
  <si>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</si>
  <si>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</si>
  <si>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</si>
  <si>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</si>
  <si>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</si>
  <si>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</si>
  <si>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</si>
  <si>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</si>
  <si>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</si>
  <si>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</si>
  <si>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</si>
  <si>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</si>
  <si>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</si>
  <si>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</si>
  <si>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</si>
  <si>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</si>
  <si>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</si>
  <si>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</si>
  <si>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</si>
  <si>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</si>
  <si>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</si>
  <si>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</si>
  <si>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</si>
  <si>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</si>
  <si>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</si>
  <si>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</si>
  <si>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</si>
  <si>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</si>
  <si>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</si>
  <si>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</si>
  <si>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</si>
  <si>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</si>
  <si>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</si>
  <si>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</si>
  <si>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</si>
  <si>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</si>
  <si>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</si>
  <si>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</si>
  <si>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</si>
  <si>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</si>
  <si>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</si>
  <si>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</si>
  <si>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</si>
  <si>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</si>
  <si>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</si>
  <si>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</si>
  <si>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</si>
  <si>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</si>
  <si>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</si>
  <si>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</si>
  <si>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</si>
  <si>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</si>
  <si>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</si>
  <si>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Umhlabuyalingana(KZN271) - Table C2 Quarterly Budget Statement - Financial Performance (standard classification) for 4th Quarter ended 30 June 2017 (Figures Finalised as at 2017/07/28)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</si>
  <si>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</si>
  <si>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</si>
  <si>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</si>
  <si>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</si>
  <si>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</si>
  <si>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</si>
  <si>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</si>
  <si>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</si>
  <si>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</si>
  <si>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</si>
  <si>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</si>
  <si>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</si>
  <si>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</si>
  <si>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</si>
  <si>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</si>
  <si>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</si>
  <si>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</si>
  <si>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</si>
  <si>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</si>
  <si>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</si>
  <si>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</si>
  <si>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</si>
  <si>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</si>
  <si>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</si>
  <si>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</si>
  <si>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</si>
  <si>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</si>
  <si>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</si>
  <si>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</si>
  <si>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Umhlabuyalingana(KZN271) - Table C4 Quarterly Budget Statement - Financial Performance (revenue and expenditure) for 4th Quarter ended 30 June 2017 (Figures Finalised as at 2017/07/28)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</si>
  <si>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</si>
  <si>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</si>
  <si>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</si>
  <si>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</si>
  <si>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</si>
  <si>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</si>
  <si>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</si>
  <si>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</si>
  <si>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</si>
  <si>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</si>
  <si>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</si>
  <si>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</si>
  <si>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</si>
  <si>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</si>
  <si>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</si>
  <si>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</si>
  <si>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</si>
  <si>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</si>
  <si>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</si>
  <si>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</si>
  <si>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</si>
  <si>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</si>
  <si>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</si>
  <si>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</si>
  <si>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</si>
  <si>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</si>
  <si>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</si>
  <si>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</si>
  <si>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Umhlabuyalingana(KZN271) - Table C5 Quarterly Budget Statement - Capital Expenditure by Standard Classification and Funding for 4th Quarter ended 30 June 2017 (Figures Finalised as at 2017/07/28)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</si>
  <si>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</si>
  <si>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</si>
  <si>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</si>
  <si>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</si>
  <si>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</si>
  <si>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</si>
  <si>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</si>
  <si>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</si>
  <si>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</si>
  <si>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</si>
  <si>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Umhlabuyalingana(KZN271) - Table C6 Quarterly Budget Statement - Financial Position for 4th Quarter ended 30 June 2017 (Figures Finalised as at 2017/07/28)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</si>
  <si>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</si>
  <si>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</si>
  <si>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</si>
  <si>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</si>
  <si>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</si>
  <si>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</si>
  <si>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</si>
  <si>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</si>
  <si>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</si>
  <si>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</si>
  <si>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</si>
  <si>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</si>
  <si>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</si>
  <si>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</si>
  <si>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</si>
  <si>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</si>
  <si>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</si>
  <si>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</si>
  <si>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</si>
  <si>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</si>
  <si>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</si>
  <si>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</si>
  <si>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</si>
  <si>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</si>
  <si>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</si>
  <si>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</si>
  <si>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</si>
  <si>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</si>
  <si>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</si>
  <si>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</si>
  <si>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</si>
  <si>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</si>
  <si>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</si>
  <si>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Umhlabuyalingana(KZN271) - Table C7 Quarterly Budget Statement - Cash Flows for 4th Quarter ended 30 June 2017 (Figures Finalised as at 2017/07/28)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</si>
  <si>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</si>
  <si>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</si>
  <si>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</si>
  <si>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</si>
  <si>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</si>
  <si>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</si>
  <si>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</si>
  <si>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</si>
  <si>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</si>
  <si>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</si>
  <si>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</si>
  <si>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</si>
  <si>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</si>
  <si>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</si>
  <si>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</si>
  <si>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</si>
  <si>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</si>
  <si>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</si>
  <si>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</si>
  <si>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</si>
  <si>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</si>
  <si>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</si>
  <si>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</si>
  <si>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</si>
  <si>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</si>
  <si>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</si>
  <si>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</si>
  <si>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Umhlabuyalingana(KZN271) - Table C9 Quarterly Budget Statement - Capital Expenditure by Asset Clas for 4th Quarter ended 30 June 2017 (Figures Finalised as at 2017/07/28)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</si>
  <si>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</si>
  <si>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</si>
  <si>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</si>
  <si>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</si>
  <si>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</si>
  <si>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</si>
  <si>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</si>
  <si>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</si>
  <si>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</si>
  <si>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</si>
  <si>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</si>
  <si>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</si>
  <si>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</si>
  <si>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</si>
  <si>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</si>
  <si>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</si>
  <si>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</si>
  <si>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</si>
  <si>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</si>
  <si>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</si>
  <si>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</si>
  <si>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</si>
  <si>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</si>
  <si>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</si>
  <si>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Umhlabuyalingana(KZN271) - Table SC13a Quarterly Budget Statement - Capital Expenditure on New Assets by Asset Class for 4th Quarter ended 30 June 2017 (Figures Finalised as at 2017/07/28)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</si>
  <si>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</si>
  <si>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</si>
  <si>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</si>
  <si>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</si>
  <si>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</si>
  <si>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</si>
  <si>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</si>
  <si>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</si>
  <si>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</si>
  <si>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</si>
  <si>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</si>
  <si>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</si>
  <si>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</si>
  <si>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</si>
  <si>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</si>
  <si>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</si>
  <si>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</si>
  <si>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</si>
  <si>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</si>
  <si>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</si>
  <si>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</si>
  <si>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</si>
  <si>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</si>
  <si>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</si>
  <si>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</si>
  <si>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</si>
  <si>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</si>
  <si>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</si>
  <si>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</si>
  <si>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</si>
  <si>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</si>
  <si>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</si>
  <si>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</si>
  <si>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</si>
  <si>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</si>
  <si>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Umhlabuyalingana(KZN271) - Table SC13B Quarterly Budget Statement - Capital Expenditure on Renewal of existing assets by Asset Class for 4th Quarter ended 30 June 2017 (Figures Finalised as at 2017/07/28)</t>
  </si>
  <si>
    <t>Capital Expenditure on Renewal of Existing Assets by Asset Class/Sub-class</t>
  </si>
  <si>
    <t>Total Capital Expenditure on Renewal of Existing Assets</t>
  </si>
  <si>
    <t>Kwazulu-Natal: Umhlabuyalingana(KZN271) - Table SC13C Quarterly Budget Statement - Repairs and Maintenance Expenditure by Asset Class for 4th Quarter ended 30 June 2017 (Figures Finalised as at 2017/07/28)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</si>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</sst>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17183838</v>
      </c>
      <c r="C5" s="19">
        <v>0</v>
      </c>
      <c r="D5" s="59">
        <v>21434000</v>
      </c>
      <c r="E5" s="60">
        <v>19516725</v>
      </c>
      <c r="F5" s="60">
        <v>1563529</v>
      </c>
      <c r="G5" s="60">
        <v>1581425</v>
      </c>
      <c r="H5" s="60">
        <v>1587862</v>
      </c>
      <c r="I5" s="60">
        <v>4732816</v>
      </c>
      <c r="J5" s="60">
        <v>1587820</v>
      </c>
      <c r="K5" s="60">
        <v>1587820</v>
      </c>
      <c r="L5" s="60">
        <v>1587820</v>
      </c>
      <c r="M5" s="60">
        <v>4763460</v>
      </c>
      <c r="N5" s="60">
        <v>1587820</v>
      </c>
      <c r="O5" s="60">
        <v>1587820</v>
      </c>
      <c r="P5" s="60">
        <v>1587820</v>
      </c>
      <c r="Q5" s="60">
        <v>4763460</v>
      </c>
      <c r="R5" s="60">
        <v>1631070</v>
      </c>
      <c r="S5" s="60">
        <v>1622820</v>
      </c>
      <c r="T5" s="60">
        <v>1604070</v>
      </c>
      <c r="U5" s="60">
        <v>4857960</v>
      </c>
      <c r="V5" s="60">
        <v>19117696</v>
      </c>
      <c r="W5" s="60">
        <v>21434425</v>
      </c>
      <c r="X5" s="60">
        <v>-2316729</v>
      </c>
      <c r="Y5" s="61">
        <v>-10.81</v>
      </c>
      <c r="Z5" s="62">
        <v>19516725</v>
      </c>
    </row>
    <row r="6" spans="1:26" ht="12.75">
      <c r="A6" s="58" t="s">
        <v>32</v>
      </c>
      <c r="B6" s="19">
        <v>201968</v>
      </c>
      <c r="C6" s="19">
        <v>0</v>
      </c>
      <c r="D6" s="59">
        <v>1922160</v>
      </c>
      <c r="E6" s="60">
        <v>201600</v>
      </c>
      <c r="F6" s="60">
        <v>16831</v>
      </c>
      <c r="G6" s="60">
        <v>16831</v>
      </c>
      <c r="H6" s="60">
        <v>16831</v>
      </c>
      <c r="I6" s="60">
        <v>50493</v>
      </c>
      <c r="J6" s="60">
        <v>16831</v>
      </c>
      <c r="K6" s="60">
        <v>16831</v>
      </c>
      <c r="L6" s="60">
        <v>16831</v>
      </c>
      <c r="M6" s="60">
        <v>50493</v>
      </c>
      <c r="N6" s="60">
        <v>2404</v>
      </c>
      <c r="O6" s="60">
        <v>12022</v>
      </c>
      <c r="P6" s="60">
        <v>16831</v>
      </c>
      <c r="Q6" s="60">
        <v>31257</v>
      </c>
      <c r="R6" s="60">
        <v>16831</v>
      </c>
      <c r="S6" s="60">
        <v>16831</v>
      </c>
      <c r="T6" s="60">
        <v>16831</v>
      </c>
      <c r="U6" s="60">
        <v>50493</v>
      </c>
      <c r="V6" s="60">
        <v>182736</v>
      </c>
      <c r="W6" s="60">
        <v>1922160</v>
      </c>
      <c r="X6" s="60">
        <v>-1739424</v>
      </c>
      <c r="Y6" s="61">
        <v>-90.49</v>
      </c>
      <c r="Z6" s="62">
        <v>201600</v>
      </c>
    </row>
    <row r="7" spans="1:26" ht="12.75">
      <c r="A7" s="58" t="s">
        <v>33</v>
      </c>
      <c r="B7" s="19">
        <v>6958873</v>
      </c>
      <c r="C7" s="19">
        <v>0</v>
      </c>
      <c r="D7" s="59">
        <v>5942128</v>
      </c>
      <c r="E7" s="60">
        <v>4092084</v>
      </c>
      <c r="F7" s="60">
        <v>150907</v>
      </c>
      <c r="G7" s="60">
        <v>231792</v>
      </c>
      <c r="H7" s="60">
        <v>159398</v>
      </c>
      <c r="I7" s="60">
        <v>542097</v>
      </c>
      <c r="J7" s="60">
        <v>753653</v>
      </c>
      <c r="K7" s="60">
        <v>198218</v>
      </c>
      <c r="L7" s="60">
        <v>215100</v>
      </c>
      <c r="M7" s="60">
        <v>1166971</v>
      </c>
      <c r="N7" s="60">
        <v>730076</v>
      </c>
      <c r="O7" s="60">
        <v>150594</v>
      </c>
      <c r="P7" s="60">
        <v>18943</v>
      </c>
      <c r="Q7" s="60">
        <v>899613</v>
      </c>
      <c r="R7" s="60">
        <v>833120</v>
      </c>
      <c r="S7" s="60">
        <v>24279</v>
      </c>
      <c r="T7" s="60">
        <v>451799</v>
      </c>
      <c r="U7" s="60">
        <v>1309198</v>
      </c>
      <c r="V7" s="60">
        <v>3917879</v>
      </c>
      <c r="W7" s="60">
        <v>5942128</v>
      </c>
      <c r="X7" s="60">
        <v>-2024249</v>
      </c>
      <c r="Y7" s="61">
        <v>-34.07</v>
      </c>
      <c r="Z7" s="62">
        <v>4092084</v>
      </c>
    </row>
    <row r="8" spans="1:26" ht="12.75">
      <c r="A8" s="58" t="s">
        <v>34</v>
      </c>
      <c r="B8" s="19">
        <v>126911169</v>
      </c>
      <c r="C8" s="19">
        <v>0</v>
      </c>
      <c r="D8" s="59">
        <v>128152000</v>
      </c>
      <c r="E8" s="60">
        <v>128652000</v>
      </c>
      <c r="F8" s="60">
        <v>51418248</v>
      </c>
      <c r="G8" s="60">
        <v>778661</v>
      </c>
      <c r="H8" s="60">
        <v>456203</v>
      </c>
      <c r="I8" s="60">
        <v>52653112</v>
      </c>
      <c r="J8" s="60">
        <v>518676</v>
      </c>
      <c r="K8" s="60">
        <v>1224622</v>
      </c>
      <c r="L8" s="60">
        <v>33672906</v>
      </c>
      <c r="M8" s="60">
        <v>35416204</v>
      </c>
      <c r="N8" s="60">
        <v>417139</v>
      </c>
      <c r="O8" s="60">
        <v>6764458</v>
      </c>
      <c r="P8" s="60">
        <v>31114469</v>
      </c>
      <c r="Q8" s="60">
        <v>38296066</v>
      </c>
      <c r="R8" s="60">
        <v>205916</v>
      </c>
      <c r="S8" s="60">
        <v>147628</v>
      </c>
      <c r="T8" s="60">
        <v>12191984</v>
      </c>
      <c r="U8" s="60">
        <v>12545528</v>
      </c>
      <c r="V8" s="60">
        <v>138910910</v>
      </c>
      <c r="W8" s="60">
        <v>128152000</v>
      </c>
      <c r="X8" s="60">
        <v>10758910</v>
      </c>
      <c r="Y8" s="61">
        <v>8.4</v>
      </c>
      <c r="Z8" s="62">
        <v>128652000</v>
      </c>
    </row>
    <row r="9" spans="1:26" ht="12.75">
      <c r="A9" s="58" t="s">
        <v>35</v>
      </c>
      <c r="B9" s="19">
        <v>7268920</v>
      </c>
      <c r="C9" s="19">
        <v>0</v>
      </c>
      <c r="D9" s="59">
        <v>6732487</v>
      </c>
      <c r="E9" s="60">
        <v>8825788</v>
      </c>
      <c r="F9" s="60">
        <v>806178</v>
      </c>
      <c r="G9" s="60">
        <v>770509</v>
      </c>
      <c r="H9" s="60">
        <v>737809</v>
      </c>
      <c r="I9" s="60">
        <v>2314496</v>
      </c>
      <c r="J9" s="60">
        <v>647358</v>
      </c>
      <c r="K9" s="60">
        <v>704738</v>
      </c>
      <c r="L9" s="60">
        <v>671620</v>
      </c>
      <c r="M9" s="60">
        <v>2023716</v>
      </c>
      <c r="N9" s="60">
        <v>736329</v>
      </c>
      <c r="O9" s="60">
        <v>444311</v>
      </c>
      <c r="P9" s="60">
        <v>568672</v>
      </c>
      <c r="Q9" s="60">
        <v>1749312</v>
      </c>
      <c r="R9" s="60">
        <v>635319</v>
      </c>
      <c r="S9" s="60">
        <v>724972</v>
      </c>
      <c r="T9" s="60">
        <v>1072470</v>
      </c>
      <c r="U9" s="60">
        <v>2432761</v>
      </c>
      <c r="V9" s="60">
        <v>8520285</v>
      </c>
      <c r="W9" s="60">
        <v>6732275</v>
      </c>
      <c r="X9" s="60">
        <v>1788010</v>
      </c>
      <c r="Y9" s="61">
        <v>26.56</v>
      </c>
      <c r="Z9" s="62">
        <v>8825788</v>
      </c>
    </row>
    <row r="10" spans="1:26" ht="22.5">
      <c r="A10" s="63" t="s">
        <v>278</v>
      </c>
      <c r="B10" s="64">
        <f>SUM(B5:B9)</f>
        <v>158524768</v>
      </c>
      <c r="C10" s="64">
        <f>SUM(C5:C9)</f>
        <v>0</v>
      </c>
      <c r="D10" s="65">
        <f aca="true" t="shared" si="0" ref="D10:Z10">SUM(D5:D9)</f>
        <v>164182775</v>
      </c>
      <c r="E10" s="66">
        <f t="shared" si="0"/>
        <v>161288197</v>
      </c>
      <c r="F10" s="66">
        <f t="shared" si="0"/>
        <v>53955693</v>
      </c>
      <c r="G10" s="66">
        <f t="shared" si="0"/>
        <v>3379218</v>
      </c>
      <c r="H10" s="66">
        <f t="shared" si="0"/>
        <v>2958103</v>
      </c>
      <c r="I10" s="66">
        <f t="shared" si="0"/>
        <v>60293014</v>
      </c>
      <c r="J10" s="66">
        <f t="shared" si="0"/>
        <v>3524338</v>
      </c>
      <c r="K10" s="66">
        <f t="shared" si="0"/>
        <v>3732229</v>
      </c>
      <c r="L10" s="66">
        <f t="shared" si="0"/>
        <v>36164277</v>
      </c>
      <c r="M10" s="66">
        <f t="shared" si="0"/>
        <v>43420844</v>
      </c>
      <c r="N10" s="66">
        <f t="shared" si="0"/>
        <v>3473768</v>
      </c>
      <c r="O10" s="66">
        <f t="shared" si="0"/>
        <v>8959205</v>
      </c>
      <c r="P10" s="66">
        <f t="shared" si="0"/>
        <v>33306735</v>
      </c>
      <c r="Q10" s="66">
        <f t="shared" si="0"/>
        <v>45739708</v>
      </c>
      <c r="R10" s="66">
        <f t="shared" si="0"/>
        <v>3322256</v>
      </c>
      <c r="S10" s="66">
        <f t="shared" si="0"/>
        <v>2536530</v>
      </c>
      <c r="T10" s="66">
        <f t="shared" si="0"/>
        <v>15337154</v>
      </c>
      <c r="U10" s="66">
        <f t="shared" si="0"/>
        <v>21195940</v>
      </c>
      <c r="V10" s="66">
        <f t="shared" si="0"/>
        <v>170649506</v>
      </c>
      <c r="W10" s="66">
        <f t="shared" si="0"/>
        <v>164182988</v>
      </c>
      <c r="X10" s="66">
        <f t="shared" si="0"/>
        <v>6466518</v>
      </c>
      <c r="Y10" s="67">
        <f>+IF(W10&lt;&gt;0,(X10/W10)*100,0)</f>
        <v>3.9386041628137503</v>
      </c>
      <c r="Z10" s="68">
        <f t="shared" si="0"/>
        <v>161288197</v>
      </c>
    </row>
    <row r="11" spans="1:26" ht="12.75">
      <c r="A11" s="58" t="s">
        <v>37</v>
      </c>
      <c r="B11" s="19">
        <v>37484073</v>
      </c>
      <c r="C11" s="19">
        <v>0</v>
      </c>
      <c r="D11" s="59">
        <v>47268971</v>
      </c>
      <c r="E11" s="60">
        <v>50139521</v>
      </c>
      <c r="F11" s="60">
        <v>3241024</v>
      </c>
      <c r="G11" s="60">
        <v>3369395</v>
      </c>
      <c r="H11" s="60">
        <v>3359972</v>
      </c>
      <c r="I11" s="60">
        <v>9970391</v>
      </c>
      <c r="J11" s="60">
        <v>3979843</v>
      </c>
      <c r="K11" s="60">
        <v>3797967</v>
      </c>
      <c r="L11" s="60">
        <v>5392524</v>
      </c>
      <c r="M11" s="60">
        <v>13170334</v>
      </c>
      <c r="N11" s="60">
        <v>3737990</v>
      </c>
      <c r="O11" s="60">
        <v>4530573</v>
      </c>
      <c r="P11" s="60">
        <v>3669481</v>
      </c>
      <c r="Q11" s="60">
        <v>11938044</v>
      </c>
      <c r="R11" s="60">
        <v>3783837</v>
      </c>
      <c r="S11" s="60">
        <v>4100111</v>
      </c>
      <c r="T11" s="60">
        <v>3773618</v>
      </c>
      <c r="U11" s="60">
        <v>11657566</v>
      </c>
      <c r="V11" s="60">
        <v>46736335</v>
      </c>
      <c r="W11" s="60">
        <v>47268595</v>
      </c>
      <c r="X11" s="60">
        <v>-532260</v>
      </c>
      <c r="Y11" s="61">
        <v>-1.13</v>
      </c>
      <c r="Z11" s="62">
        <v>50139521</v>
      </c>
    </row>
    <row r="12" spans="1:26" ht="12.75">
      <c r="A12" s="58" t="s">
        <v>38</v>
      </c>
      <c r="B12" s="19">
        <v>9501582</v>
      </c>
      <c r="C12" s="19">
        <v>0</v>
      </c>
      <c r="D12" s="59">
        <v>10321701</v>
      </c>
      <c r="E12" s="60">
        <v>10574730</v>
      </c>
      <c r="F12" s="60">
        <v>536218</v>
      </c>
      <c r="G12" s="60">
        <v>155676</v>
      </c>
      <c r="H12" s="60">
        <v>935232</v>
      </c>
      <c r="I12" s="60">
        <v>1627126</v>
      </c>
      <c r="J12" s="60">
        <v>820258</v>
      </c>
      <c r="K12" s="60">
        <v>820258</v>
      </c>
      <c r="L12" s="60">
        <v>820257</v>
      </c>
      <c r="M12" s="60">
        <v>2460773</v>
      </c>
      <c r="N12" s="60">
        <v>820162</v>
      </c>
      <c r="O12" s="60">
        <v>0</v>
      </c>
      <c r="P12" s="60">
        <v>820188</v>
      </c>
      <c r="Q12" s="60">
        <v>1640350</v>
      </c>
      <c r="R12" s="60">
        <v>969857</v>
      </c>
      <c r="S12" s="60">
        <v>1127397</v>
      </c>
      <c r="T12" s="60">
        <v>963612</v>
      </c>
      <c r="U12" s="60">
        <v>3060866</v>
      </c>
      <c r="V12" s="60">
        <v>8789115</v>
      </c>
      <c r="W12" s="60">
        <v>10321701</v>
      </c>
      <c r="X12" s="60">
        <v>-1532586</v>
      </c>
      <c r="Y12" s="61">
        <v>-14.85</v>
      </c>
      <c r="Z12" s="62">
        <v>10574730</v>
      </c>
    </row>
    <row r="13" spans="1:26" ht="12.75">
      <c r="A13" s="58" t="s">
        <v>279</v>
      </c>
      <c r="B13" s="19">
        <v>18184039</v>
      </c>
      <c r="C13" s="19">
        <v>0</v>
      </c>
      <c r="D13" s="59">
        <v>14175445</v>
      </c>
      <c r="E13" s="60">
        <v>18175655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14175000</v>
      </c>
      <c r="X13" s="60">
        <v>-14175000</v>
      </c>
      <c r="Y13" s="61">
        <v>-100</v>
      </c>
      <c r="Z13" s="62">
        <v>18175655</v>
      </c>
    </row>
    <row r="14" spans="1:26" ht="12.75">
      <c r="A14" s="58" t="s">
        <v>40</v>
      </c>
      <c r="B14" s="19">
        <v>824605</v>
      </c>
      <c r="C14" s="19">
        <v>0</v>
      </c>
      <c r="D14" s="59">
        <v>271000</v>
      </c>
      <c r="E14" s="60">
        <v>71000</v>
      </c>
      <c r="F14" s="60">
        <v>22</v>
      </c>
      <c r="G14" s="60">
        <v>0</v>
      </c>
      <c r="H14" s="60">
        <v>0</v>
      </c>
      <c r="I14" s="60">
        <v>22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22</v>
      </c>
      <c r="W14" s="60">
        <v>270936</v>
      </c>
      <c r="X14" s="60">
        <v>-270914</v>
      </c>
      <c r="Y14" s="61">
        <v>-99.99</v>
      </c>
      <c r="Z14" s="62">
        <v>71000</v>
      </c>
    </row>
    <row r="15" spans="1:26" ht="12.75">
      <c r="A15" s="58" t="s">
        <v>41</v>
      </c>
      <c r="B15" s="19">
        <v>26345025</v>
      </c>
      <c r="C15" s="19">
        <v>0</v>
      </c>
      <c r="D15" s="59">
        <v>23782178</v>
      </c>
      <c r="E15" s="60">
        <v>3285900</v>
      </c>
      <c r="F15" s="60">
        <v>623635</v>
      </c>
      <c r="G15" s="60">
        <v>595906</v>
      </c>
      <c r="H15" s="60">
        <v>364240</v>
      </c>
      <c r="I15" s="60">
        <v>1583781</v>
      </c>
      <c r="J15" s="60">
        <v>556928</v>
      </c>
      <c r="K15" s="60">
        <v>205</v>
      </c>
      <c r="L15" s="60">
        <v>552151</v>
      </c>
      <c r="M15" s="60">
        <v>1109284</v>
      </c>
      <c r="N15" s="60">
        <v>56505</v>
      </c>
      <c r="O15" s="60">
        <v>815414</v>
      </c>
      <c r="P15" s="60">
        <v>200452</v>
      </c>
      <c r="Q15" s="60">
        <v>1072371</v>
      </c>
      <c r="R15" s="60">
        <v>296757</v>
      </c>
      <c r="S15" s="60">
        <v>552495</v>
      </c>
      <c r="T15" s="60">
        <v>1099388</v>
      </c>
      <c r="U15" s="60">
        <v>1948640</v>
      </c>
      <c r="V15" s="60">
        <v>5714076</v>
      </c>
      <c r="W15" s="60">
        <v>23782178</v>
      </c>
      <c r="X15" s="60">
        <v>-18068102</v>
      </c>
      <c r="Y15" s="61">
        <v>-75.97</v>
      </c>
      <c r="Z15" s="62">
        <v>3285900</v>
      </c>
    </row>
    <row r="16" spans="1:26" ht="12.75">
      <c r="A16" s="69" t="s">
        <v>42</v>
      </c>
      <c r="B16" s="19">
        <v>8917316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4109</v>
      </c>
      <c r="I16" s="60">
        <v>4109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4109</v>
      </c>
      <c r="W16" s="60"/>
      <c r="X16" s="60">
        <v>4109</v>
      </c>
      <c r="Y16" s="61">
        <v>0</v>
      </c>
      <c r="Z16" s="62">
        <v>0</v>
      </c>
    </row>
    <row r="17" spans="1:26" ht="12.75">
      <c r="A17" s="58" t="s">
        <v>43</v>
      </c>
      <c r="B17" s="19">
        <v>83143164</v>
      </c>
      <c r="C17" s="19">
        <v>0</v>
      </c>
      <c r="D17" s="59">
        <v>115731584</v>
      </c>
      <c r="E17" s="60">
        <v>128752589</v>
      </c>
      <c r="F17" s="60">
        <v>16885192</v>
      </c>
      <c r="G17" s="60">
        <v>12710140</v>
      </c>
      <c r="H17" s="60">
        <v>10904254</v>
      </c>
      <c r="I17" s="60">
        <v>40499586</v>
      </c>
      <c r="J17" s="60">
        <v>7697677</v>
      </c>
      <c r="K17" s="60">
        <v>7982238</v>
      </c>
      <c r="L17" s="60">
        <v>17415509</v>
      </c>
      <c r="M17" s="60">
        <v>33095424</v>
      </c>
      <c r="N17" s="60">
        <v>8250099</v>
      </c>
      <c r="O17" s="60">
        <v>5785936</v>
      </c>
      <c r="P17" s="60">
        <v>5044341</v>
      </c>
      <c r="Q17" s="60">
        <v>19080376</v>
      </c>
      <c r="R17" s="60">
        <v>2919551</v>
      </c>
      <c r="S17" s="60">
        <v>5082751</v>
      </c>
      <c r="T17" s="60">
        <v>9297189</v>
      </c>
      <c r="U17" s="60">
        <v>17299491</v>
      </c>
      <c r="V17" s="60">
        <v>109974877</v>
      </c>
      <c r="W17" s="60">
        <v>115732042</v>
      </c>
      <c r="X17" s="60">
        <v>-5757165</v>
      </c>
      <c r="Y17" s="61">
        <v>-4.97</v>
      </c>
      <c r="Z17" s="62">
        <v>128752589</v>
      </c>
    </row>
    <row r="18" spans="1:26" ht="12.75">
      <c r="A18" s="70" t="s">
        <v>44</v>
      </c>
      <c r="B18" s="71">
        <f>SUM(B11:B17)</f>
        <v>184399804</v>
      </c>
      <c r="C18" s="71">
        <f>SUM(C11:C17)</f>
        <v>0</v>
      </c>
      <c r="D18" s="72">
        <f aca="true" t="shared" si="1" ref="D18:Z18">SUM(D11:D17)</f>
        <v>211550879</v>
      </c>
      <c r="E18" s="73">
        <f t="shared" si="1"/>
        <v>210999395</v>
      </c>
      <c r="F18" s="73">
        <f t="shared" si="1"/>
        <v>21286091</v>
      </c>
      <c r="G18" s="73">
        <f t="shared" si="1"/>
        <v>16831117</v>
      </c>
      <c r="H18" s="73">
        <f t="shared" si="1"/>
        <v>15567807</v>
      </c>
      <c r="I18" s="73">
        <f t="shared" si="1"/>
        <v>53685015</v>
      </c>
      <c r="J18" s="73">
        <f t="shared" si="1"/>
        <v>13054706</v>
      </c>
      <c r="K18" s="73">
        <f t="shared" si="1"/>
        <v>12600668</v>
      </c>
      <c r="L18" s="73">
        <f t="shared" si="1"/>
        <v>24180441</v>
      </c>
      <c r="M18" s="73">
        <f t="shared" si="1"/>
        <v>49835815</v>
      </c>
      <c r="N18" s="73">
        <f t="shared" si="1"/>
        <v>12864756</v>
      </c>
      <c r="O18" s="73">
        <f t="shared" si="1"/>
        <v>11131923</v>
      </c>
      <c r="P18" s="73">
        <f t="shared" si="1"/>
        <v>9734462</v>
      </c>
      <c r="Q18" s="73">
        <f t="shared" si="1"/>
        <v>33731141</v>
      </c>
      <c r="R18" s="73">
        <f t="shared" si="1"/>
        <v>7970002</v>
      </c>
      <c r="S18" s="73">
        <f t="shared" si="1"/>
        <v>10862754</v>
      </c>
      <c r="T18" s="73">
        <f t="shared" si="1"/>
        <v>15133807</v>
      </c>
      <c r="U18" s="73">
        <f t="shared" si="1"/>
        <v>33966563</v>
      </c>
      <c r="V18" s="73">
        <f t="shared" si="1"/>
        <v>171218534</v>
      </c>
      <c r="W18" s="73">
        <f t="shared" si="1"/>
        <v>211550452</v>
      </c>
      <c r="X18" s="73">
        <f t="shared" si="1"/>
        <v>-40331918</v>
      </c>
      <c r="Y18" s="67">
        <f>+IF(W18&lt;&gt;0,(X18/W18)*100,0)</f>
        <v>-19.064916958910587</v>
      </c>
      <c r="Z18" s="74">
        <f t="shared" si="1"/>
        <v>210999395</v>
      </c>
    </row>
    <row r="19" spans="1:26" ht="12.75">
      <c r="A19" s="70" t="s">
        <v>45</v>
      </c>
      <c r="B19" s="75">
        <f>+B10-B18</f>
        <v>-25875036</v>
      </c>
      <c r="C19" s="75">
        <f>+C10-C18</f>
        <v>0</v>
      </c>
      <c r="D19" s="76">
        <f aca="true" t="shared" si="2" ref="D19:Z19">+D10-D18</f>
        <v>-47368104</v>
      </c>
      <c r="E19" s="77">
        <f t="shared" si="2"/>
        <v>-49711198</v>
      </c>
      <c r="F19" s="77">
        <f t="shared" si="2"/>
        <v>32669602</v>
      </c>
      <c r="G19" s="77">
        <f t="shared" si="2"/>
        <v>-13451899</v>
      </c>
      <c r="H19" s="77">
        <f t="shared" si="2"/>
        <v>-12609704</v>
      </c>
      <c r="I19" s="77">
        <f t="shared" si="2"/>
        <v>6607999</v>
      </c>
      <c r="J19" s="77">
        <f t="shared" si="2"/>
        <v>-9530368</v>
      </c>
      <c r="K19" s="77">
        <f t="shared" si="2"/>
        <v>-8868439</v>
      </c>
      <c r="L19" s="77">
        <f t="shared" si="2"/>
        <v>11983836</v>
      </c>
      <c r="M19" s="77">
        <f t="shared" si="2"/>
        <v>-6414971</v>
      </c>
      <c r="N19" s="77">
        <f t="shared" si="2"/>
        <v>-9390988</v>
      </c>
      <c r="O19" s="77">
        <f t="shared" si="2"/>
        <v>-2172718</v>
      </c>
      <c r="P19" s="77">
        <f t="shared" si="2"/>
        <v>23572273</v>
      </c>
      <c r="Q19" s="77">
        <f t="shared" si="2"/>
        <v>12008567</v>
      </c>
      <c r="R19" s="77">
        <f t="shared" si="2"/>
        <v>-4647746</v>
      </c>
      <c r="S19" s="77">
        <f t="shared" si="2"/>
        <v>-8326224</v>
      </c>
      <c r="T19" s="77">
        <f t="shared" si="2"/>
        <v>203347</v>
      </c>
      <c r="U19" s="77">
        <f t="shared" si="2"/>
        <v>-12770623</v>
      </c>
      <c r="V19" s="77">
        <f t="shared" si="2"/>
        <v>-569028</v>
      </c>
      <c r="W19" s="77">
        <f>IF(E10=E18,0,W10-W18)</f>
        <v>-47367464</v>
      </c>
      <c r="X19" s="77">
        <f t="shared" si="2"/>
        <v>46798436</v>
      </c>
      <c r="Y19" s="78">
        <f>+IF(W19&lt;&gt;0,(X19/W19)*100,0)</f>
        <v>-98.79869439495431</v>
      </c>
      <c r="Z19" s="79">
        <f t="shared" si="2"/>
        <v>-49711198</v>
      </c>
    </row>
    <row r="20" spans="1:26" ht="12.75">
      <c r="A20" s="58" t="s">
        <v>46</v>
      </c>
      <c r="B20" s="19">
        <v>55374853</v>
      </c>
      <c r="C20" s="19">
        <v>0</v>
      </c>
      <c r="D20" s="59">
        <v>53325000</v>
      </c>
      <c r="E20" s="60">
        <v>63375000</v>
      </c>
      <c r="F20" s="60">
        <v>1229933</v>
      </c>
      <c r="G20" s="60">
        <v>1134446</v>
      </c>
      <c r="H20" s="60">
        <v>6941185</v>
      </c>
      <c r="I20" s="60">
        <v>9305564</v>
      </c>
      <c r="J20" s="60">
        <v>5388260</v>
      </c>
      <c r="K20" s="60">
        <v>25836</v>
      </c>
      <c r="L20" s="60">
        <v>8293409</v>
      </c>
      <c r="M20" s="60">
        <v>13707505</v>
      </c>
      <c r="N20" s="60">
        <v>2365982</v>
      </c>
      <c r="O20" s="60">
        <v>6216352</v>
      </c>
      <c r="P20" s="60">
        <v>10980216</v>
      </c>
      <c r="Q20" s="60">
        <v>19562550</v>
      </c>
      <c r="R20" s="60">
        <v>39433</v>
      </c>
      <c r="S20" s="60">
        <v>3931275</v>
      </c>
      <c r="T20" s="60">
        <v>220224</v>
      </c>
      <c r="U20" s="60">
        <v>4190932</v>
      </c>
      <c r="V20" s="60">
        <v>46766551</v>
      </c>
      <c r="W20" s="60">
        <v>53325000</v>
      </c>
      <c r="X20" s="60">
        <v>-6558449</v>
      </c>
      <c r="Y20" s="61">
        <v>-12.3</v>
      </c>
      <c r="Z20" s="62">
        <v>63375000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29499817</v>
      </c>
      <c r="C22" s="86">
        <f>SUM(C19:C21)</f>
        <v>0</v>
      </c>
      <c r="D22" s="87">
        <f aca="true" t="shared" si="3" ref="D22:Z22">SUM(D19:D21)</f>
        <v>5956896</v>
      </c>
      <c r="E22" s="88">
        <f t="shared" si="3"/>
        <v>13663802</v>
      </c>
      <c r="F22" s="88">
        <f t="shared" si="3"/>
        <v>33899535</v>
      </c>
      <c r="G22" s="88">
        <f t="shared" si="3"/>
        <v>-12317453</v>
      </c>
      <c r="H22" s="88">
        <f t="shared" si="3"/>
        <v>-5668519</v>
      </c>
      <c r="I22" s="88">
        <f t="shared" si="3"/>
        <v>15913563</v>
      </c>
      <c r="J22" s="88">
        <f t="shared" si="3"/>
        <v>-4142108</v>
      </c>
      <c r="K22" s="88">
        <f t="shared" si="3"/>
        <v>-8842603</v>
      </c>
      <c r="L22" s="88">
        <f t="shared" si="3"/>
        <v>20277245</v>
      </c>
      <c r="M22" s="88">
        <f t="shared" si="3"/>
        <v>7292534</v>
      </c>
      <c r="N22" s="88">
        <f t="shared" si="3"/>
        <v>-7025006</v>
      </c>
      <c r="O22" s="88">
        <f t="shared" si="3"/>
        <v>4043634</v>
      </c>
      <c r="P22" s="88">
        <f t="shared" si="3"/>
        <v>34552489</v>
      </c>
      <c r="Q22" s="88">
        <f t="shared" si="3"/>
        <v>31571117</v>
      </c>
      <c r="R22" s="88">
        <f t="shared" si="3"/>
        <v>-4608313</v>
      </c>
      <c r="S22" s="88">
        <f t="shared" si="3"/>
        <v>-4394949</v>
      </c>
      <c r="T22" s="88">
        <f t="shared" si="3"/>
        <v>423571</v>
      </c>
      <c r="U22" s="88">
        <f t="shared" si="3"/>
        <v>-8579691</v>
      </c>
      <c r="V22" s="88">
        <f t="shared" si="3"/>
        <v>46197523</v>
      </c>
      <c r="W22" s="88">
        <f t="shared" si="3"/>
        <v>5957536</v>
      </c>
      <c r="X22" s="88">
        <f t="shared" si="3"/>
        <v>40239987</v>
      </c>
      <c r="Y22" s="89">
        <f>+IF(W22&lt;&gt;0,(X22/W22)*100,0)</f>
        <v>675.4468122391539</v>
      </c>
      <c r="Z22" s="90">
        <f t="shared" si="3"/>
        <v>13663802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29499817</v>
      </c>
      <c r="C24" s="75">
        <f>SUM(C22:C23)</f>
        <v>0</v>
      </c>
      <c r="D24" s="76">
        <f aca="true" t="shared" si="4" ref="D24:Z24">SUM(D22:D23)</f>
        <v>5956896</v>
      </c>
      <c r="E24" s="77">
        <f t="shared" si="4"/>
        <v>13663802</v>
      </c>
      <c r="F24" s="77">
        <f t="shared" si="4"/>
        <v>33899535</v>
      </c>
      <c r="G24" s="77">
        <f t="shared" si="4"/>
        <v>-12317453</v>
      </c>
      <c r="H24" s="77">
        <f t="shared" si="4"/>
        <v>-5668519</v>
      </c>
      <c r="I24" s="77">
        <f t="shared" si="4"/>
        <v>15913563</v>
      </c>
      <c r="J24" s="77">
        <f t="shared" si="4"/>
        <v>-4142108</v>
      </c>
      <c r="K24" s="77">
        <f t="shared" si="4"/>
        <v>-8842603</v>
      </c>
      <c r="L24" s="77">
        <f t="shared" si="4"/>
        <v>20277245</v>
      </c>
      <c r="M24" s="77">
        <f t="shared" si="4"/>
        <v>7292534</v>
      </c>
      <c r="N24" s="77">
        <f t="shared" si="4"/>
        <v>-7025006</v>
      </c>
      <c r="O24" s="77">
        <f t="shared" si="4"/>
        <v>4043634</v>
      </c>
      <c r="P24" s="77">
        <f t="shared" si="4"/>
        <v>34552489</v>
      </c>
      <c r="Q24" s="77">
        <f t="shared" si="4"/>
        <v>31571117</v>
      </c>
      <c r="R24" s="77">
        <f t="shared" si="4"/>
        <v>-4608313</v>
      </c>
      <c r="S24" s="77">
        <f t="shared" si="4"/>
        <v>-4394949</v>
      </c>
      <c r="T24" s="77">
        <f t="shared" si="4"/>
        <v>423571</v>
      </c>
      <c r="U24" s="77">
        <f t="shared" si="4"/>
        <v>-8579691</v>
      </c>
      <c r="V24" s="77">
        <f t="shared" si="4"/>
        <v>46197523</v>
      </c>
      <c r="W24" s="77">
        <f t="shared" si="4"/>
        <v>5957536</v>
      </c>
      <c r="X24" s="77">
        <f t="shared" si="4"/>
        <v>40239987</v>
      </c>
      <c r="Y24" s="78">
        <f>+IF(W24&lt;&gt;0,(X24/W24)*100,0)</f>
        <v>675.4468122391539</v>
      </c>
      <c r="Z24" s="79">
        <f t="shared" si="4"/>
        <v>13663802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77894213</v>
      </c>
      <c r="C27" s="22">
        <v>0</v>
      </c>
      <c r="D27" s="99">
        <v>74380363</v>
      </c>
      <c r="E27" s="100">
        <v>82087957</v>
      </c>
      <c r="F27" s="100">
        <v>2980808</v>
      </c>
      <c r="G27" s="100">
        <v>4681181</v>
      </c>
      <c r="H27" s="100">
        <v>3121351</v>
      </c>
      <c r="I27" s="100">
        <v>10783340</v>
      </c>
      <c r="J27" s="100">
        <v>5288932</v>
      </c>
      <c r="K27" s="100">
        <v>5338899</v>
      </c>
      <c r="L27" s="100">
        <v>11634317</v>
      </c>
      <c r="M27" s="100">
        <v>22262148</v>
      </c>
      <c r="N27" s="100">
        <v>2055144</v>
      </c>
      <c r="O27" s="100">
        <v>7846047</v>
      </c>
      <c r="P27" s="100">
        <v>4270396</v>
      </c>
      <c r="Q27" s="100">
        <v>14171587</v>
      </c>
      <c r="R27" s="100">
        <v>5746753</v>
      </c>
      <c r="S27" s="100">
        <v>7882754</v>
      </c>
      <c r="T27" s="100">
        <v>12099382</v>
      </c>
      <c r="U27" s="100">
        <v>25728889</v>
      </c>
      <c r="V27" s="100">
        <v>72945964</v>
      </c>
      <c r="W27" s="100">
        <v>82087957</v>
      </c>
      <c r="X27" s="100">
        <v>-9141993</v>
      </c>
      <c r="Y27" s="101">
        <v>-11.14</v>
      </c>
      <c r="Z27" s="102">
        <v>82087957</v>
      </c>
    </row>
    <row r="28" spans="1:26" ht="12.75">
      <c r="A28" s="103" t="s">
        <v>46</v>
      </c>
      <c r="B28" s="19">
        <v>70137730</v>
      </c>
      <c r="C28" s="19">
        <v>0</v>
      </c>
      <c r="D28" s="59">
        <v>53324363</v>
      </c>
      <c r="E28" s="60">
        <v>63374889</v>
      </c>
      <c r="F28" s="60">
        <v>2980808</v>
      </c>
      <c r="G28" s="60">
        <v>4313298</v>
      </c>
      <c r="H28" s="60">
        <v>3121351</v>
      </c>
      <c r="I28" s="60">
        <v>10415457</v>
      </c>
      <c r="J28" s="60">
        <v>5058796</v>
      </c>
      <c r="K28" s="60">
        <v>3757050</v>
      </c>
      <c r="L28" s="60">
        <v>10690721</v>
      </c>
      <c r="M28" s="60">
        <v>19506567</v>
      </c>
      <c r="N28" s="60">
        <v>2055144</v>
      </c>
      <c r="O28" s="60">
        <v>7846047</v>
      </c>
      <c r="P28" s="60">
        <v>2296547</v>
      </c>
      <c r="Q28" s="60">
        <v>12197738</v>
      </c>
      <c r="R28" s="60">
        <v>5303396</v>
      </c>
      <c r="S28" s="60">
        <v>7765779</v>
      </c>
      <c r="T28" s="60">
        <v>12099382</v>
      </c>
      <c r="U28" s="60">
        <v>25168557</v>
      </c>
      <c r="V28" s="60">
        <v>67288319</v>
      </c>
      <c r="W28" s="60">
        <v>63374889</v>
      </c>
      <c r="X28" s="60">
        <v>3913430</v>
      </c>
      <c r="Y28" s="61">
        <v>6.18</v>
      </c>
      <c r="Z28" s="62">
        <v>63374889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376940</v>
      </c>
      <c r="L29" s="60">
        <v>0</v>
      </c>
      <c r="M29" s="60">
        <v>376940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376940</v>
      </c>
      <c r="W29" s="60"/>
      <c r="X29" s="60">
        <v>376940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7756483</v>
      </c>
      <c r="C31" s="19">
        <v>0</v>
      </c>
      <c r="D31" s="59">
        <v>21056000</v>
      </c>
      <c r="E31" s="60">
        <v>18713068</v>
      </c>
      <c r="F31" s="60">
        <v>0</v>
      </c>
      <c r="G31" s="60">
        <v>367883</v>
      </c>
      <c r="H31" s="60">
        <v>0</v>
      </c>
      <c r="I31" s="60">
        <v>367883</v>
      </c>
      <c r="J31" s="60">
        <v>230136</v>
      </c>
      <c r="K31" s="60">
        <v>1204909</v>
      </c>
      <c r="L31" s="60">
        <v>943596</v>
      </c>
      <c r="M31" s="60">
        <v>2378641</v>
      </c>
      <c r="N31" s="60">
        <v>0</v>
      </c>
      <c r="O31" s="60">
        <v>0</v>
      </c>
      <c r="P31" s="60">
        <v>1973849</v>
      </c>
      <c r="Q31" s="60">
        <v>1973849</v>
      </c>
      <c r="R31" s="60">
        <v>443357</v>
      </c>
      <c r="S31" s="60">
        <v>116975</v>
      </c>
      <c r="T31" s="60">
        <v>0</v>
      </c>
      <c r="U31" s="60">
        <v>560332</v>
      </c>
      <c r="V31" s="60">
        <v>5280705</v>
      </c>
      <c r="W31" s="60">
        <v>18713068</v>
      </c>
      <c r="X31" s="60">
        <v>-13432363</v>
      </c>
      <c r="Y31" s="61">
        <v>-71.78</v>
      </c>
      <c r="Z31" s="62">
        <v>18713068</v>
      </c>
    </row>
    <row r="32" spans="1:26" ht="12.75">
      <c r="A32" s="70" t="s">
        <v>54</v>
      </c>
      <c r="B32" s="22">
        <f>SUM(B28:B31)</f>
        <v>77894213</v>
      </c>
      <c r="C32" s="22">
        <f>SUM(C28:C31)</f>
        <v>0</v>
      </c>
      <c r="D32" s="99">
        <f aca="true" t="shared" si="5" ref="D32:Z32">SUM(D28:D31)</f>
        <v>74380363</v>
      </c>
      <c r="E32" s="100">
        <f t="shared" si="5"/>
        <v>82087957</v>
      </c>
      <c r="F32" s="100">
        <f t="shared" si="5"/>
        <v>2980808</v>
      </c>
      <c r="G32" s="100">
        <f t="shared" si="5"/>
        <v>4681181</v>
      </c>
      <c r="H32" s="100">
        <f t="shared" si="5"/>
        <v>3121351</v>
      </c>
      <c r="I32" s="100">
        <f t="shared" si="5"/>
        <v>10783340</v>
      </c>
      <c r="J32" s="100">
        <f t="shared" si="5"/>
        <v>5288932</v>
      </c>
      <c r="K32" s="100">
        <f t="shared" si="5"/>
        <v>5338899</v>
      </c>
      <c r="L32" s="100">
        <f t="shared" si="5"/>
        <v>11634317</v>
      </c>
      <c r="M32" s="100">
        <f t="shared" si="5"/>
        <v>22262148</v>
      </c>
      <c r="N32" s="100">
        <f t="shared" si="5"/>
        <v>2055144</v>
      </c>
      <c r="O32" s="100">
        <f t="shared" si="5"/>
        <v>7846047</v>
      </c>
      <c r="P32" s="100">
        <f t="shared" si="5"/>
        <v>4270396</v>
      </c>
      <c r="Q32" s="100">
        <f t="shared" si="5"/>
        <v>14171587</v>
      </c>
      <c r="R32" s="100">
        <f t="shared" si="5"/>
        <v>5746753</v>
      </c>
      <c r="S32" s="100">
        <f t="shared" si="5"/>
        <v>7882754</v>
      </c>
      <c r="T32" s="100">
        <f t="shared" si="5"/>
        <v>12099382</v>
      </c>
      <c r="U32" s="100">
        <f t="shared" si="5"/>
        <v>25728889</v>
      </c>
      <c r="V32" s="100">
        <f t="shared" si="5"/>
        <v>72945964</v>
      </c>
      <c r="W32" s="100">
        <f t="shared" si="5"/>
        <v>82087957</v>
      </c>
      <c r="X32" s="100">
        <f t="shared" si="5"/>
        <v>-9141993</v>
      </c>
      <c r="Y32" s="101">
        <f>+IF(W32&lt;&gt;0,(X32/W32)*100,0)</f>
        <v>-11.13682607547414</v>
      </c>
      <c r="Z32" s="102">
        <f t="shared" si="5"/>
        <v>82087957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74092121</v>
      </c>
      <c r="C35" s="19">
        <v>0</v>
      </c>
      <c r="D35" s="59">
        <v>97484898</v>
      </c>
      <c r="E35" s="60">
        <v>42186821</v>
      </c>
      <c r="F35" s="60">
        <v>160904977</v>
      </c>
      <c r="G35" s="60">
        <v>154564816</v>
      </c>
      <c r="H35" s="60">
        <v>147504050</v>
      </c>
      <c r="I35" s="60">
        <v>147504050</v>
      </c>
      <c r="J35" s="60">
        <v>118734012</v>
      </c>
      <c r="K35" s="60">
        <v>115424804</v>
      </c>
      <c r="L35" s="60">
        <v>137977089</v>
      </c>
      <c r="M35" s="60">
        <v>137977089</v>
      </c>
      <c r="N35" s="60">
        <v>125307483</v>
      </c>
      <c r="O35" s="60">
        <v>126392596</v>
      </c>
      <c r="P35" s="60">
        <v>125001921</v>
      </c>
      <c r="Q35" s="60">
        <v>125001921</v>
      </c>
      <c r="R35" s="60">
        <v>133263257</v>
      </c>
      <c r="S35" s="60">
        <v>131022869</v>
      </c>
      <c r="T35" s="60">
        <v>101401050</v>
      </c>
      <c r="U35" s="60">
        <v>101401050</v>
      </c>
      <c r="V35" s="60">
        <v>101401050</v>
      </c>
      <c r="W35" s="60">
        <v>42186821</v>
      </c>
      <c r="X35" s="60">
        <v>59214229</v>
      </c>
      <c r="Y35" s="61">
        <v>140.36</v>
      </c>
      <c r="Z35" s="62">
        <v>42186821</v>
      </c>
    </row>
    <row r="36" spans="1:26" ht="12.75">
      <c r="A36" s="58" t="s">
        <v>57</v>
      </c>
      <c r="B36" s="19">
        <v>253211267</v>
      </c>
      <c r="C36" s="19">
        <v>0</v>
      </c>
      <c r="D36" s="59">
        <v>469396363</v>
      </c>
      <c r="E36" s="60">
        <v>313672534</v>
      </c>
      <c r="F36" s="60">
        <v>251388008</v>
      </c>
      <c r="G36" s="60">
        <v>254984425</v>
      </c>
      <c r="H36" s="60">
        <v>258424391</v>
      </c>
      <c r="I36" s="60">
        <v>258424391</v>
      </c>
      <c r="J36" s="60">
        <v>269492961</v>
      </c>
      <c r="K36" s="60">
        <v>275000576</v>
      </c>
      <c r="L36" s="60">
        <v>280284563</v>
      </c>
      <c r="M36" s="60">
        <v>280284563</v>
      </c>
      <c r="N36" s="60">
        <v>288577909</v>
      </c>
      <c r="O36" s="60">
        <v>278919101</v>
      </c>
      <c r="P36" s="60">
        <v>286748349</v>
      </c>
      <c r="Q36" s="60">
        <v>286748349</v>
      </c>
      <c r="R36" s="60">
        <v>296069587</v>
      </c>
      <c r="S36" s="60">
        <v>296111887</v>
      </c>
      <c r="T36" s="60">
        <v>310918035</v>
      </c>
      <c r="U36" s="60">
        <v>310918035</v>
      </c>
      <c r="V36" s="60">
        <v>310918035</v>
      </c>
      <c r="W36" s="60">
        <v>313672534</v>
      </c>
      <c r="X36" s="60">
        <v>-2754499</v>
      </c>
      <c r="Y36" s="61">
        <v>-0.88</v>
      </c>
      <c r="Z36" s="62">
        <v>313672534</v>
      </c>
    </row>
    <row r="37" spans="1:26" ht="12.75">
      <c r="A37" s="58" t="s">
        <v>58</v>
      </c>
      <c r="B37" s="19">
        <v>19288345</v>
      </c>
      <c r="C37" s="19">
        <v>0</v>
      </c>
      <c r="D37" s="59">
        <v>22181578</v>
      </c>
      <c r="E37" s="60">
        <v>2079693</v>
      </c>
      <c r="F37" s="60">
        <v>82643263</v>
      </c>
      <c r="G37" s="60">
        <v>84904778</v>
      </c>
      <c r="H37" s="60">
        <v>81988451</v>
      </c>
      <c r="I37" s="60">
        <v>81988451</v>
      </c>
      <c r="J37" s="60">
        <v>84412223</v>
      </c>
      <c r="K37" s="60">
        <v>94652573</v>
      </c>
      <c r="L37" s="60">
        <v>93812661</v>
      </c>
      <c r="M37" s="60">
        <v>93812661</v>
      </c>
      <c r="N37" s="60">
        <v>97237836</v>
      </c>
      <c r="O37" s="60">
        <v>101395632</v>
      </c>
      <c r="P37" s="60">
        <v>114178037</v>
      </c>
      <c r="Q37" s="60">
        <v>114178037</v>
      </c>
      <c r="R37" s="60">
        <v>98476390</v>
      </c>
      <c r="S37" s="60">
        <v>87513403</v>
      </c>
      <c r="T37" s="60">
        <v>72011643</v>
      </c>
      <c r="U37" s="60">
        <v>72011643</v>
      </c>
      <c r="V37" s="60">
        <v>72011643</v>
      </c>
      <c r="W37" s="60">
        <v>2079693</v>
      </c>
      <c r="X37" s="60">
        <v>69931950</v>
      </c>
      <c r="Y37" s="61">
        <v>3362.61</v>
      </c>
      <c r="Z37" s="62">
        <v>2079693</v>
      </c>
    </row>
    <row r="38" spans="1:26" ht="12.75">
      <c r="A38" s="58" t="s">
        <v>59</v>
      </c>
      <c r="B38" s="19">
        <v>11420724</v>
      </c>
      <c r="C38" s="19">
        <v>0</v>
      </c>
      <c r="D38" s="59">
        <v>49369683</v>
      </c>
      <c r="E38" s="60">
        <v>2725738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2725738</v>
      </c>
      <c r="X38" s="60">
        <v>-2725738</v>
      </c>
      <c r="Y38" s="61">
        <v>-100</v>
      </c>
      <c r="Z38" s="62">
        <v>2725738</v>
      </c>
    </row>
    <row r="39" spans="1:26" ht="12.75">
      <c r="A39" s="58" t="s">
        <v>60</v>
      </c>
      <c r="B39" s="19">
        <v>296594319</v>
      </c>
      <c r="C39" s="19">
        <v>0</v>
      </c>
      <c r="D39" s="59">
        <v>495330000</v>
      </c>
      <c r="E39" s="60">
        <v>351053924</v>
      </c>
      <c r="F39" s="60">
        <v>329649722</v>
      </c>
      <c r="G39" s="60">
        <v>324644463</v>
      </c>
      <c r="H39" s="60">
        <v>323939990</v>
      </c>
      <c r="I39" s="60">
        <v>323939990</v>
      </c>
      <c r="J39" s="60">
        <v>303814750</v>
      </c>
      <c r="K39" s="60">
        <v>295772807</v>
      </c>
      <c r="L39" s="60">
        <v>324448991</v>
      </c>
      <c r="M39" s="60">
        <v>324448991</v>
      </c>
      <c r="N39" s="60">
        <v>316647556</v>
      </c>
      <c r="O39" s="60">
        <v>303916065</v>
      </c>
      <c r="P39" s="60">
        <v>297572233</v>
      </c>
      <c r="Q39" s="60">
        <v>297572233</v>
      </c>
      <c r="R39" s="60">
        <v>330856454</v>
      </c>
      <c r="S39" s="60">
        <v>339621353</v>
      </c>
      <c r="T39" s="60">
        <v>340307442</v>
      </c>
      <c r="U39" s="60">
        <v>340307442</v>
      </c>
      <c r="V39" s="60">
        <v>340307442</v>
      </c>
      <c r="W39" s="60">
        <v>351053924</v>
      </c>
      <c r="X39" s="60">
        <v>-10746482</v>
      </c>
      <c r="Y39" s="61">
        <v>-3.06</v>
      </c>
      <c r="Z39" s="62">
        <v>351053924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62264453</v>
      </c>
      <c r="C42" s="19">
        <v>0</v>
      </c>
      <c r="D42" s="59">
        <v>113207292</v>
      </c>
      <c r="E42" s="60">
        <v>56404316</v>
      </c>
      <c r="F42" s="60">
        <v>55368761</v>
      </c>
      <c r="G42" s="60">
        <v>-8174947</v>
      </c>
      <c r="H42" s="60">
        <v>-13663686</v>
      </c>
      <c r="I42" s="60">
        <v>33530128</v>
      </c>
      <c r="J42" s="60">
        <v>-10717181</v>
      </c>
      <c r="K42" s="60">
        <v>-3251723</v>
      </c>
      <c r="L42" s="60">
        <v>31524718</v>
      </c>
      <c r="M42" s="60">
        <v>17555814</v>
      </c>
      <c r="N42" s="60">
        <v>-9544741</v>
      </c>
      <c r="O42" s="60">
        <v>-14912006</v>
      </c>
      <c r="P42" s="60">
        <v>7593786</v>
      </c>
      <c r="Q42" s="60">
        <v>-16862961</v>
      </c>
      <c r="R42" s="60">
        <v>-347372</v>
      </c>
      <c r="S42" s="60">
        <v>-5463953</v>
      </c>
      <c r="T42" s="60">
        <v>-13296563</v>
      </c>
      <c r="U42" s="60">
        <v>-19107888</v>
      </c>
      <c r="V42" s="60">
        <v>15115093</v>
      </c>
      <c r="W42" s="60">
        <v>56404316</v>
      </c>
      <c r="X42" s="60">
        <v>-41289223</v>
      </c>
      <c r="Y42" s="61">
        <v>-73.2</v>
      </c>
      <c r="Z42" s="62">
        <v>56404316</v>
      </c>
    </row>
    <row r="43" spans="1:26" ht="12.75">
      <c r="A43" s="58" t="s">
        <v>63</v>
      </c>
      <c r="B43" s="19">
        <v>-77704077</v>
      </c>
      <c r="C43" s="19">
        <v>0</v>
      </c>
      <c r="D43" s="59">
        <v>-74380663</v>
      </c>
      <c r="E43" s="60">
        <v>-78587593</v>
      </c>
      <c r="F43" s="60">
        <v>-2980807</v>
      </c>
      <c r="G43" s="60">
        <v>-3562428</v>
      </c>
      <c r="H43" s="60">
        <v>-7422166</v>
      </c>
      <c r="I43" s="60">
        <v>-13965401</v>
      </c>
      <c r="J43" s="60">
        <v>-5288933</v>
      </c>
      <c r="K43" s="60">
        <v>-2259011</v>
      </c>
      <c r="L43" s="60">
        <v>-11606457</v>
      </c>
      <c r="M43" s="60">
        <v>-19154401</v>
      </c>
      <c r="N43" s="60">
        <v>-7487805</v>
      </c>
      <c r="O43" s="60">
        <v>-7830747</v>
      </c>
      <c r="P43" s="60">
        <v>-4978443</v>
      </c>
      <c r="Q43" s="60">
        <v>-20296995</v>
      </c>
      <c r="R43" s="60">
        <v>0</v>
      </c>
      <c r="S43" s="60">
        <v>-42300</v>
      </c>
      <c r="T43" s="60">
        <v>-6340842</v>
      </c>
      <c r="U43" s="60">
        <v>-6383142</v>
      </c>
      <c r="V43" s="60">
        <v>-59799939</v>
      </c>
      <c r="W43" s="60">
        <v>-78587593</v>
      </c>
      <c r="X43" s="60">
        <v>18787654</v>
      </c>
      <c r="Y43" s="61">
        <v>-23.91</v>
      </c>
      <c r="Z43" s="62">
        <v>-78587593</v>
      </c>
    </row>
    <row r="44" spans="1:26" ht="12.75">
      <c r="A44" s="58" t="s">
        <v>64</v>
      </c>
      <c r="B44" s="19">
        <v>-25704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62188345</v>
      </c>
      <c r="C45" s="22">
        <v>0</v>
      </c>
      <c r="D45" s="99">
        <v>116464370</v>
      </c>
      <c r="E45" s="100">
        <v>40005068</v>
      </c>
      <c r="F45" s="100">
        <v>114576299</v>
      </c>
      <c r="G45" s="100">
        <v>102838924</v>
      </c>
      <c r="H45" s="100">
        <v>81753072</v>
      </c>
      <c r="I45" s="100">
        <v>81753072</v>
      </c>
      <c r="J45" s="100">
        <v>65746958</v>
      </c>
      <c r="K45" s="100">
        <v>60236224</v>
      </c>
      <c r="L45" s="100">
        <v>80154485</v>
      </c>
      <c r="M45" s="100">
        <v>80154485</v>
      </c>
      <c r="N45" s="100">
        <v>63121939</v>
      </c>
      <c r="O45" s="100">
        <v>40379186</v>
      </c>
      <c r="P45" s="100">
        <v>42994529</v>
      </c>
      <c r="Q45" s="100">
        <v>63121939</v>
      </c>
      <c r="R45" s="100">
        <v>42647157</v>
      </c>
      <c r="S45" s="100">
        <v>37140904</v>
      </c>
      <c r="T45" s="100">
        <v>17503499</v>
      </c>
      <c r="U45" s="100">
        <v>17503499</v>
      </c>
      <c r="V45" s="100">
        <v>17503499</v>
      </c>
      <c r="W45" s="100">
        <v>40005068</v>
      </c>
      <c r="X45" s="100">
        <v>-22501569</v>
      </c>
      <c r="Y45" s="101">
        <v>-56.25</v>
      </c>
      <c r="Z45" s="102">
        <v>40005068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1307543</v>
      </c>
      <c r="C49" s="52">
        <v>0</v>
      </c>
      <c r="D49" s="129">
        <v>966771</v>
      </c>
      <c r="E49" s="54">
        <v>605857</v>
      </c>
      <c r="F49" s="54">
        <v>0</v>
      </c>
      <c r="G49" s="54">
        <v>0</v>
      </c>
      <c r="H49" s="54">
        <v>0</v>
      </c>
      <c r="I49" s="54">
        <v>849458</v>
      </c>
      <c r="J49" s="54">
        <v>0</v>
      </c>
      <c r="K49" s="54">
        <v>0</v>
      </c>
      <c r="L49" s="54">
        <v>0</v>
      </c>
      <c r="M49" s="54">
        <v>832122</v>
      </c>
      <c r="N49" s="54">
        <v>0</v>
      </c>
      <c r="O49" s="54">
        <v>0</v>
      </c>
      <c r="P49" s="54">
        <v>0</v>
      </c>
      <c r="Q49" s="54">
        <v>817267</v>
      </c>
      <c r="R49" s="54">
        <v>0</v>
      </c>
      <c r="S49" s="54">
        <v>0</v>
      </c>
      <c r="T49" s="54">
        <v>0</v>
      </c>
      <c r="U49" s="54">
        <v>35433572</v>
      </c>
      <c r="V49" s="54">
        <v>0</v>
      </c>
      <c r="W49" s="54">
        <v>40812590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-6067499</v>
      </c>
      <c r="C51" s="52">
        <v>0</v>
      </c>
      <c r="D51" s="129">
        <v>-1350926</v>
      </c>
      <c r="E51" s="54">
        <v>-374175</v>
      </c>
      <c r="F51" s="54">
        <v>0</v>
      </c>
      <c r="G51" s="54">
        <v>0</v>
      </c>
      <c r="H51" s="54">
        <v>0</v>
      </c>
      <c r="I51" s="54">
        <v>-2050260</v>
      </c>
      <c r="J51" s="54">
        <v>0</v>
      </c>
      <c r="K51" s="54">
        <v>0</v>
      </c>
      <c r="L51" s="54">
        <v>0</v>
      </c>
      <c r="M51" s="54">
        <v>-4490629</v>
      </c>
      <c r="N51" s="54">
        <v>0</v>
      </c>
      <c r="O51" s="54">
        <v>0</v>
      </c>
      <c r="P51" s="54">
        <v>0</v>
      </c>
      <c r="Q51" s="54">
        <v>-1184619</v>
      </c>
      <c r="R51" s="54">
        <v>0</v>
      </c>
      <c r="S51" s="54">
        <v>0</v>
      </c>
      <c r="T51" s="54">
        <v>0</v>
      </c>
      <c r="U51" s="54">
        <v>2498323</v>
      </c>
      <c r="V51" s="54">
        <v>0</v>
      </c>
      <c r="W51" s="54">
        <v>-13019785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61.15267977532737</v>
      </c>
      <c r="C58" s="5">
        <f>IF(C67=0,0,+(C76/C67)*100)</f>
        <v>0</v>
      </c>
      <c r="D58" s="6">
        <f aca="true" t="shared" si="6" ref="D58:Z58">IF(D67=0,0,+(D76/D67)*100)</f>
        <v>65.00042430126068</v>
      </c>
      <c r="E58" s="7">
        <f t="shared" si="6"/>
        <v>97.33118627122828</v>
      </c>
      <c r="F58" s="7">
        <f t="shared" si="6"/>
        <v>25.183639302020843</v>
      </c>
      <c r="G58" s="7">
        <f t="shared" si="6"/>
        <v>10.354164785843214</v>
      </c>
      <c r="H58" s="7">
        <f t="shared" si="6"/>
        <v>260.2655260592801</v>
      </c>
      <c r="I58" s="7">
        <f t="shared" si="6"/>
        <v>99.33719637878595</v>
      </c>
      <c r="J58" s="7">
        <f t="shared" si="6"/>
        <v>26.167228108834138</v>
      </c>
      <c r="K58" s="7">
        <f t="shared" si="6"/>
        <v>24.813063420584328</v>
      </c>
      <c r="L58" s="7">
        <f t="shared" si="6"/>
        <v>16.86202185466623</v>
      </c>
      <c r="M58" s="7">
        <f t="shared" si="6"/>
        <v>22.610461595752216</v>
      </c>
      <c r="N58" s="7">
        <f t="shared" si="6"/>
        <v>195.4064745782253</v>
      </c>
      <c r="O58" s="7">
        <f t="shared" si="6"/>
        <v>9.85642613501687</v>
      </c>
      <c r="P58" s="7">
        <f t="shared" si="6"/>
        <v>10.129723612146371</v>
      </c>
      <c r="Q58" s="7">
        <f t="shared" si="6"/>
        <v>71.47109939777927</v>
      </c>
      <c r="R58" s="7">
        <f t="shared" si="6"/>
        <v>173.30533980020604</v>
      </c>
      <c r="S58" s="7">
        <f t="shared" si="6"/>
        <v>12.019392777993989</v>
      </c>
      <c r="T58" s="7">
        <f t="shared" si="6"/>
        <v>12.599792287943036</v>
      </c>
      <c r="U58" s="7">
        <f t="shared" si="6"/>
        <v>66.22605346903664</v>
      </c>
      <c r="V58" s="7">
        <f t="shared" si="6"/>
        <v>64.84915497919913</v>
      </c>
      <c r="W58" s="7">
        <f t="shared" si="6"/>
        <v>83.66434967742576</v>
      </c>
      <c r="X58" s="7">
        <f t="shared" si="6"/>
        <v>0</v>
      </c>
      <c r="Y58" s="7">
        <f t="shared" si="6"/>
        <v>0</v>
      </c>
      <c r="Z58" s="8">
        <f t="shared" si="6"/>
        <v>97.33118627122828</v>
      </c>
    </row>
    <row r="59" spans="1:26" ht="12.75">
      <c r="A59" s="37" t="s">
        <v>31</v>
      </c>
      <c r="B59" s="9">
        <f aca="true" t="shared" si="7" ref="B59:Z66">IF(B68=0,0,+(B77/B68)*100)</f>
        <v>63.50824536404498</v>
      </c>
      <c r="C59" s="9">
        <f t="shared" si="7"/>
        <v>0</v>
      </c>
      <c r="D59" s="2">
        <f t="shared" si="7"/>
        <v>64.99953345152562</v>
      </c>
      <c r="E59" s="10">
        <f t="shared" si="7"/>
        <v>99.99999487618952</v>
      </c>
      <c r="F59" s="10">
        <f t="shared" si="7"/>
        <v>25.990755528039454</v>
      </c>
      <c r="G59" s="10">
        <f t="shared" si="7"/>
        <v>10.084385917764042</v>
      </c>
      <c r="H59" s="10">
        <f t="shared" si="7"/>
        <v>273.7252355683303</v>
      </c>
      <c r="I59" s="10">
        <f t="shared" si="7"/>
        <v>103.7908298146389</v>
      </c>
      <c r="J59" s="10">
        <f t="shared" si="7"/>
        <v>26.718834628610296</v>
      </c>
      <c r="K59" s="10">
        <f t="shared" si="7"/>
        <v>22.179340227481706</v>
      </c>
      <c r="L59" s="10">
        <f t="shared" si="7"/>
        <v>16.43473441573982</v>
      </c>
      <c r="M59" s="10">
        <f t="shared" si="7"/>
        <v>21.777636423943942</v>
      </c>
      <c r="N59" s="10">
        <f t="shared" si="7"/>
        <v>203.39339471728533</v>
      </c>
      <c r="O59" s="10">
        <f t="shared" si="7"/>
        <v>10.051643133352647</v>
      </c>
      <c r="P59" s="10">
        <f t="shared" si="7"/>
        <v>10.387512438437605</v>
      </c>
      <c r="Q59" s="10">
        <f t="shared" si="7"/>
        <v>74.61085009635853</v>
      </c>
      <c r="R59" s="10">
        <f t="shared" si="7"/>
        <v>182.90882672110945</v>
      </c>
      <c r="S59" s="10">
        <f t="shared" si="7"/>
        <v>10.405220542019448</v>
      </c>
      <c r="T59" s="10">
        <f t="shared" si="7"/>
        <v>13.409639230208159</v>
      </c>
      <c r="U59" s="10">
        <f t="shared" si="7"/>
        <v>69.31570041745918</v>
      </c>
      <c r="V59" s="10">
        <f t="shared" si="7"/>
        <v>67.32497995574363</v>
      </c>
      <c r="W59" s="10">
        <f t="shared" si="7"/>
        <v>91.05317264167338</v>
      </c>
      <c r="X59" s="10">
        <f t="shared" si="7"/>
        <v>0</v>
      </c>
      <c r="Y59" s="10">
        <f t="shared" si="7"/>
        <v>0</v>
      </c>
      <c r="Z59" s="11">
        <f t="shared" si="7"/>
        <v>99.99999487618952</v>
      </c>
    </row>
    <row r="60" spans="1:26" ht="12.75">
      <c r="A60" s="38" t="s">
        <v>32</v>
      </c>
      <c r="B60" s="12">
        <f t="shared" si="7"/>
        <v>86.99001822070824</v>
      </c>
      <c r="C60" s="12">
        <f t="shared" si="7"/>
        <v>0</v>
      </c>
      <c r="D60" s="3">
        <f t="shared" si="7"/>
        <v>65</v>
      </c>
      <c r="E60" s="13">
        <f t="shared" si="7"/>
        <v>100.00099206349206</v>
      </c>
      <c r="F60" s="13">
        <f t="shared" si="7"/>
        <v>32.57085140514527</v>
      </c>
      <c r="G60" s="13">
        <f t="shared" si="7"/>
        <v>81.42712851286316</v>
      </c>
      <c r="H60" s="13">
        <f t="shared" si="7"/>
        <v>130.28340562058108</v>
      </c>
      <c r="I60" s="13">
        <f t="shared" si="7"/>
        <v>81.42712851286316</v>
      </c>
      <c r="J60" s="13">
        <f t="shared" si="7"/>
        <v>81.42712851286316</v>
      </c>
      <c r="K60" s="13">
        <f t="shared" si="7"/>
        <v>378.022696215317</v>
      </c>
      <c r="L60" s="13">
        <f t="shared" si="7"/>
        <v>130.28340562058108</v>
      </c>
      <c r="M60" s="13">
        <f t="shared" si="7"/>
        <v>196.57774344958708</v>
      </c>
      <c r="N60" s="13">
        <f t="shared" si="7"/>
        <v>1026.1647254575707</v>
      </c>
      <c r="O60" s="13">
        <f t="shared" si="7"/>
        <v>45.59973382132757</v>
      </c>
      <c r="P60" s="13">
        <f t="shared" si="7"/>
        <v>32.57085140514527</v>
      </c>
      <c r="Q60" s="13">
        <f t="shared" si="7"/>
        <v>114.00006398566723</v>
      </c>
      <c r="R60" s="13">
        <f t="shared" si="7"/>
        <v>65.14170281029054</v>
      </c>
      <c r="S60" s="13">
        <f t="shared" si="7"/>
        <v>227.99595983601688</v>
      </c>
      <c r="T60" s="13">
        <f t="shared" si="7"/>
        <v>0</v>
      </c>
      <c r="U60" s="13">
        <f t="shared" si="7"/>
        <v>97.7125542154358</v>
      </c>
      <c r="V60" s="13">
        <f t="shared" si="7"/>
        <v>123.31669731196916</v>
      </c>
      <c r="W60" s="13">
        <f t="shared" si="7"/>
        <v>10.48830482373996</v>
      </c>
      <c r="X60" s="13">
        <f t="shared" si="7"/>
        <v>0</v>
      </c>
      <c r="Y60" s="13">
        <f t="shared" si="7"/>
        <v>0</v>
      </c>
      <c r="Z60" s="14">
        <f t="shared" si="7"/>
        <v>100.00099206349206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86.99001822070824</v>
      </c>
      <c r="C64" s="12">
        <f t="shared" si="7"/>
        <v>0</v>
      </c>
      <c r="D64" s="3">
        <f t="shared" si="7"/>
        <v>65</v>
      </c>
      <c r="E64" s="13">
        <f t="shared" si="7"/>
        <v>100.00099206349206</v>
      </c>
      <c r="F64" s="13">
        <f t="shared" si="7"/>
        <v>32.57085140514527</v>
      </c>
      <c r="G64" s="13">
        <f t="shared" si="7"/>
        <v>81.42712851286316</v>
      </c>
      <c r="H64" s="13">
        <f t="shared" si="7"/>
        <v>130.28340562058108</v>
      </c>
      <c r="I64" s="13">
        <f t="shared" si="7"/>
        <v>81.42712851286316</v>
      </c>
      <c r="J64" s="13">
        <f t="shared" si="7"/>
        <v>81.42712851286316</v>
      </c>
      <c r="K64" s="13">
        <f t="shared" si="7"/>
        <v>378.022696215317</v>
      </c>
      <c r="L64" s="13">
        <f t="shared" si="7"/>
        <v>130.28340562058108</v>
      </c>
      <c r="M64" s="13">
        <f t="shared" si="7"/>
        <v>196.57774344958708</v>
      </c>
      <c r="N64" s="13">
        <f t="shared" si="7"/>
        <v>1026.1647254575707</v>
      </c>
      <c r="O64" s="13">
        <f t="shared" si="7"/>
        <v>45.59973382132757</v>
      </c>
      <c r="P64" s="13">
        <f t="shared" si="7"/>
        <v>32.57085140514527</v>
      </c>
      <c r="Q64" s="13">
        <f t="shared" si="7"/>
        <v>114.00006398566723</v>
      </c>
      <c r="R64" s="13">
        <f t="shared" si="7"/>
        <v>65.14170281029054</v>
      </c>
      <c r="S64" s="13">
        <f t="shared" si="7"/>
        <v>227.99595983601688</v>
      </c>
      <c r="T64" s="13">
        <f t="shared" si="7"/>
        <v>0</v>
      </c>
      <c r="U64" s="13">
        <f t="shared" si="7"/>
        <v>97.7125542154358</v>
      </c>
      <c r="V64" s="13">
        <f t="shared" si="7"/>
        <v>123.31669731196916</v>
      </c>
      <c r="W64" s="13">
        <f t="shared" si="7"/>
        <v>10.48830482373996</v>
      </c>
      <c r="X64" s="13">
        <f t="shared" si="7"/>
        <v>0</v>
      </c>
      <c r="Y64" s="13">
        <f t="shared" si="7"/>
        <v>0</v>
      </c>
      <c r="Z64" s="14">
        <f t="shared" si="7"/>
        <v>100.00099206349206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65.09433962264151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18133050</v>
      </c>
      <c r="C67" s="24"/>
      <c r="D67" s="25">
        <v>23568160</v>
      </c>
      <c r="E67" s="26">
        <v>20259001</v>
      </c>
      <c r="F67" s="26">
        <v>1635407</v>
      </c>
      <c r="G67" s="26">
        <v>1672583</v>
      </c>
      <c r="H67" s="26">
        <v>1678404</v>
      </c>
      <c r="I67" s="26">
        <v>4986394</v>
      </c>
      <c r="J67" s="26">
        <v>1673666</v>
      </c>
      <c r="K67" s="26">
        <v>1675702</v>
      </c>
      <c r="L67" s="26">
        <v>1677628</v>
      </c>
      <c r="M67" s="26">
        <v>5026996</v>
      </c>
      <c r="N67" s="26">
        <v>1665344</v>
      </c>
      <c r="O67" s="26">
        <v>1674887</v>
      </c>
      <c r="P67" s="26">
        <v>1682346</v>
      </c>
      <c r="Q67" s="26">
        <v>5022577</v>
      </c>
      <c r="R67" s="26">
        <v>1727780</v>
      </c>
      <c r="S67" s="26">
        <v>1724147</v>
      </c>
      <c r="T67" s="26">
        <v>1707171</v>
      </c>
      <c r="U67" s="26">
        <v>5159098</v>
      </c>
      <c r="V67" s="26">
        <v>20195065</v>
      </c>
      <c r="W67" s="26">
        <v>23568373</v>
      </c>
      <c r="X67" s="26"/>
      <c r="Y67" s="25"/>
      <c r="Z67" s="27">
        <v>20259001</v>
      </c>
    </row>
    <row r="68" spans="1:26" ht="12.75" hidden="1">
      <c r="A68" s="37" t="s">
        <v>31</v>
      </c>
      <c r="B68" s="19">
        <v>17183838</v>
      </c>
      <c r="C68" s="19"/>
      <c r="D68" s="20">
        <v>21434000</v>
      </c>
      <c r="E68" s="21">
        <v>19516725</v>
      </c>
      <c r="F68" s="21">
        <v>1563529</v>
      </c>
      <c r="G68" s="21">
        <v>1581425</v>
      </c>
      <c r="H68" s="21">
        <v>1587862</v>
      </c>
      <c r="I68" s="21">
        <v>4732816</v>
      </c>
      <c r="J68" s="21">
        <v>1587820</v>
      </c>
      <c r="K68" s="21">
        <v>1587820</v>
      </c>
      <c r="L68" s="21">
        <v>1587820</v>
      </c>
      <c r="M68" s="21">
        <v>4763460</v>
      </c>
      <c r="N68" s="21">
        <v>1587820</v>
      </c>
      <c r="O68" s="21">
        <v>1587820</v>
      </c>
      <c r="P68" s="21">
        <v>1587820</v>
      </c>
      <c r="Q68" s="21">
        <v>4763460</v>
      </c>
      <c r="R68" s="21">
        <v>1631070</v>
      </c>
      <c r="S68" s="21">
        <v>1622820</v>
      </c>
      <c r="T68" s="21">
        <v>1604070</v>
      </c>
      <c r="U68" s="21">
        <v>4857960</v>
      </c>
      <c r="V68" s="21">
        <v>19117696</v>
      </c>
      <c r="W68" s="21">
        <v>21434425</v>
      </c>
      <c r="X68" s="21"/>
      <c r="Y68" s="20"/>
      <c r="Z68" s="23">
        <v>19516725</v>
      </c>
    </row>
    <row r="69" spans="1:26" ht="12.75" hidden="1">
      <c r="A69" s="38" t="s">
        <v>32</v>
      </c>
      <c r="B69" s="19">
        <v>201968</v>
      </c>
      <c r="C69" s="19"/>
      <c r="D69" s="20">
        <v>1922160</v>
      </c>
      <c r="E69" s="21">
        <v>201600</v>
      </c>
      <c r="F69" s="21">
        <v>16831</v>
      </c>
      <c r="G69" s="21">
        <v>16831</v>
      </c>
      <c r="H69" s="21">
        <v>16831</v>
      </c>
      <c r="I69" s="21">
        <v>50493</v>
      </c>
      <c r="J69" s="21">
        <v>16831</v>
      </c>
      <c r="K69" s="21">
        <v>16831</v>
      </c>
      <c r="L69" s="21">
        <v>16831</v>
      </c>
      <c r="M69" s="21">
        <v>50493</v>
      </c>
      <c r="N69" s="21">
        <v>2404</v>
      </c>
      <c r="O69" s="21">
        <v>12022</v>
      </c>
      <c r="P69" s="21">
        <v>16831</v>
      </c>
      <c r="Q69" s="21">
        <v>31257</v>
      </c>
      <c r="R69" s="21">
        <v>16831</v>
      </c>
      <c r="S69" s="21">
        <v>16831</v>
      </c>
      <c r="T69" s="21">
        <v>16831</v>
      </c>
      <c r="U69" s="21">
        <v>50493</v>
      </c>
      <c r="V69" s="21">
        <v>182736</v>
      </c>
      <c r="W69" s="21">
        <v>1922160</v>
      </c>
      <c r="X69" s="21"/>
      <c r="Y69" s="20"/>
      <c r="Z69" s="23">
        <v>201600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201968</v>
      </c>
      <c r="C73" s="19"/>
      <c r="D73" s="20">
        <v>1922160</v>
      </c>
      <c r="E73" s="21">
        <v>201600</v>
      </c>
      <c r="F73" s="21">
        <v>16831</v>
      </c>
      <c r="G73" s="21">
        <v>16831</v>
      </c>
      <c r="H73" s="21">
        <v>16831</v>
      </c>
      <c r="I73" s="21">
        <v>50493</v>
      </c>
      <c r="J73" s="21">
        <v>16831</v>
      </c>
      <c r="K73" s="21">
        <v>16831</v>
      </c>
      <c r="L73" s="21">
        <v>16831</v>
      </c>
      <c r="M73" s="21">
        <v>50493</v>
      </c>
      <c r="N73" s="21">
        <v>2404</v>
      </c>
      <c r="O73" s="21">
        <v>12022</v>
      </c>
      <c r="P73" s="21">
        <v>16831</v>
      </c>
      <c r="Q73" s="21">
        <v>31257</v>
      </c>
      <c r="R73" s="21">
        <v>16831</v>
      </c>
      <c r="S73" s="21">
        <v>16831</v>
      </c>
      <c r="T73" s="21">
        <v>16831</v>
      </c>
      <c r="U73" s="21">
        <v>50493</v>
      </c>
      <c r="V73" s="21">
        <v>182736</v>
      </c>
      <c r="W73" s="21">
        <v>1922160</v>
      </c>
      <c r="X73" s="21"/>
      <c r="Y73" s="20"/>
      <c r="Z73" s="23">
        <v>201600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747244</v>
      </c>
      <c r="C75" s="28"/>
      <c r="D75" s="29">
        <v>212000</v>
      </c>
      <c r="E75" s="30">
        <v>540676</v>
      </c>
      <c r="F75" s="30">
        <v>55047</v>
      </c>
      <c r="G75" s="30">
        <v>74327</v>
      </c>
      <c r="H75" s="30">
        <v>73711</v>
      </c>
      <c r="I75" s="30">
        <v>203085</v>
      </c>
      <c r="J75" s="30">
        <v>69015</v>
      </c>
      <c r="K75" s="30">
        <v>71051</v>
      </c>
      <c r="L75" s="30">
        <v>72977</v>
      </c>
      <c r="M75" s="30">
        <v>213043</v>
      </c>
      <c r="N75" s="30">
        <v>75120</v>
      </c>
      <c r="O75" s="30">
        <v>75045</v>
      </c>
      <c r="P75" s="30">
        <v>77695</v>
      </c>
      <c r="Q75" s="30">
        <v>227860</v>
      </c>
      <c r="R75" s="30">
        <v>79879</v>
      </c>
      <c r="S75" s="30">
        <v>84496</v>
      </c>
      <c r="T75" s="30">
        <v>86270</v>
      </c>
      <c r="U75" s="30">
        <v>250645</v>
      </c>
      <c r="V75" s="30">
        <v>894633</v>
      </c>
      <c r="W75" s="30">
        <v>211788</v>
      </c>
      <c r="X75" s="30"/>
      <c r="Y75" s="29"/>
      <c r="Z75" s="31">
        <v>540676</v>
      </c>
    </row>
    <row r="76" spans="1:26" ht="12.75" hidden="1">
      <c r="A76" s="42" t="s">
        <v>287</v>
      </c>
      <c r="B76" s="32">
        <v>11088846</v>
      </c>
      <c r="C76" s="32"/>
      <c r="D76" s="33">
        <v>15319404</v>
      </c>
      <c r="E76" s="34">
        <v>19718326</v>
      </c>
      <c r="F76" s="34">
        <v>411855</v>
      </c>
      <c r="G76" s="34">
        <v>173182</v>
      </c>
      <c r="H76" s="34">
        <v>4368307</v>
      </c>
      <c r="I76" s="34">
        <v>4953344</v>
      </c>
      <c r="J76" s="34">
        <v>437952</v>
      </c>
      <c r="K76" s="34">
        <v>415793</v>
      </c>
      <c r="L76" s="34">
        <v>282882</v>
      </c>
      <c r="M76" s="34">
        <v>1136627</v>
      </c>
      <c r="N76" s="34">
        <v>3254190</v>
      </c>
      <c r="O76" s="34">
        <v>165084</v>
      </c>
      <c r="P76" s="34">
        <v>170417</v>
      </c>
      <c r="Q76" s="34">
        <v>3589691</v>
      </c>
      <c r="R76" s="34">
        <v>2994335</v>
      </c>
      <c r="S76" s="34">
        <v>207232</v>
      </c>
      <c r="T76" s="34">
        <v>215100</v>
      </c>
      <c r="U76" s="34">
        <v>3416667</v>
      </c>
      <c r="V76" s="34">
        <v>13096329</v>
      </c>
      <c r="W76" s="34">
        <v>19718326</v>
      </c>
      <c r="X76" s="34"/>
      <c r="Y76" s="33"/>
      <c r="Z76" s="35">
        <v>19718326</v>
      </c>
    </row>
    <row r="77" spans="1:26" ht="12.75" hidden="1">
      <c r="A77" s="37" t="s">
        <v>31</v>
      </c>
      <c r="B77" s="19">
        <v>10913154</v>
      </c>
      <c r="C77" s="19"/>
      <c r="D77" s="20">
        <v>13932000</v>
      </c>
      <c r="E77" s="21">
        <v>19516724</v>
      </c>
      <c r="F77" s="21">
        <v>406373</v>
      </c>
      <c r="G77" s="21">
        <v>159477</v>
      </c>
      <c r="H77" s="21">
        <v>4346379</v>
      </c>
      <c r="I77" s="21">
        <v>4912229</v>
      </c>
      <c r="J77" s="21">
        <v>424247</v>
      </c>
      <c r="K77" s="21">
        <v>352168</v>
      </c>
      <c r="L77" s="21">
        <v>260954</v>
      </c>
      <c r="M77" s="21">
        <v>1037369</v>
      </c>
      <c r="N77" s="21">
        <v>3229521</v>
      </c>
      <c r="O77" s="21">
        <v>159602</v>
      </c>
      <c r="P77" s="21">
        <v>164935</v>
      </c>
      <c r="Q77" s="21">
        <v>3554058</v>
      </c>
      <c r="R77" s="21">
        <v>2983371</v>
      </c>
      <c r="S77" s="21">
        <v>168858</v>
      </c>
      <c r="T77" s="21">
        <v>215100</v>
      </c>
      <c r="U77" s="21">
        <v>3367329</v>
      </c>
      <c r="V77" s="21">
        <v>12870985</v>
      </c>
      <c r="W77" s="21">
        <v>19516724</v>
      </c>
      <c r="X77" s="21"/>
      <c r="Y77" s="20"/>
      <c r="Z77" s="23">
        <v>19516724</v>
      </c>
    </row>
    <row r="78" spans="1:26" ht="12.75" hidden="1">
      <c r="A78" s="38" t="s">
        <v>32</v>
      </c>
      <c r="B78" s="19">
        <v>175692</v>
      </c>
      <c r="C78" s="19"/>
      <c r="D78" s="20">
        <v>1249404</v>
      </c>
      <c r="E78" s="21">
        <v>201602</v>
      </c>
      <c r="F78" s="21">
        <v>5482</v>
      </c>
      <c r="G78" s="21">
        <v>13705</v>
      </c>
      <c r="H78" s="21">
        <v>21928</v>
      </c>
      <c r="I78" s="21">
        <v>41115</v>
      </c>
      <c r="J78" s="21">
        <v>13705</v>
      </c>
      <c r="K78" s="21">
        <v>63625</v>
      </c>
      <c r="L78" s="21">
        <v>21928</v>
      </c>
      <c r="M78" s="21">
        <v>99258</v>
      </c>
      <c r="N78" s="21">
        <v>24669</v>
      </c>
      <c r="O78" s="21">
        <v>5482</v>
      </c>
      <c r="P78" s="21">
        <v>5482</v>
      </c>
      <c r="Q78" s="21">
        <v>35633</v>
      </c>
      <c r="R78" s="21">
        <v>10964</v>
      </c>
      <c r="S78" s="21">
        <v>38374</v>
      </c>
      <c r="T78" s="21"/>
      <c r="U78" s="21">
        <v>49338</v>
      </c>
      <c r="V78" s="21">
        <v>225344</v>
      </c>
      <c r="W78" s="21">
        <v>201602</v>
      </c>
      <c r="X78" s="21"/>
      <c r="Y78" s="20"/>
      <c r="Z78" s="23">
        <v>201602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175692</v>
      </c>
      <c r="C82" s="19"/>
      <c r="D82" s="20">
        <v>1249404</v>
      </c>
      <c r="E82" s="21">
        <v>201602</v>
      </c>
      <c r="F82" s="21">
        <v>5482</v>
      </c>
      <c r="G82" s="21">
        <v>13705</v>
      </c>
      <c r="H82" s="21">
        <v>21928</v>
      </c>
      <c r="I82" s="21">
        <v>41115</v>
      </c>
      <c r="J82" s="21">
        <v>13705</v>
      </c>
      <c r="K82" s="21">
        <v>63625</v>
      </c>
      <c r="L82" s="21">
        <v>21928</v>
      </c>
      <c r="M82" s="21">
        <v>99258</v>
      </c>
      <c r="N82" s="21">
        <v>24669</v>
      </c>
      <c r="O82" s="21">
        <v>5482</v>
      </c>
      <c r="P82" s="21">
        <v>5482</v>
      </c>
      <c r="Q82" s="21">
        <v>35633</v>
      </c>
      <c r="R82" s="21">
        <v>10964</v>
      </c>
      <c r="S82" s="21">
        <v>38374</v>
      </c>
      <c r="T82" s="21"/>
      <c r="U82" s="21">
        <v>49338</v>
      </c>
      <c r="V82" s="21">
        <v>225344</v>
      </c>
      <c r="W82" s="21">
        <v>201602</v>
      </c>
      <c r="X82" s="21"/>
      <c r="Y82" s="20"/>
      <c r="Z82" s="23">
        <v>201602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138000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100000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100000</v>
      </c>
      <c r="Y5" s="358">
        <f t="shared" si="0"/>
        <v>-100000</v>
      </c>
      <c r="Z5" s="359">
        <f>+IF(X5&lt;&gt;0,+(Y5/X5)*100,0)</f>
        <v>-100</v>
      </c>
      <c r="AA5" s="360">
        <f>+AA6+AA8+AA11+AA13+AA15</f>
        <v>100000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100000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100000</v>
      </c>
      <c r="Y8" s="59">
        <f t="shared" si="2"/>
        <v>-100000</v>
      </c>
      <c r="Z8" s="61">
        <f>+IF(X8&lt;&gt;0,+(Y8/X8)*100,0)</f>
        <v>-100</v>
      </c>
      <c r="AA8" s="62">
        <f>SUM(AA9:AA10)</f>
        <v>100000</v>
      </c>
    </row>
    <row r="9" spans="1:27" ht="12.75">
      <c r="A9" s="291" t="s">
        <v>230</v>
      </c>
      <c r="B9" s="142"/>
      <c r="C9" s="60"/>
      <c r="D9" s="340"/>
      <c r="E9" s="60"/>
      <c r="F9" s="59">
        <v>100000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100000</v>
      </c>
      <c r="Y9" s="59">
        <v>-100000</v>
      </c>
      <c r="Z9" s="61">
        <v>-100</v>
      </c>
      <c r="AA9" s="62">
        <v>100000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26345024</v>
      </c>
      <c r="D22" s="344">
        <f t="shared" si="6"/>
        <v>0</v>
      </c>
      <c r="E22" s="343">
        <f t="shared" si="6"/>
        <v>0</v>
      </c>
      <c r="F22" s="345">
        <f t="shared" si="6"/>
        <v>500000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500000</v>
      </c>
      <c r="Y22" s="345">
        <f t="shared" si="6"/>
        <v>-500000</v>
      </c>
      <c r="Z22" s="336">
        <f>+IF(X22&lt;&gt;0,+(Y22/X22)*100,0)</f>
        <v>-100</v>
      </c>
      <c r="AA22" s="350">
        <f>SUM(AA23:AA32)</f>
        <v>500000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>
        <v>26345024</v>
      </c>
      <c r="D25" s="340"/>
      <c r="E25" s="60"/>
      <c r="F25" s="59">
        <v>500000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500000</v>
      </c>
      <c r="Y25" s="59">
        <v>-500000</v>
      </c>
      <c r="Z25" s="61">
        <v>-100</v>
      </c>
      <c r="AA25" s="62">
        <v>500000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2685900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2685900</v>
      </c>
      <c r="Y40" s="345">
        <f t="shared" si="9"/>
        <v>-2685900</v>
      </c>
      <c r="Z40" s="336">
        <f>+IF(X40&lt;&gt;0,+(Y40/X40)*100,0)</f>
        <v>-100</v>
      </c>
      <c r="AA40" s="350">
        <f>SUM(AA41:AA49)</f>
        <v>2685900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>
        <v>2685900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2685900</v>
      </c>
      <c r="Y49" s="53">
        <v>-2685900</v>
      </c>
      <c r="Z49" s="94">
        <v>-100</v>
      </c>
      <c r="AA49" s="95">
        <v>2685900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26345024</v>
      </c>
      <c r="D60" s="346">
        <f t="shared" si="14"/>
        <v>0</v>
      </c>
      <c r="E60" s="219">
        <f t="shared" si="14"/>
        <v>0</v>
      </c>
      <c r="F60" s="264">
        <f t="shared" si="14"/>
        <v>3285900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3285900</v>
      </c>
      <c r="Y60" s="264">
        <f t="shared" si="14"/>
        <v>-3285900</v>
      </c>
      <c r="Z60" s="337">
        <f>+IF(X60&lt;&gt;0,+(Y60/X60)*100,0)</f>
        <v>-100</v>
      </c>
      <c r="AA60" s="232">
        <f>+AA57+AA54+AA51+AA40+AA37+AA34+AA22+AA5</f>
        <v>3285900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149384147</v>
      </c>
      <c r="D5" s="153">
        <f>SUM(D6:D8)</f>
        <v>0</v>
      </c>
      <c r="E5" s="154">
        <f t="shared" si="0"/>
        <v>154670995</v>
      </c>
      <c r="F5" s="100">
        <f t="shared" si="0"/>
        <v>151204977</v>
      </c>
      <c r="G5" s="100">
        <f t="shared" si="0"/>
        <v>53034826</v>
      </c>
      <c r="H5" s="100">
        <f t="shared" si="0"/>
        <v>2547819</v>
      </c>
      <c r="I5" s="100">
        <f t="shared" si="0"/>
        <v>2059709</v>
      </c>
      <c r="J5" s="100">
        <f t="shared" si="0"/>
        <v>57642354</v>
      </c>
      <c r="K5" s="100">
        <f t="shared" si="0"/>
        <v>2711735</v>
      </c>
      <c r="L5" s="100">
        <f t="shared" si="0"/>
        <v>2611935</v>
      </c>
      <c r="M5" s="100">
        <f t="shared" si="0"/>
        <v>35261588</v>
      </c>
      <c r="N5" s="100">
        <f t="shared" si="0"/>
        <v>40585258</v>
      </c>
      <c r="O5" s="100">
        <f t="shared" si="0"/>
        <v>2699206</v>
      </c>
      <c r="P5" s="100">
        <f t="shared" si="0"/>
        <v>8275954</v>
      </c>
      <c r="Q5" s="100">
        <f t="shared" si="0"/>
        <v>32499612</v>
      </c>
      <c r="R5" s="100">
        <f t="shared" si="0"/>
        <v>43474772</v>
      </c>
      <c r="S5" s="100">
        <f t="shared" si="0"/>
        <v>2750703</v>
      </c>
      <c r="T5" s="100">
        <f t="shared" si="0"/>
        <v>1881887</v>
      </c>
      <c r="U5" s="100">
        <f t="shared" si="0"/>
        <v>2737150</v>
      </c>
      <c r="V5" s="100">
        <f t="shared" si="0"/>
        <v>7369740</v>
      </c>
      <c r="W5" s="100">
        <f t="shared" si="0"/>
        <v>149072124</v>
      </c>
      <c r="X5" s="100">
        <f t="shared" si="0"/>
        <v>152351857</v>
      </c>
      <c r="Y5" s="100">
        <f t="shared" si="0"/>
        <v>-3279733</v>
      </c>
      <c r="Z5" s="137">
        <f>+IF(X5&lt;&gt;0,+(Y5/X5)*100,0)</f>
        <v>-2.1527358212640624</v>
      </c>
      <c r="AA5" s="153">
        <f>SUM(AA6:AA8)</f>
        <v>151204977</v>
      </c>
    </row>
    <row r="6" spans="1:27" ht="12.75">
      <c r="A6" s="138" t="s">
        <v>75</v>
      </c>
      <c r="B6" s="136"/>
      <c r="C6" s="155"/>
      <c r="D6" s="155"/>
      <c r="E6" s="156"/>
      <c r="F6" s="60">
        <v>500000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>
        <v>500000</v>
      </c>
    </row>
    <row r="7" spans="1:27" ht="12.75">
      <c r="A7" s="138" t="s">
        <v>76</v>
      </c>
      <c r="B7" s="136"/>
      <c r="C7" s="157">
        <v>149384147</v>
      </c>
      <c r="D7" s="157"/>
      <c r="E7" s="158">
        <v>154670995</v>
      </c>
      <c r="F7" s="159">
        <v>150652345</v>
      </c>
      <c r="G7" s="159">
        <v>53034826</v>
      </c>
      <c r="H7" s="159">
        <v>2547819</v>
      </c>
      <c r="I7" s="159">
        <v>2059709</v>
      </c>
      <c r="J7" s="159">
        <v>57642354</v>
      </c>
      <c r="K7" s="159">
        <v>2711735</v>
      </c>
      <c r="L7" s="159">
        <v>2611935</v>
      </c>
      <c r="M7" s="159">
        <v>35261588</v>
      </c>
      <c r="N7" s="159">
        <v>40585258</v>
      </c>
      <c r="O7" s="159">
        <v>2699206</v>
      </c>
      <c r="P7" s="159">
        <v>8275954</v>
      </c>
      <c r="Q7" s="159">
        <v>32499612</v>
      </c>
      <c r="R7" s="159">
        <v>43474772</v>
      </c>
      <c r="S7" s="159">
        <v>2750703</v>
      </c>
      <c r="T7" s="159">
        <v>1881887</v>
      </c>
      <c r="U7" s="159">
        <v>2737150</v>
      </c>
      <c r="V7" s="159">
        <v>7369740</v>
      </c>
      <c r="W7" s="159">
        <v>149072124</v>
      </c>
      <c r="X7" s="159">
        <v>152351857</v>
      </c>
      <c r="Y7" s="159">
        <v>-3279733</v>
      </c>
      <c r="Z7" s="141">
        <v>-2.15</v>
      </c>
      <c r="AA7" s="157">
        <v>150652345</v>
      </c>
    </row>
    <row r="8" spans="1:27" ht="12.75">
      <c r="A8" s="138" t="s">
        <v>77</v>
      </c>
      <c r="B8" s="136"/>
      <c r="C8" s="155"/>
      <c r="D8" s="155"/>
      <c r="E8" s="156"/>
      <c r="F8" s="60">
        <v>52632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>
        <v>52632</v>
      </c>
    </row>
    <row r="9" spans="1:27" ht="12.75">
      <c r="A9" s="135" t="s">
        <v>78</v>
      </c>
      <c r="B9" s="136"/>
      <c r="C9" s="153">
        <f aca="true" t="shared" si="1" ref="C9:Y9">SUM(C10:C14)</f>
        <v>7644653</v>
      </c>
      <c r="D9" s="153">
        <f>SUM(D10:D14)</f>
        <v>0</v>
      </c>
      <c r="E9" s="154">
        <f t="shared" si="1"/>
        <v>7589620</v>
      </c>
      <c r="F9" s="100">
        <f t="shared" si="1"/>
        <v>7604620</v>
      </c>
      <c r="G9" s="100">
        <f t="shared" si="1"/>
        <v>644732</v>
      </c>
      <c r="H9" s="100">
        <f t="shared" si="1"/>
        <v>559803</v>
      </c>
      <c r="I9" s="100">
        <f t="shared" si="1"/>
        <v>629286</v>
      </c>
      <c r="J9" s="100">
        <f t="shared" si="1"/>
        <v>1833821</v>
      </c>
      <c r="K9" s="100">
        <f t="shared" si="1"/>
        <v>543903</v>
      </c>
      <c r="L9" s="100">
        <f t="shared" si="1"/>
        <v>660956</v>
      </c>
      <c r="M9" s="100">
        <f t="shared" si="1"/>
        <v>645215</v>
      </c>
      <c r="N9" s="100">
        <f t="shared" si="1"/>
        <v>1850074</v>
      </c>
      <c r="O9" s="100">
        <f t="shared" si="1"/>
        <v>529133</v>
      </c>
      <c r="P9" s="100">
        <f t="shared" si="1"/>
        <v>393322</v>
      </c>
      <c r="Q9" s="100">
        <f t="shared" si="1"/>
        <v>555223</v>
      </c>
      <c r="R9" s="100">
        <f t="shared" si="1"/>
        <v>1477678</v>
      </c>
      <c r="S9" s="100">
        <f t="shared" si="1"/>
        <v>494982</v>
      </c>
      <c r="T9" s="100">
        <f t="shared" si="1"/>
        <v>637812</v>
      </c>
      <c r="U9" s="100">
        <f t="shared" si="1"/>
        <v>676467</v>
      </c>
      <c r="V9" s="100">
        <f t="shared" si="1"/>
        <v>1809261</v>
      </c>
      <c r="W9" s="100">
        <f t="shared" si="1"/>
        <v>6970834</v>
      </c>
      <c r="X9" s="100">
        <f t="shared" si="1"/>
        <v>9554131</v>
      </c>
      <c r="Y9" s="100">
        <f t="shared" si="1"/>
        <v>-2583297</v>
      </c>
      <c r="Z9" s="137">
        <f>+IF(X9&lt;&gt;0,+(Y9/X9)*100,0)</f>
        <v>-27.038534430813225</v>
      </c>
      <c r="AA9" s="153">
        <f>SUM(AA10:AA14)</f>
        <v>7604620</v>
      </c>
    </row>
    <row r="10" spans="1:27" ht="12.75">
      <c r="A10" s="138" t="s">
        <v>79</v>
      </c>
      <c r="B10" s="136"/>
      <c r="C10" s="155">
        <v>1769753</v>
      </c>
      <c r="D10" s="155"/>
      <c r="E10" s="156">
        <v>1592000</v>
      </c>
      <c r="F10" s="60">
        <v>1607000</v>
      </c>
      <c r="G10" s="60">
        <v>102952</v>
      </c>
      <c r="H10" s="60">
        <v>108933</v>
      </c>
      <c r="I10" s="60">
        <v>164776</v>
      </c>
      <c r="J10" s="60">
        <v>376661</v>
      </c>
      <c r="K10" s="60">
        <v>138423</v>
      </c>
      <c r="L10" s="60">
        <v>111956</v>
      </c>
      <c r="M10" s="60">
        <v>202285</v>
      </c>
      <c r="N10" s="60">
        <v>452664</v>
      </c>
      <c r="O10" s="60">
        <v>112863</v>
      </c>
      <c r="P10" s="60">
        <v>104252</v>
      </c>
      <c r="Q10" s="60">
        <v>128653</v>
      </c>
      <c r="R10" s="60">
        <v>345768</v>
      </c>
      <c r="S10" s="60">
        <v>105482</v>
      </c>
      <c r="T10" s="60">
        <v>107372</v>
      </c>
      <c r="U10" s="60">
        <v>171067</v>
      </c>
      <c r="V10" s="60">
        <v>383921</v>
      </c>
      <c r="W10" s="60">
        <v>1559014</v>
      </c>
      <c r="X10" s="60">
        <v>3556511</v>
      </c>
      <c r="Y10" s="60">
        <v>-1997497</v>
      </c>
      <c r="Z10" s="140">
        <v>-56.16</v>
      </c>
      <c r="AA10" s="155">
        <v>1607000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5874900</v>
      </c>
      <c r="D12" s="155"/>
      <c r="E12" s="156">
        <v>5997620</v>
      </c>
      <c r="F12" s="60">
        <v>5997620</v>
      </c>
      <c r="G12" s="60">
        <v>541780</v>
      </c>
      <c r="H12" s="60">
        <v>450870</v>
      </c>
      <c r="I12" s="60">
        <v>464510</v>
      </c>
      <c r="J12" s="60">
        <v>1457160</v>
      </c>
      <c r="K12" s="60">
        <v>405480</v>
      </c>
      <c r="L12" s="60">
        <v>549000</v>
      </c>
      <c r="M12" s="60">
        <v>442930</v>
      </c>
      <c r="N12" s="60">
        <v>1397410</v>
      </c>
      <c r="O12" s="60">
        <v>416270</v>
      </c>
      <c r="P12" s="60">
        <v>289070</v>
      </c>
      <c r="Q12" s="60">
        <v>426570</v>
      </c>
      <c r="R12" s="60">
        <v>1131910</v>
      </c>
      <c r="S12" s="60">
        <v>389500</v>
      </c>
      <c r="T12" s="60">
        <v>530440</v>
      </c>
      <c r="U12" s="60">
        <v>505400</v>
      </c>
      <c r="V12" s="60">
        <v>1425340</v>
      </c>
      <c r="W12" s="60">
        <v>5411820</v>
      </c>
      <c r="X12" s="60">
        <v>5997620</v>
      </c>
      <c r="Y12" s="60">
        <v>-585800</v>
      </c>
      <c r="Z12" s="140">
        <v>-9.77</v>
      </c>
      <c r="AA12" s="155">
        <v>5997620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56668853</v>
      </c>
      <c r="D15" s="153">
        <f>SUM(D16:D18)</f>
        <v>0</v>
      </c>
      <c r="E15" s="154">
        <f t="shared" si="2"/>
        <v>53325000</v>
      </c>
      <c r="F15" s="100">
        <f t="shared" si="2"/>
        <v>65652000</v>
      </c>
      <c r="G15" s="100">
        <f t="shared" si="2"/>
        <v>1489237</v>
      </c>
      <c r="H15" s="100">
        <f t="shared" si="2"/>
        <v>1389211</v>
      </c>
      <c r="I15" s="100">
        <f t="shared" si="2"/>
        <v>7193462</v>
      </c>
      <c r="J15" s="100">
        <f t="shared" si="2"/>
        <v>10071910</v>
      </c>
      <c r="K15" s="100">
        <f t="shared" si="2"/>
        <v>5640129</v>
      </c>
      <c r="L15" s="100">
        <f t="shared" si="2"/>
        <v>468343</v>
      </c>
      <c r="M15" s="100">
        <f t="shared" si="2"/>
        <v>8534052</v>
      </c>
      <c r="N15" s="100">
        <f t="shared" si="2"/>
        <v>14642524</v>
      </c>
      <c r="O15" s="100">
        <f t="shared" si="2"/>
        <v>2609007</v>
      </c>
      <c r="P15" s="100">
        <f t="shared" si="2"/>
        <v>6494259</v>
      </c>
      <c r="Q15" s="100">
        <f t="shared" si="2"/>
        <v>11215285</v>
      </c>
      <c r="R15" s="100">
        <f t="shared" si="2"/>
        <v>20318551</v>
      </c>
      <c r="S15" s="100">
        <f t="shared" si="2"/>
        <v>99173</v>
      </c>
      <c r="T15" s="100">
        <f t="shared" si="2"/>
        <v>3931275</v>
      </c>
      <c r="U15" s="100">
        <f t="shared" si="2"/>
        <v>12126930</v>
      </c>
      <c r="V15" s="100">
        <f t="shared" si="2"/>
        <v>16157378</v>
      </c>
      <c r="W15" s="100">
        <f t="shared" si="2"/>
        <v>61190363</v>
      </c>
      <c r="X15" s="100">
        <f t="shared" si="2"/>
        <v>55602000</v>
      </c>
      <c r="Y15" s="100">
        <f t="shared" si="2"/>
        <v>5588363</v>
      </c>
      <c r="Z15" s="137">
        <f>+IF(X15&lt;&gt;0,+(Y15/X15)*100,0)</f>
        <v>10.05065105571742</v>
      </c>
      <c r="AA15" s="153">
        <f>SUM(AA16:AA18)</f>
        <v>65652000</v>
      </c>
    </row>
    <row r="16" spans="1:27" ht="12.75">
      <c r="A16" s="138" t="s">
        <v>85</v>
      </c>
      <c r="B16" s="136"/>
      <c r="C16" s="155">
        <v>56668853</v>
      </c>
      <c r="D16" s="155"/>
      <c r="E16" s="156">
        <v>53325000</v>
      </c>
      <c r="F16" s="60">
        <v>65652000</v>
      </c>
      <c r="G16" s="60">
        <v>1489237</v>
      </c>
      <c r="H16" s="60">
        <v>1389211</v>
      </c>
      <c r="I16" s="60">
        <v>7193462</v>
      </c>
      <c r="J16" s="60">
        <v>10071910</v>
      </c>
      <c r="K16" s="60">
        <v>5640129</v>
      </c>
      <c r="L16" s="60">
        <v>468343</v>
      </c>
      <c r="M16" s="60">
        <v>8534052</v>
      </c>
      <c r="N16" s="60">
        <v>14642524</v>
      </c>
      <c r="O16" s="60">
        <v>2609007</v>
      </c>
      <c r="P16" s="60">
        <v>6494259</v>
      </c>
      <c r="Q16" s="60">
        <v>11215285</v>
      </c>
      <c r="R16" s="60">
        <v>20318551</v>
      </c>
      <c r="S16" s="60">
        <v>99173</v>
      </c>
      <c r="T16" s="60">
        <v>3931275</v>
      </c>
      <c r="U16" s="60">
        <v>12126930</v>
      </c>
      <c r="V16" s="60">
        <v>16157378</v>
      </c>
      <c r="W16" s="60">
        <v>61190363</v>
      </c>
      <c r="X16" s="60">
        <v>55602000</v>
      </c>
      <c r="Y16" s="60">
        <v>5588363</v>
      </c>
      <c r="Z16" s="140">
        <v>10.05</v>
      </c>
      <c r="AA16" s="155">
        <v>65652000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201968</v>
      </c>
      <c r="D19" s="153">
        <f>SUM(D20:D23)</f>
        <v>0</v>
      </c>
      <c r="E19" s="154">
        <f t="shared" si="3"/>
        <v>1922160</v>
      </c>
      <c r="F19" s="100">
        <f t="shared" si="3"/>
        <v>201600</v>
      </c>
      <c r="G19" s="100">
        <f t="shared" si="3"/>
        <v>16831</v>
      </c>
      <c r="H19" s="100">
        <f t="shared" si="3"/>
        <v>16831</v>
      </c>
      <c r="I19" s="100">
        <f t="shared" si="3"/>
        <v>16831</v>
      </c>
      <c r="J19" s="100">
        <f t="shared" si="3"/>
        <v>50493</v>
      </c>
      <c r="K19" s="100">
        <f t="shared" si="3"/>
        <v>16831</v>
      </c>
      <c r="L19" s="100">
        <f t="shared" si="3"/>
        <v>16831</v>
      </c>
      <c r="M19" s="100">
        <f t="shared" si="3"/>
        <v>16831</v>
      </c>
      <c r="N19" s="100">
        <f t="shared" si="3"/>
        <v>50493</v>
      </c>
      <c r="O19" s="100">
        <f t="shared" si="3"/>
        <v>2404</v>
      </c>
      <c r="P19" s="100">
        <f t="shared" si="3"/>
        <v>12022</v>
      </c>
      <c r="Q19" s="100">
        <f t="shared" si="3"/>
        <v>16831</v>
      </c>
      <c r="R19" s="100">
        <f t="shared" si="3"/>
        <v>31257</v>
      </c>
      <c r="S19" s="100">
        <f t="shared" si="3"/>
        <v>16831</v>
      </c>
      <c r="T19" s="100">
        <f t="shared" si="3"/>
        <v>16831</v>
      </c>
      <c r="U19" s="100">
        <f t="shared" si="3"/>
        <v>16831</v>
      </c>
      <c r="V19" s="100">
        <f t="shared" si="3"/>
        <v>50493</v>
      </c>
      <c r="W19" s="100">
        <f t="shared" si="3"/>
        <v>182736</v>
      </c>
      <c r="X19" s="100">
        <f t="shared" si="3"/>
        <v>0</v>
      </c>
      <c r="Y19" s="100">
        <f t="shared" si="3"/>
        <v>182736</v>
      </c>
      <c r="Z19" s="137">
        <f>+IF(X19&lt;&gt;0,+(Y19/X19)*100,0)</f>
        <v>0</v>
      </c>
      <c r="AA19" s="153">
        <f>SUM(AA20:AA23)</f>
        <v>201600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201968</v>
      </c>
      <c r="D23" s="155"/>
      <c r="E23" s="156">
        <v>1922160</v>
      </c>
      <c r="F23" s="60">
        <v>201600</v>
      </c>
      <c r="G23" s="60">
        <v>16831</v>
      </c>
      <c r="H23" s="60">
        <v>16831</v>
      </c>
      <c r="I23" s="60">
        <v>16831</v>
      </c>
      <c r="J23" s="60">
        <v>50493</v>
      </c>
      <c r="K23" s="60">
        <v>16831</v>
      </c>
      <c r="L23" s="60">
        <v>16831</v>
      </c>
      <c r="M23" s="60">
        <v>16831</v>
      </c>
      <c r="N23" s="60">
        <v>50493</v>
      </c>
      <c r="O23" s="60">
        <v>2404</v>
      </c>
      <c r="P23" s="60">
        <v>12022</v>
      </c>
      <c r="Q23" s="60">
        <v>16831</v>
      </c>
      <c r="R23" s="60">
        <v>31257</v>
      </c>
      <c r="S23" s="60">
        <v>16831</v>
      </c>
      <c r="T23" s="60">
        <v>16831</v>
      </c>
      <c r="U23" s="60">
        <v>16831</v>
      </c>
      <c r="V23" s="60">
        <v>50493</v>
      </c>
      <c r="W23" s="60">
        <v>182736</v>
      </c>
      <c r="X23" s="60"/>
      <c r="Y23" s="60">
        <v>182736</v>
      </c>
      <c r="Z23" s="140">
        <v>0</v>
      </c>
      <c r="AA23" s="155">
        <v>201600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213899621</v>
      </c>
      <c r="D25" s="168">
        <f>+D5+D9+D15+D19+D24</f>
        <v>0</v>
      </c>
      <c r="E25" s="169">
        <f t="shared" si="4"/>
        <v>217507775</v>
      </c>
      <c r="F25" s="73">
        <f t="shared" si="4"/>
        <v>224663197</v>
      </c>
      <c r="G25" s="73">
        <f t="shared" si="4"/>
        <v>55185626</v>
      </c>
      <c r="H25" s="73">
        <f t="shared" si="4"/>
        <v>4513664</v>
      </c>
      <c r="I25" s="73">
        <f t="shared" si="4"/>
        <v>9899288</v>
      </c>
      <c r="J25" s="73">
        <f t="shared" si="4"/>
        <v>69598578</v>
      </c>
      <c r="K25" s="73">
        <f t="shared" si="4"/>
        <v>8912598</v>
      </c>
      <c r="L25" s="73">
        <f t="shared" si="4"/>
        <v>3758065</v>
      </c>
      <c r="M25" s="73">
        <f t="shared" si="4"/>
        <v>44457686</v>
      </c>
      <c r="N25" s="73">
        <f t="shared" si="4"/>
        <v>57128349</v>
      </c>
      <c r="O25" s="73">
        <f t="shared" si="4"/>
        <v>5839750</v>
      </c>
      <c r="P25" s="73">
        <f t="shared" si="4"/>
        <v>15175557</v>
      </c>
      <c r="Q25" s="73">
        <f t="shared" si="4"/>
        <v>44286951</v>
      </c>
      <c r="R25" s="73">
        <f t="shared" si="4"/>
        <v>65302258</v>
      </c>
      <c r="S25" s="73">
        <f t="shared" si="4"/>
        <v>3361689</v>
      </c>
      <c r="T25" s="73">
        <f t="shared" si="4"/>
        <v>6467805</v>
      </c>
      <c r="U25" s="73">
        <f t="shared" si="4"/>
        <v>15557378</v>
      </c>
      <c r="V25" s="73">
        <f t="shared" si="4"/>
        <v>25386872</v>
      </c>
      <c r="W25" s="73">
        <f t="shared" si="4"/>
        <v>217416057</v>
      </c>
      <c r="X25" s="73">
        <f t="shared" si="4"/>
        <v>217507988</v>
      </c>
      <c r="Y25" s="73">
        <f t="shared" si="4"/>
        <v>-91931</v>
      </c>
      <c r="Z25" s="170">
        <f>+IF(X25&lt;&gt;0,+(Y25/X25)*100,0)</f>
        <v>-0.04226557417284371</v>
      </c>
      <c r="AA25" s="168">
        <f>+AA5+AA9+AA15+AA19+AA24</f>
        <v>224663197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104438882</v>
      </c>
      <c r="D28" s="153">
        <f>SUM(D29:D31)</f>
        <v>0</v>
      </c>
      <c r="E28" s="154">
        <f t="shared" si="5"/>
        <v>125198173</v>
      </c>
      <c r="F28" s="100">
        <f t="shared" si="5"/>
        <v>136738127</v>
      </c>
      <c r="G28" s="100">
        <f t="shared" si="5"/>
        <v>13370188</v>
      </c>
      <c r="H28" s="100">
        <f t="shared" si="5"/>
        <v>9840799</v>
      </c>
      <c r="I28" s="100">
        <f t="shared" si="5"/>
        <v>10527479</v>
      </c>
      <c r="J28" s="100">
        <f t="shared" si="5"/>
        <v>33738466</v>
      </c>
      <c r="K28" s="100">
        <f t="shared" si="5"/>
        <v>8457819</v>
      </c>
      <c r="L28" s="100">
        <f t="shared" si="5"/>
        <v>7847446</v>
      </c>
      <c r="M28" s="100">
        <f t="shared" si="5"/>
        <v>15187747</v>
      </c>
      <c r="N28" s="100">
        <f t="shared" si="5"/>
        <v>31493012</v>
      </c>
      <c r="O28" s="100">
        <f t="shared" si="5"/>
        <v>5618610</v>
      </c>
      <c r="P28" s="100">
        <f t="shared" si="5"/>
        <v>6757665</v>
      </c>
      <c r="Q28" s="100">
        <f t="shared" si="5"/>
        <v>5224345</v>
      </c>
      <c r="R28" s="100">
        <f t="shared" si="5"/>
        <v>17600620</v>
      </c>
      <c r="S28" s="100">
        <f t="shared" si="5"/>
        <v>4477091</v>
      </c>
      <c r="T28" s="100">
        <f t="shared" si="5"/>
        <v>6121297</v>
      </c>
      <c r="U28" s="100">
        <f t="shared" si="5"/>
        <v>4494885</v>
      </c>
      <c r="V28" s="100">
        <f t="shared" si="5"/>
        <v>15093273</v>
      </c>
      <c r="W28" s="100">
        <f t="shared" si="5"/>
        <v>97925371</v>
      </c>
      <c r="X28" s="100">
        <f t="shared" si="5"/>
        <v>124928040</v>
      </c>
      <c r="Y28" s="100">
        <f t="shared" si="5"/>
        <v>-27002669</v>
      </c>
      <c r="Z28" s="137">
        <f>+IF(X28&lt;&gt;0,+(Y28/X28)*100,0)</f>
        <v>-21.614578280424475</v>
      </c>
      <c r="AA28" s="153">
        <f>SUM(AA29:AA31)</f>
        <v>136738127</v>
      </c>
    </row>
    <row r="29" spans="1:27" ht="12.75">
      <c r="A29" s="138" t="s">
        <v>75</v>
      </c>
      <c r="B29" s="136"/>
      <c r="C29" s="155">
        <v>53468043</v>
      </c>
      <c r="D29" s="155"/>
      <c r="E29" s="156">
        <v>55987498</v>
      </c>
      <c r="F29" s="60">
        <v>61638461</v>
      </c>
      <c r="G29" s="60">
        <v>9771299</v>
      </c>
      <c r="H29" s="60">
        <v>8019732</v>
      </c>
      <c r="I29" s="60">
        <v>7858169</v>
      </c>
      <c r="J29" s="60">
        <v>25649200</v>
      </c>
      <c r="K29" s="60">
        <v>4576279</v>
      </c>
      <c r="L29" s="60">
        <v>5074339</v>
      </c>
      <c r="M29" s="60">
        <v>11982580</v>
      </c>
      <c r="N29" s="60">
        <v>21633198</v>
      </c>
      <c r="O29" s="60">
        <v>3044006</v>
      </c>
      <c r="P29" s="60">
        <v>4449736</v>
      </c>
      <c r="Q29" s="60">
        <v>2845406</v>
      </c>
      <c r="R29" s="60">
        <v>10339148</v>
      </c>
      <c r="S29" s="60">
        <v>2126543</v>
      </c>
      <c r="T29" s="60">
        <v>3066255</v>
      </c>
      <c r="U29" s="60">
        <v>2042160</v>
      </c>
      <c r="V29" s="60">
        <v>7234958</v>
      </c>
      <c r="W29" s="60">
        <v>64856504</v>
      </c>
      <c r="X29" s="60">
        <v>55716499</v>
      </c>
      <c r="Y29" s="60">
        <v>9140005</v>
      </c>
      <c r="Z29" s="140">
        <v>16.4</v>
      </c>
      <c r="AA29" s="155">
        <v>61638461</v>
      </c>
    </row>
    <row r="30" spans="1:27" ht="12.75">
      <c r="A30" s="138" t="s">
        <v>76</v>
      </c>
      <c r="B30" s="136"/>
      <c r="C30" s="157">
        <v>37905763</v>
      </c>
      <c r="D30" s="157"/>
      <c r="E30" s="158">
        <v>51957960</v>
      </c>
      <c r="F30" s="159">
        <v>58516306</v>
      </c>
      <c r="G30" s="159">
        <v>1643330</v>
      </c>
      <c r="H30" s="159">
        <v>727537</v>
      </c>
      <c r="I30" s="159">
        <v>1404525</v>
      </c>
      <c r="J30" s="159">
        <v>3775392</v>
      </c>
      <c r="K30" s="159">
        <v>2052667</v>
      </c>
      <c r="L30" s="159">
        <v>1300222</v>
      </c>
      <c r="M30" s="159">
        <v>1206138</v>
      </c>
      <c r="N30" s="159">
        <v>4559027</v>
      </c>
      <c r="O30" s="159">
        <v>1388489</v>
      </c>
      <c r="P30" s="159">
        <v>959112</v>
      </c>
      <c r="Q30" s="159">
        <v>980583</v>
      </c>
      <c r="R30" s="159">
        <v>3328184</v>
      </c>
      <c r="S30" s="159">
        <v>1292944</v>
      </c>
      <c r="T30" s="159">
        <v>1625485</v>
      </c>
      <c r="U30" s="159">
        <v>1322617</v>
      </c>
      <c r="V30" s="159">
        <v>4241046</v>
      </c>
      <c r="W30" s="159">
        <v>15903649</v>
      </c>
      <c r="X30" s="159">
        <v>51958169</v>
      </c>
      <c r="Y30" s="159">
        <v>-36054520</v>
      </c>
      <c r="Z30" s="141">
        <v>-69.39</v>
      </c>
      <c r="AA30" s="157">
        <v>58516306</v>
      </c>
    </row>
    <row r="31" spans="1:27" ht="12.75">
      <c r="A31" s="138" t="s">
        <v>77</v>
      </c>
      <c r="B31" s="136"/>
      <c r="C31" s="155">
        <v>13065076</v>
      </c>
      <c r="D31" s="155"/>
      <c r="E31" s="156">
        <v>17252715</v>
      </c>
      <c r="F31" s="60">
        <v>16583360</v>
      </c>
      <c r="G31" s="60">
        <v>1955559</v>
      </c>
      <c r="H31" s="60">
        <v>1093530</v>
      </c>
      <c r="I31" s="60">
        <v>1264785</v>
      </c>
      <c r="J31" s="60">
        <v>4313874</v>
      </c>
      <c r="K31" s="60">
        <v>1828873</v>
      </c>
      <c r="L31" s="60">
        <v>1472885</v>
      </c>
      <c r="M31" s="60">
        <v>1999029</v>
      </c>
      <c r="N31" s="60">
        <v>5300787</v>
      </c>
      <c r="O31" s="60">
        <v>1186115</v>
      </c>
      <c r="P31" s="60">
        <v>1348817</v>
      </c>
      <c r="Q31" s="60">
        <v>1398356</v>
      </c>
      <c r="R31" s="60">
        <v>3933288</v>
      </c>
      <c r="S31" s="60">
        <v>1057604</v>
      </c>
      <c r="T31" s="60">
        <v>1429557</v>
      </c>
      <c r="U31" s="60">
        <v>1130108</v>
      </c>
      <c r="V31" s="60">
        <v>3617269</v>
      </c>
      <c r="W31" s="60">
        <v>17165218</v>
      </c>
      <c r="X31" s="60">
        <v>17253372</v>
      </c>
      <c r="Y31" s="60">
        <v>-88154</v>
      </c>
      <c r="Z31" s="140">
        <v>-0.51</v>
      </c>
      <c r="AA31" s="155">
        <v>16583360</v>
      </c>
    </row>
    <row r="32" spans="1:27" ht="12.75">
      <c r="A32" s="135" t="s">
        <v>78</v>
      </c>
      <c r="B32" s="136"/>
      <c r="C32" s="153">
        <f aca="true" t="shared" si="6" ref="C32:Y32">SUM(C33:C37)</f>
        <v>33641692</v>
      </c>
      <c r="D32" s="153">
        <f>SUM(D33:D37)</f>
        <v>0</v>
      </c>
      <c r="E32" s="154">
        <f t="shared" si="6"/>
        <v>36980863</v>
      </c>
      <c r="F32" s="100">
        <f t="shared" si="6"/>
        <v>37503277</v>
      </c>
      <c r="G32" s="100">
        <f t="shared" si="6"/>
        <v>4766365</v>
      </c>
      <c r="H32" s="100">
        <f t="shared" si="6"/>
        <v>4106932</v>
      </c>
      <c r="I32" s="100">
        <f t="shared" si="6"/>
        <v>2816194</v>
      </c>
      <c r="J32" s="100">
        <f t="shared" si="6"/>
        <v>11689491</v>
      </c>
      <c r="K32" s="100">
        <f t="shared" si="6"/>
        <v>2320505</v>
      </c>
      <c r="L32" s="100">
        <f t="shared" si="6"/>
        <v>2958058</v>
      </c>
      <c r="M32" s="100">
        <f t="shared" si="6"/>
        <v>4452785</v>
      </c>
      <c r="N32" s="100">
        <f t="shared" si="6"/>
        <v>9731348</v>
      </c>
      <c r="O32" s="100">
        <f t="shared" si="6"/>
        <v>2123954</v>
      </c>
      <c r="P32" s="100">
        <f t="shared" si="6"/>
        <v>2408156</v>
      </c>
      <c r="Q32" s="100">
        <f t="shared" si="6"/>
        <v>2760783</v>
      </c>
      <c r="R32" s="100">
        <f t="shared" si="6"/>
        <v>7292893</v>
      </c>
      <c r="S32" s="100">
        <f t="shared" si="6"/>
        <v>2040139</v>
      </c>
      <c r="T32" s="100">
        <f t="shared" si="6"/>
        <v>2771391</v>
      </c>
      <c r="U32" s="100">
        <f t="shared" si="6"/>
        <v>2206949</v>
      </c>
      <c r="V32" s="100">
        <f t="shared" si="6"/>
        <v>7018479</v>
      </c>
      <c r="W32" s="100">
        <f t="shared" si="6"/>
        <v>35732211</v>
      </c>
      <c r="X32" s="100">
        <f t="shared" si="6"/>
        <v>36980305</v>
      </c>
      <c r="Y32" s="100">
        <f t="shared" si="6"/>
        <v>-1248094</v>
      </c>
      <c r="Z32" s="137">
        <f>+IF(X32&lt;&gt;0,+(Y32/X32)*100,0)</f>
        <v>-3.3750235429372473</v>
      </c>
      <c r="AA32" s="153">
        <f>SUM(AA33:AA37)</f>
        <v>37503277</v>
      </c>
    </row>
    <row r="33" spans="1:27" ht="12.75">
      <c r="A33" s="138" t="s">
        <v>79</v>
      </c>
      <c r="B33" s="136"/>
      <c r="C33" s="155">
        <v>25638784</v>
      </c>
      <c r="D33" s="155"/>
      <c r="E33" s="156">
        <v>26157923</v>
      </c>
      <c r="F33" s="60">
        <v>26453000</v>
      </c>
      <c r="G33" s="60">
        <v>4129768</v>
      </c>
      <c r="H33" s="60">
        <v>3125061</v>
      </c>
      <c r="I33" s="60">
        <v>2197320</v>
      </c>
      <c r="J33" s="60">
        <v>9452149</v>
      </c>
      <c r="K33" s="60">
        <v>1488674</v>
      </c>
      <c r="L33" s="60">
        <v>2110420</v>
      </c>
      <c r="M33" s="60">
        <v>2804198</v>
      </c>
      <c r="N33" s="60">
        <v>6403292</v>
      </c>
      <c r="O33" s="60">
        <v>1638482</v>
      </c>
      <c r="P33" s="60">
        <v>1590968</v>
      </c>
      <c r="Q33" s="60">
        <v>2148622</v>
      </c>
      <c r="R33" s="60">
        <v>5378072</v>
      </c>
      <c r="S33" s="60">
        <v>1241630</v>
      </c>
      <c r="T33" s="60">
        <v>2092134</v>
      </c>
      <c r="U33" s="60">
        <v>1617708</v>
      </c>
      <c r="V33" s="60">
        <v>4951472</v>
      </c>
      <c r="W33" s="60">
        <v>26184985</v>
      </c>
      <c r="X33" s="60">
        <v>26157365</v>
      </c>
      <c r="Y33" s="60">
        <v>27620</v>
      </c>
      <c r="Z33" s="140">
        <v>0.11</v>
      </c>
      <c r="AA33" s="155">
        <v>26453000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8002908</v>
      </c>
      <c r="D35" s="155"/>
      <c r="E35" s="156">
        <v>10822940</v>
      </c>
      <c r="F35" s="60">
        <v>11050277</v>
      </c>
      <c r="G35" s="60">
        <v>636597</v>
      </c>
      <c r="H35" s="60">
        <v>981871</v>
      </c>
      <c r="I35" s="60">
        <v>618874</v>
      </c>
      <c r="J35" s="60">
        <v>2237342</v>
      </c>
      <c r="K35" s="60">
        <v>831831</v>
      </c>
      <c r="L35" s="60">
        <v>847638</v>
      </c>
      <c r="M35" s="60">
        <v>1648587</v>
      </c>
      <c r="N35" s="60">
        <v>3328056</v>
      </c>
      <c r="O35" s="60">
        <v>485472</v>
      </c>
      <c r="P35" s="60">
        <v>817188</v>
      </c>
      <c r="Q35" s="60">
        <v>612161</v>
      </c>
      <c r="R35" s="60">
        <v>1914821</v>
      </c>
      <c r="S35" s="60">
        <v>798509</v>
      </c>
      <c r="T35" s="60">
        <v>679257</v>
      </c>
      <c r="U35" s="60">
        <v>589241</v>
      </c>
      <c r="V35" s="60">
        <v>2067007</v>
      </c>
      <c r="W35" s="60">
        <v>9547226</v>
      </c>
      <c r="X35" s="60">
        <v>10822940</v>
      </c>
      <c r="Y35" s="60">
        <v>-1275714</v>
      </c>
      <c r="Z35" s="140">
        <v>-11.79</v>
      </c>
      <c r="AA35" s="155">
        <v>11050277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46319230</v>
      </c>
      <c r="D38" s="153">
        <f>SUM(D39:D41)</f>
        <v>0</v>
      </c>
      <c r="E38" s="154">
        <f t="shared" si="7"/>
        <v>43136843</v>
      </c>
      <c r="F38" s="100">
        <f t="shared" si="7"/>
        <v>36757991</v>
      </c>
      <c r="G38" s="100">
        <f t="shared" si="7"/>
        <v>3149538</v>
      </c>
      <c r="H38" s="100">
        <f t="shared" si="7"/>
        <v>2883386</v>
      </c>
      <c r="I38" s="100">
        <f t="shared" si="7"/>
        <v>2224134</v>
      </c>
      <c r="J38" s="100">
        <f t="shared" si="7"/>
        <v>8257058</v>
      </c>
      <c r="K38" s="100">
        <f t="shared" si="7"/>
        <v>2276382</v>
      </c>
      <c r="L38" s="100">
        <f t="shared" si="7"/>
        <v>1795164</v>
      </c>
      <c r="M38" s="100">
        <f t="shared" si="7"/>
        <v>4539909</v>
      </c>
      <c r="N38" s="100">
        <f t="shared" si="7"/>
        <v>8611455</v>
      </c>
      <c r="O38" s="100">
        <f t="shared" si="7"/>
        <v>5122192</v>
      </c>
      <c r="P38" s="100">
        <f t="shared" si="7"/>
        <v>1966102</v>
      </c>
      <c r="Q38" s="100">
        <f t="shared" si="7"/>
        <v>1749334</v>
      </c>
      <c r="R38" s="100">
        <f t="shared" si="7"/>
        <v>8837628</v>
      </c>
      <c r="S38" s="100">
        <f t="shared" si="7"/>
        <v>1452772</v>
      </c>
      <c r="T38" s="100">
        <f t="shared" si="7"/>
        <v>1970066</v>
      </c>
      <c r="U38" s="100">
        <f t="shared" si="7"/>
        <v>8431973</v>
      </c>
      <c r="V38" s="100">
        <f t="shared" si="7"/>
        <v>11854811</v>
      </c>
      <c r="W38" s="100">
        <f t="shared" si="7"/>
        <v>37560952</v>
      </c>
      <c r="X38" s="100">
        <f t="shared" si="7"/>
        <v>49642107</v>
      </c>
      <c r="Y38" s="100">
        <f t="shared" si="7"/>
        <v>-12081155</v>
      </c>
      <c r="Z38" s="137">
        <f>+IF(X38&lt;&gt;0,+(Y38/X38)*100,0)</f>
        <v>-24.33650731222992</v>
      </c>
      <c r="AA38" s="153">
        <f>SUM(AA39:AA41)</f>
        <v>36757991</v>
      </c>
    </row>
    <row r="39" spans="1:27" ht="12.75">
      <c r="A39" s="138" t="s">
        <v>85</v>
      </c>
      <c r="B39" s="136"/>
      <c r="C39" s="155">
        <v>46319230</v>
      </c>
      <c r="D39" s="155"/>
      <c r="E39" s="156">
        <v>43136843</v>
      </c>
      <c r="F39" s="60">
        <v>36757991</v>
      </c>
      <c r="G39" s="60">
        <v>3149538</v>
      </c>
      <c r="H39" s="60">
        <v>2883386</v>
      </c>
      <c r="I39" s="60">
        <v>2224134</v>
      </c>
      <c r="J39" s="60">
        <v>8257058</v>
      </c>
      <c r="K39" s="60">
        <v>2276382</v>
      </c>
      <c r="L39" s="60">
        <v>1795164</v>
      </c>
      <c r="M39" s="60">
        <v>4539909</v>
      </c>
      <c r="N39" s="60">
        <v>8611455</v>
      </c>
      <c r="O39" s="60">
        <v>5122192</v>
      </c>
      <c r="P39" s="60">
        <v>1966102</v>
      </c>
      <c r="Q39" s="60">
        <v>1749334</v>
      </c>
      <c r="R39" s="60">
        <v>8837628</v>
      </c>
      <c r="S39" s="60">
        <v>1452772</v>
      </c>
      <c r="T39" s="60">
        <v>1970066</v>
      </c>
      <c r="U39" s="60">
        <v>8431973</v>
      </c>
      <c r="V39" s="60">
        <v>11854811</v>
      </c>
      <c r="W39" s="60">
        <v>37560952</v>
      </c>
      <c r="X39" s="60">
        <v>49642107</v>
      </c>
      <c r="Y39" s="60">
        <v>-12081155</v>
      </c>
      <c r="Z39" s="140">
        <v>-24.34</v>
      </c>
      <c r="AA39" s="155">
        <v>36757991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>
        <v>6235000</v>
      </c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184399804</v>
      </c>
      <c r="D48" s="168">
        <f>+D28+D32+D38+D42+D47</f>
        <v>0</v>
      </c>
      <c r="E48" s="169">
        <f t="shared" si="9"/>
        <v>211550879</v>
      </c>
      <c r="F48" s="73">
        <f t="shared" si="9"/>
        <v>210999395</v>
      </c>
      <c r="G48" s="73">
        <f t="shared" si="9"/>
        <v>21286091</v>
      </c>
      <c r="H48" s="73">
        <f t="shared" si="9"/>
        <v>16831117</v>
      </c>
      <c r="I48" s="73">
        <f t="shared" si="9"/>
        <v>15567807</v>
      </c>
      <c r="J48" s="73">
        <f t="shared" si="9"/>
        <v>53685015</v>
      </c>
      <c r="K48" s="73">
        <f t="shared" si="9"/>
        <v>13054706</v>
      </c>
      <c r="L48" s="73">
        <f t="shared" si="9"/>
        <v>12600668</v>
      </c>
      <c r="M48" s="73">
        <f t="shared" si="9"/>
        <v>24180441</v>
      </c>
      <c r="N48" s="73">
        <f t="shared" si="9"/>
        <v>49835815</v>
      </c>
      <c r="O48" s="73">
        <f t="shared" si="9"/>
        <v>12864756</v>
      </c>
      <c r="P48" s="73">
        <f t="shared" si="9"/>
        <v>11131923</v>
      </c>
      <c r="Q48" s="73">
        <f t="shared" si="9"/>
        <v>9734462</v>
      </c>
      <c r="R48" s="73">
        <f t="shared" si="9"/>
        <v>33731141</v>
      </c>
      <c r="S48" s="73">
        <f t="shared" si="9"/>
        <v>7970002</v>
      </c>
      <c r="T48" s="73">
        <f t="shared" si="9"/>
        <v>10862754</v>
      </c>
      <c r="U48" s="73">
        <f t="shared" si="9"/>
        <v>15133807</v>
      </c>
      <c r="V48" s="73">
        <f t="shared" si="9"/>
        <v>33966563</v>
      </c>
      <c r="W48" s="73">
        <f t="shared" si="9"/>
        <v>171218534</v>
      </c>
      <c r="X48" s="73">
        <f t="shared" si="9"/>
        <v>211550452</v>
      </c>
      <c r="Y48" s="73">
        <f t="shared" si="9"/>
        <v>-40331918</v>
      </c>
      <c r="Z48" s="170">
        <f>+IF(X48&lt;&gt;0,+(Y48/X48)*100,0)</f>
        <v>-19.064916958910587</v>
      </c>
      <c r="AA48" s="168">
        <f>+AA28+AA32+AA38+AA42+AA47</f>
        <v>210999395</v>
      </c>
    </row>
    <row r="49" spans="1:27" ht="12.75">
      <c r="A49" s="148" t="s">
        <v>49</v>
      </c>
      <c r="B49" s="149"/>
      <c r="C49" s="171">
        <f aca="true" t="shared" si="10" ref="C49:Y49">+C25-C48</f>
        <v>29499817</v>
      </c>
      <c r="D49" s="171">
        <f>+D25-D48</f>
        <v>0</v>
      </c>
      <c r="E49" s="172">
        <f t="shared" si="10"/>
        <v>5956896</v>
      </c>
      <c r="F49" s="173">
        <f t="shared" si="10"/>
        <v>13663802</v>
      </c>
      <c r="G49" s="173">
        <f t="shared" si="10"/>
        <v>33899535</v>
      </c>
      <c r="H49" s="173">
        <f t="shared" si="10"/>
        <v>-12317453</v>
      </c>
      <c r="I49" s="173">
        <f t="shared" si="10"/>
        <v>-5668519</v>
      </c>
      <c r="J49" s="173">
        <f t="shared" si="10"/>
        <v>15913563</v>
      </c>
      <c r="K49" s="173">
        <f t="shared" si="10"/>
        <v>-4142108</v>
      </c>
      <c r="L49" s="173">
        <f t="shared" si="10"/>
        <v>-8842603</v>
      </c>
      <c r="M49" s="173">
        <f t="shared" si="10"/>
        <v>20277245</v>
      </c>
      <c r="N49" s="173">
        <f t="shared" si="10"/>
        <v>7292534</v>
      </c>
      <c r="O49" s="173">
        <f t="shared" si="10"/>
        <v>-7025006</v>
      </c>
      <c r="P49" s="173">
        <f t="shared" si="10"/>
        <v>4043634</v>
      </c>
      <c r="Q49" s="173">
        <f t="shared" si="10"/>
        <v>34552489</v>
      </c>
      <c r="R49" s="173">
        <f t="shared" si="10"/>
        <v>31571117</v>
      </c>
      <c r="S49" s="173">
        <f t="shared" si="10"/>
        <v>-4608313</v>
      </c>
      <c r="T49" s="173">
        <f t="shared" si="10"/>
        <v>-4394949</v>
      </c>
      <c r="U49" s="173">
        <f t="shared" si="10"/>
        <v>423571</v>
      </c>
      <c r="V49" s="173">
        <f t="shared" si="10"/>
        <v>-8579691</v>
      </c>
      <c r="W49" s="173">
        <f t="shared" si="10"/>
        <v>46197523</v>
      </c>
      <c r="X49" s="173">
        <f>IF(F25=F48,0,X25-X48)</f>
        <v>5957536</v>
      </c>
      <c r="Y49" s="173">
        <f t="shared" si="10"/>
        <v>40239987</v>
      </c>
      <c r="Z49" s="174">
        <f>+IF(X49&lt;&gt;0,+(Y49/X49)*100,0)</f>
        <v>675.4468122391539</v>
      </c>
      <c r="AA49" s="171">
        <f>+AA25-AA48</f>
        <v>13663802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17183838</v>
      </c>
      <c r="D5" s="155">
        <v>0</v>
      </c>
      <c r="E5" s="156">
        <v>21434000</v>
      </c>
      <c r="F5" s="60">
        <v>19516725</v>
      </c>
      <c r="G5" s="60">
        <v>1563529</v>
      </c>
      <c r="H5" s="60">
        <v>1581425</v>
      </c>
      <c r="I5" s="60">
        <v>1587862</v>
      </c>
      <c r="J5" s="60">
        <v>4732816</v>
      </c>
      <c r="K5" s="60">
        <v>1587820</v>
      </c>
      <c r="L5" s="60">
        <v>1587820</v>
      </c>
      <c r="M5" s="60">
        <v>1587820</v>
      </c>
      <c r="N5" s="60">
        <v>4763460</v>
      </c>
      <c r="O5" s="60">
        <v>1587820</v>
      </c>
      <c r="P5" s="60">
        <v>1587820</v>
      </c>
      <c r="Q5" s="60">
        <v>1587820</v>
      </c>
      <c r="R5" s="60">
        <v>4763460</v>
      </c>
      <c r="S5" s="60">
        <v>1631070</v>
      </c>
      <c r="T5" s="60">
        <v>1622820</v>
      </c>
      <c r="U5" s="60">
        <v>1604070</v>
      </c>
      <c r="V5" s="60">
        <v>4857960</v>
      </c>
      <c r="W5" s="60">
        <v>19117696</v>
      </c>
      <c r="X5" s="60">
        <v>21434425</v>
      </c>
      <c r="Y5" s="60">
        <v>-2316729</v>
      </c>
      <c r="Z5" s="140">
        <v>-10.81</v>
      </c>
      <c r="AA5" s="155">
        <v>19516725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201968</v>
      </c>
      <c r="D10" s="155">
        <v>0</v>
      </c>
      <c r="E10" s="156">
        <v>1922160</v>
      </c>
      <c r="F10" s="54">
        <v>201600</v>
      </c>
      <c r="G10" s="54">
        <v>16831</v>
      </c>
      <c r="H10" s="54">
        <v>16831</v>
      </c>
      <c r="I10" s="54">
        <v>16831</v>
      </c>
      <c r="J10" s="54">
        <v>50493</v>
      </c>
      <c r="K10" s="54">
        <v>16831</v>
      </c>
      <c r="L10" s="54">
        <v>16831</v>
      </c>
      <c r="M10" s="54">
        <v>16831</v>
      </c>
      <c r="N10" s="54">
        <v>50493</v>
      </c>
      <c r="O10" s="54">
        <v>2404</v>
      </c>
      <c r="P10" s="54">
        <v>12022</v>
      </c>
      <c r="Q10" s="54">
        <v>16831</v>
      </c>
      <c r="R10" s="54">
        <v>31257</v>
      </c>
      <c r="S10" s="54">
        <v>16831</v>
      </c>
      <c r="T10" s="54">
        <v>16831</v>
      </c>
      <c r="U10" s="54">
        <v>16831</v>
      </c>
      <c r="V10" s="54">
        <v>50493</v>
      </c>
      <c r="W10" s="54">
        <v>182736</v>
      </c>
      <c r="X10" s="54">
        <v>1922160</v>
      </c>
      <c r="Y10" s="54">
        <v>-1739424</v>
      </c>
      <c r="Z10" s="184">
        <v>-90.49</v>
      </c>
      <c r="AA10" s="130">
        <v>201600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252125</v>
      </c>
      <c r="D12" s="155">
        <v>0</v>
      </c>
      <c r="E12" s="156">
        <v>243000</v>
      </c>
      <c r="F12" s="60">
        <v>271000</v>
      </c>
      <c r="G12" s="60">
        <v>23094</v>
      </c>
      <c r="H12" s="60">
        <v>23094</v>
      </c>
      <c r="I12" s="60">
        <v>20568</v>
      </c>
      <c r="J12" s="60">
        <v>66756</v>
      </c>
      <c r="K12" s="60">
        <v>20828</v>
      </c>
      <c r="L12" s="60">
        <v>20828</v>
      </c>
      <c r="M12" s="60">
        <v>20828</v>
      </c>
      <c r="N12" s="60">
        <v>62484</v>
      </c>
      <c r="O12" s="60">
        <v>20828</v>
      </c>
      <c r="P12" s="60">
        <v>20828</v>
      </c>
      <c r="Q12" s="60">
        <v>20828</v>
      </c>
      <c r="R12" s="60">
        <v>62484</v>
      </c>
      <c r="S12" s="60">
        <v>20828</v>
      </c>
      <c r="T12" s="60">
        <v>20609</v>
      </c>
      <c r="U12" s="60">
        <v>20609</v>
      </c>
      <c r="V12" s="60">
        <v>62046</v>
      </c>
      <c r="W12" s="60">
        <v>253770</v>
      </c>
      <c r="X12" s="60">
        <v>243000</v>
      </c>
      <c r="Y12" s="60">
        <v>10770</v>
      </c>
      <c r="Z12" s="140">
        <v>4.43</v>
      </c>
      <c r="AA12" s="155">
        <v>271000</v>
      </c>
    </row>
    <row r="13" spans="1:27" ht="12.75">
      <c r="A13" s="181" t="s">
        <v>109</v>
      </c>
      <c r="B13" s="185"/>
      <c r="C13" s="155">
        <v>6958873</v>
      </c>
      <c r="D13" s="155">
        <v>0</v>
      </c>
      <c r="E13" s="156">
        <v>5942128</v>
      </c>
      <c r="F13" s="60">
        <v>4092084</v>
      </c>
      <c r="G13" s="60">
        <v>150907</v>
      </c>
      <c r="H13" s="60">
        <v>231792</v>
      </c>
      <c r="I13" s="60">
        <v>159398</v>
      </c>
      <c r="J13" s="60">
        <v>542097</v>
      </c>
      <c r="K13" s="60">
        <v>753653</v>
      </c>
      <c r="L13" s="60">
        <v>198218</v>
      </c>
      <c r="M13" s="60">
        <v>215100</v>
      </c>
      <c r="N13" s="60">
        <v>1166971</v>
      </c>
      <c r="O13" s="60">
        <v>730076</v>
      </c>
      <c r="P13" s="60">
        <v>150594</v>
      </c>
      <c r="Q13" s="60">
        <v>18943</v>
      </c>
      <c r="R13" s="60">
        <v>899613</v>
      </c>
      <c r="S13" s="60">
        <v>833120</v>
      </c>
      <c r="T13" s="60">
        <v>24279</v>
      </c>
      <c r="U13" s="60">
        <v>451799</v>
      </c>
      <c r="V13" s="60">
        <v>1309198</v>
      </c>
      <c r="W13" s="60">
        <v>3917879</v>
      </c>
      <c r="X13" s="60">
        <v>5942128</v>
      </c>
      <c r="Y13" s="60">
        <v>-2024249</v>
      </c>
      <c r="Z13" s="140">
        <v>-34.07</v>
      </c>
      <c r="AA13" s="155">
        <v>4092084</v>
      </c>
    </row>
    <row r="14" spans="1:27" ht="12.75">
      <c r="A14" s="181" t="s">
        <v>110</v>
      </c>
      <c r="B14" s="185"/>
      <c r="C14" s="155">
        <v>747244</v>
      </c>
      <c r="D14" s="155">
        <v>0</v>
      </c>
      <c r="E14" s="156">
        <v>212000</v>
      </c>
      <c r="F14" s="60">
        <v>540676</v>
      </c>
      <c r="G14" s="60">
        <v>55047</v>
      </c>
      <c r="H14" s="60">
        <v>74327</v>
      </c>
      <c r="I14" s="60">
        <v>73711</v>
      </c>
      <c r="J14" s="60">
        <v>203085</v>
      </c>
      <c r="K14" s="60">
        <v>69015</v>
      </c>
      <c r="L14" s="60">
        <v>71051</v>
      </c>
      <c r="M14" s="60">
        <v>72977</v>
      </c>
      <c r="N14" s="60">
        <v>213043</v>
      </c>
      <c r="O14" s="60">
        <v>75120</v>
      </c>
      <c r="P14" s="60">
        <v>75045</v>
      </c>
      <c r="Q14" s="60">
        <v>77695</v>
      </c>
      <c r="R14" s="60">
        <v>227860</v>
      </c>
      <c r="S14" s="60">
        <v>79879</v>
      </c>
      <c r="T14" s="60">
        <v>84496</v>
      </c>
      <c r="U14" s="60">
        <v>86270</v>
      </c>
      <c r="V14" s="60">
        <v>250645</v>
      </c>
      <c r="W14" s="60">
        <v>894633</v>
      </c>
      <c r="X14" s="60">
        <v>211788</v>
      </c>
      <c r="Y14" s="60">
        <v>682845</v>
      </c>
      <c r="Z14" s="140">
        <v>322.42</v>
      </c>
      <c r="AA14" s="155">
        <v>540676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2076550</v>
      </c>
      <c r="D16" s="155">
        <v>0</v>
      </c>
      <c r="E16" s="156">
        <v>1915100</v>
      </c>
      <c r="F16" s="60">
        <v>1915100</v>
      </c>
      <c r="G16" s="60">
        <v>157175</v>
      </c>
      <c r="H16" s="60">
        <v>87712</v>
      </c>
      <c r="I16" s="60">
        <v>141827</v>
      </c>
      <c r="J16" s="60">
        <v>386714</v>
      </c>
      <c r="K16" s="60">
        <v>118492</v>
      </c>
      <c r="L16" s="60">
        <v>177292</v>
      </c>
      <c r="M16" s="60">
        <v>158124</v>
      </c>
      <c r="N16" s="60">
        <v>453908</v>
      </c>
      <c r="O16" s="60">
        <v>120961</v>
      </c>
      <c r="P16" s="60">
        <v>124337</v>
      </c>
      <c r="Q16" s="60">
        <v>155090</v>
      </c>
      <c r="R16" s="60">
        <v>400388</v>
      </c>
      <c r="S16" s="60">
        <v>182841</v>
      </c>
      <c r="T16" s="60">
        <v>126992</v>
      </c>
      <c r="U16" s="60">
        <v>160953</v>
      </c>
      <c r="V16" s="60">
        <v>470786</v>
      </c>
      <c r="W16" s="60">
        <v>1711796</v>
      </c>
      <c r="X16" s="60">
        <v>1915100</v>
      </c>
      <c r="Y16" s="60">
        <v>-203304</v>
      </c>
      <c r="Z16" s="140">
        <v>-10.62</v>
      </c>
      <c r="AA16" s="155">
        <v>1915100</v>
      </c>
    </row>
    <row r="17" spans="1:27" ht="12.75">
      <c r="A17" s="181" t="s">
        <v>113</v>
      </c>
      <c r="B17" s="185"/>
      <c r="C17" s="155">
        <v>3798350</v>
      </c>
      <c r="D17" s="155">
        <v>0</v>
      </c>
      <c r="E17" s="156">
        <v>4082520</v>
      </c>
      <c r="F17" s="60">
        <v>4082520</v>
      </c>
      <c r="G17" s="60">
        <v>385080</v>
      </c>
      <c r="H17" s="60">
        <v>363270</v>
      </c>
      <c r="I17" s="60">
        <v>322910</v>
      </c>
      <c r="J17" s="60">
        <v>1071260</v>
      </c>
      <c r="K17" s="60">
        <v>287180</v>
      </c>
      <c r="L17" s="60">
        <v>371850</v>
      </c>
      <c r="M17" s="60">
        <v>284830</v>
      </c>
      <c r="N17" s="60">
        <v>943860</v>
      </c>
      <c r="O17" s="60">
        <v>295470</v>
      </c>
      <c r="P17" s="60">
        <v>164970</v>
      </c>
      <c r="Q17" s="60">
        <v>271570</v>
      </c>
      <c r="R17" s="60">
        <v>732010</v>
      </c>
      <c r="S17" s="60">
        <v>206800</v>
      </c>
      <c r="T17" s="60">
        <v>403640</v>
      </c>
      <c r="U17" s="60">
        <v>344600</v>
      </c>
      <c r="V17" s="60">
        <v>955040</v>
      </c>
      <c r="W17" s="60">
        <v>3702170</v>
      </c>
      <c r="X17" s="60">
        <v>4082520</v>
      </c>
      <c r="Y17" s="60">
        <v>-380350</v>
      </c>
      <c r="Z17" s="140">
        <v>-9.32</v>
      </c>
      <c r="AA17" s="155">
        <v>4082520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126911169</v>
      </c>
      <c r="D19" s="155">
        <v>0</v>
      </c>
      <c r="E19" s="156">
        <v>128152000</v>
      </c>
      <c r="F19" s="60">
        <v>128652000</v>
      </c>
      <c r="G19" s="60">
        <v>51418248</v>
      </c>
      <c r="H19" s="60">
        <v>778661</v>
      </c>
      <c r="I19" s="60">
        <v>456203</v>
      </c>
      <c r="J19" s="60">
        <v>52653112</v>
      </c>
      <c r="K19" s="60">
        <v>518676</v>
      </c>
      <c r="L19" s="60">
        <v>1224622</v>
      </c>
      <c r="M19" s="60">
        <v>33672906</v>
      </c>
      <c r="N19" s="60">
        <v>35416204</v>
      </c>
      <c r="O19" s="60">
        <v>417139</v>
      </c>
      <c r="P19" s="60">
        <v>6764458</v>
      </c>
      <c r="Q19" s="60">
        <v>31114469</v>
      </c>
      <c r="R19" s="60">
        <v>38296066</v>
      </c>
      <c r="S19" s="60">
        <v>205916</v>
      </c>
      <c r="T19" s="60">
        <v>147628</v>
      </c>
      <c r="U19" s="60">
        <v>12191984</v>
      </c>
      <c r="V19" s="60">
        <v>12545528</v>
      </c>
      <c r="W19" s="60">
        <v>138910910</v>
      </c>
      <c r="X19" s="60">
        <v>128152000</v>
      </c>
      <c r="Y19" s="60">
        <v>10758910</v>
      </c>
      <c r="Z19" s="140">
        <v>8.4</v>
      </c>
      <c r="AA19" s="155">
        <v>128652000</v>
      </c>
    </row>
    <row r="20" spans="1:27" ht="12.75">
      <c r="A20" s="181" t="s">
        <v>35</v>
      </c>
      <c r="B20" s="185"/>
      <c r="C20" s="155">
        <v>394651</v>
      </c>
      <c r="D20" s="155">
        <v>0</v>
      </c>
      <c r="E20" s="156">
        <v>279867</v>
      </c>
      <c r="F20" s="54">
        <v>2016492</v>
      </c>
      <c r="G20" s="54">
        <v>185782</v>
      </c>
      <c r="H20" s="54">
        <v>222106</v>
      </c>
      <c r="I20" s="54">
        <v>178793</v>
      </c>
      <c r="J20" s="54">
        <v>586681</v>
      </c>
      <c r="K20" s="54">
        <v>151843</v>
      </c>
      <c r="L20" s="54">
        <v>63717</v>
      </c>
      <c r="M20" s="54">
        <v>134861</v>
      </c>
      <c r="N20" s="54">
        <v>350421</v>
      </c>
      <c r="O20" s="54">
        <v>223950</v>
      </c>
      <c r="P20" s="54">
        <v>59131</v>
      </c>
      <c r="Q20" s="54">
        <v>43489</v>
      </c>
      <c r="R20" s="54">
        <v>326570</v>
      </c>
      <c r="S20" s="54">
        <v>144971</v>
      </c>
      <c r="T20" s="54">
        <v>89235</v>
      </c>
      <c r="U20" s="54">
        <v>258620</v>
      </c>
      <c r="V20" s="54">
        <v>492826</v>
      </c>
      <c r="W20" s="54">
        <v>1756498</v>
      </c>
      <c r="X20" s="54">
        <v>279867</v>
      </c>
      <c r="Y20" s="54">
        <v>1476631</v>
      </c>
      <c r="Z20" s="184">
        <v>527.62</v>
      </c>
      <c r="AA20" s="130">
        <v>2016492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201418</v>
      </c>
      <c r="V21" s="60">
        <v>201418</v>
      </c>
      <c r="W21" s="82">
        <v>201418</v>
      </c>
      <c r="X21" s="60"/>
      <c r="Y21" s="60">
        <v>201418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158524768</v>
      </c>
      <c r="D22" s="188">
        <f>SUM(D5:D21)</f>
        <v>0</v>
      </c>
      <c r="E22" s="189">
        <f t="shared" si="0"/>
        <v>164182775</v>
      </c>
      <c r="F22" s="190">
        <f t="shared" si="0"/>
        <v>161288197</v>
      </c>
      <c r="G22" s="190">
        <f t="shared" si="0"/>
        <v>53955693</v>
      </c>
      <c r="H22" s="190">
        <f t="shared" si="0"/>
        <v>3379218</v>
      </c>
      <c r="I22" s="190">
        <f t="shared" si="0"/>
        <v>2958103</v>
      </c>
      <c r="J22" s="190">
        <f t="shared" si="0"/>
        <v>60293014</v>
      </c>
      <c r="K22" s="190">
        <f t="shared" si="0"/>
        <v>3524338</v>
      </c>
      <c r="L22" s="190">
        <f t="shared" si="0"/>
        <v>3732229</v>
      </c>
      <c r="M22" s="190">
        <f t="shared" si="0"/>
        <v>36164277</v>
      </c>
      <c r="N22" s="190">
        <f t="shared" si="0"/>
        <v>43420844</v>
      </c>
      <c r="O22" s="190">
        <f t="shared" si="0"/>
        <v>3473768</v>
      </c>
      <c r="P22" s="190">
        <f t="shared" si="0"/>
        <v>8959205</v>
      </c>
      <c r="Q22" s="190">
        <f t="shared" si="0"/>
        <v>33306735</v>
      </c>
      <c r="R22" s="190">
        <f t="shared" si="0"/>
        <v>45739708</v>
      </c>
      <c r="S22" s="190">
        <f t="shared" si="0"/>
        <v>3322256</v>
      </c>
      <c r="T22" s="190">
        <f t="shared" si="0"/>
        <v>2536530</v>
      </c>
      <c r="U22" s="190">
        <f t="shared" si="0"/>
        <v>15337154</v>
      </c>
      <c r="V22" s="190">
        <f t="shared" si="0"/>
        <v>21195940</v>
      </c>
      <c r="W22" s="190">
        <f t="shared" si="0"/>
        <v>170649506</v>
      </c>
      <c r="X22" s="190">
        <f t="shared" si="0"/>
        <v>164182988</v>
      </c>
      <c r="Y22" s="190">
        <f t="shared" si="0"/>
        <v>6466518</v>
      </c>
      <c r="Z22" s="191">
        <f>+IF(X22&lt;&gt;0,+(Y22/X22)*100,0)</f>
        <v>3.9386041628137503</v>
      </c>
      <c r="AA22" s="188">
        <f>SUM(AA5:AA21)</f>
        <v>161288197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37484073</v>
      </c>
      <c r="D25" s="155">
        <v>0</v>
      </c>
      <c r="E25" s="156">
        <v>47268971</v>
      </c>
      <c r="F25" s="60">
        <v>50139521</v>
      </c>
      <c r="G25" s="60">
        <v>3241024</v>
      </c>
      <c r="H25" s="60">
        <v>3369395</v>
      </c>
      <c r="I25" s="60">
        <v>3359972</v>
      </c>
      <c r="J25" s="60">
        <v>9970391</v>
      </c>
      <c r="K25" s="60">
        <v>3979843</v>
      </c>
      <c r="L25" s="60">
        <v>3797967</v>
      </c>
      <c r="M25" s="60">
        <v>5392524</v>
      </c>
      <c r="N25" s="60">
        <v>13170334</v>
      </c>
      <c r="O25" s="60">
        <v>3737990</v>
      </c>
      <c r="P25" s="60">
        <v>4530573</v>
      </c>
      <c r="Q25" s="60">
        <v>3669481</v>
      </c>
      <c r="R25" s="60">
        <v>11938044</v>
      </c>
      <c r="S25" s="60">
        <v>3783837</v>
      </c>
      <c r="T25" s="60">
        <v>4100111</v>
      </c>
      <c r="U25" s="60">
        <v>3773618</v>
      </c>
      <c r="V25" s="60">
        <v>11657566</v>
      </c>
      <c r="W25" s="60">
        <v>46736335</v>
      </c>
      <c r="X25" s="60">
        <v>47268595</v>
      </c>
      <c r="Y25" s="60">
        <v>-532260</v>
      </c>
      <c r="Z25" s="140">
        <v>-1.13</v>
      </c>
      <c r="AA25" s="155">
        <v>50139521</v>
      </c>
    </row>
    <row r="26" spans="1:27" ht="12.75">
      <c r="A26" s="183" t="s">
        <v>38</v>
      </c>
      <c r="B26" s="182"/>
      <c r="C26" s="155">
        <v>9501582</v>
      </c>
      <c r="D26" s="155">
        <v>0</v>
      </c>
      <c r="E26" s="156">
        <v>10321701</v>
      </c>
      <c r="F26" s="60">
        <v>10574730</v>
      </c>
      <c r="G26" s="60">
        <v>536218</v>
      </c>
      <c r="H26" s="60">
        <v>155676</v>
      </c>
      <c r="I26" s="60">
        <v>935232</v>
      </c>
      <c r="J26" s="60">
        <v>1627126</v>
      </c>
      <c r="K26" s="60">
        <v>820258</v>
      </c>
      <c r="L26" s="60">
        <v>820258</v>
      </c>
      <c r="M26" s="60">
        <v>820257</v>
      </c>
      <c r="N26" s="60">
        <v>2460773</v>
      </c>
      <c r="O26" s="60">
        <v>820162</v>
      </c>
      <c r="P26" s="60">
        <v>0</v>
      </c>
      <c r="Q26" s="60">
        <v>820188</v>
      </c>
      <c r="R26" s="60">
        <v>1640350</v>
      </c>
      <c r="S26" s="60">
        <v>969857</v>
      </c>
      <c r="T26" s="60">
        <v>1127397</v>
      </c>
      <c r="U26" s="60">
        <v>963612</v>
      </c>
      <c r="V26" s="60">
        <v>3060866</v>
      </c>
      <c r="W26" s="60">
        <v>8789115</v>
      </c>
      <c r="X26" s="60">
        <v>10321701</v>
      </c>
      <c r="Y26" s="60">
        <v>-1532586</v>
      </c>
      <c r="Z26" s="140">
        <v>-14.85</v>
      </c>
      <c r="AA26" s="155">
        <v>10574730</v>
      </c>
    </row>
    <row r="27" spans="1:27" ht="12.75">
      <c r="A27" s="183" t="s">
        <v>118</v>
      </c>
      <c r="B27" s="182"/>
      <c r="C27" s="155">
        <v>8563669</v>
      </c>
      <c r="D27" s="155">
        <v>0</v>
      </c>
      <c r="E27" s="156">
        <v>22329589</v>
      </c>
      <c r="F27" s="60">
        <v>25879589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22329589</v>
      </c>
      <c r="Y27" s="60">
        <v>-22329589</v>
      </c>
      <c r="Z27" s="140">
        <v>-100</v>
      </c>
      <c r="AA27" s="155">
        <v>25879589</v>
      </c>
    </row>
    <row r="28" spans="1:27" ht="12.75">
      <c r="A28" s="183" t="s">
        <v>39</v>
      </c>
      <c r="B28" s="182"/>
      <c r="C28" s="155">
        <v>18184039</v>
      </c>
      <c r="D28" s="155">
        <v>0</v>
      </c>
      <c r="E28" s="156">
        <v>14175445</v>
      </c>
      <c r="F28" s="60">
        <v>18175655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14175000</v>
      </c>
      <c r="Y28" s="60">
        <v>-14175000</v>
      </c>
      <c r="Z28" s="140">
        <v>-100</v>
      </c>
      <c r="AA28" s="155">
        <v>18175655</v>
      </c>
    </row>
    <row r="29" spans="1:27" ht="12.75">
      <c r="A29" s="183" t="s">
        <v>40</v>
      </c>
      <c r="B29" s="182"/>
      <c r="C29" s="155">
        <v>824605</v>
      </c>
      <c r="D29" s="155">
        <v>0</v>
      </c>
      <c r="E29" s="156">
        <v>271000</v>
      </c>
      <c r="F29" s="60">
        <v>71000</v>
      </c>
      <c r="G29" s="60">
        <v>22</v>
      </c>
      <c r="H29" s="60">
        <v>0</v>
      </c>
      <c r="I29" s="60">
        <v>0</v>
      </c>
      <c r="J29" s="60">
        <v>22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22</v>
      </c>
      <c r="X29" s="60">
        <v>270936</v>
      </c>
      <c r="Y29" s="60">
        <v>-270914</v>
      </c>
      <c r="Z29" s="140">
        <v>-99.99</v>
      </c>
      <c r="AA29" s="155">
        <v>71000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26345025</v>
      </c>
      <c r="D31" s="155">
        <v>0</v>
      </c>
      <c r="E31" s="156">
        <v>23782178</v>
      </c>
      <c r="F31" s="60">
        <v>3285900</v>
      </c>
      <c r="G31" s="60">
        <v>623635</v>
      </c>
      <c r="H31" s="60">
        <v>595906</v>
      </c>
      <c r="I31" s="60">
        <v>364240</v>
      </c>
      <c r="J31" s="60">
        <v>1583781</v>
      </c>
      <c r="K31" s="60">
        <v>556928</v>
      </c>
      <c r="L31" s="60">
        <v>205</v>
      </c>
      <c r="M31" s="60">
        <v>552151</v>
      </c>
      <c r="N31" s="60">
        <v>1109284</v>
      </c>
      <c r="O31" s="60">
        <v>56505</v>
      </c>
      <c r="P31" s="60">
        <v>815414</v>
      </c>
      <c r="Q31" s="60">
        <v>200452</v>
      </c>
      <c r="R31" s="60">
        <v>1072371</v>
      </c>
      <c r="S31" s="60">
        <v>296757</v>
      </c>
      <c r="T31" s="60">
        <v>552495</v>
      </c>
      <c r="U31" s="60">
        <v>1099388</v>
      </c>
      <c r="V31" s="60">
        <v>1948640</v>
      </c>
      <c r="W31" s="60">
        <v>5714076</v>
      </c>
      <c r="X31" s="60">
        <v>23782178</v>
      </c>
      <c r="Y31" s="60">
        <v>-18068102</v>
      </c>
      <c r="Z31" s="140">
        <v>-75.97</v>
      </c>
      <c r="AA31" s="155">
        <v>3285900</v>
      </c>
    </row>
    <row r="32" spans="1:27" ht="12.75">
      <c r="A32" s="183" t="s">
        <v>121</v>
      </c>
      <c r="B32" s="182"/>
      <c r="C32" s="155">
        <v>3167472</v>
      </c>
      <c r="D32" s="155">
        <v>0</v>
      </c>
      <c r="E32" s="156">
        <v>5658000</v>
      </c>
      <c r="F32" s="60">
        <v>22658000</v>
      </c>
      <c r="G32" s="60">
        <v>1834236</v>
      </c>
      <c r="H32" s="60">
        <v>1844664</v>
      </c>
      <c r="I32" s="60">
        <v>1220931</v>
      </c>
      <c r="J32" s="60">
        <v>4899831</v>
      </c>
      <c r="K32" s="60">
        <v>1012591</v>
      </c>
      <c r="L32" s="60">
        <v>878916</v>
      </c>
      <c r="M32" s="60">
        <v>2326011</v>
      </c>
      <c r="N32" s="60">
        <v>4217518</v>
      </c>
      <c r="O32" s="60">
        <v>4288165</v>
      </c>
      <c r="P32" s="60">
        <v>559497</v>
      </c>
      <c r="Q32" s="60">
        <v>833382</v>
      </c>
      <c r="R32" s="60">
        <v>5681044</v>
      </c>
      <c r="S32" s="60">
        <v>659052</v>
      </c>
      <c r="T32" s="60">
        <v>1046688</v>
      </c>
      <c r="U32" s="60">
        <v>6442114</v>
      </c>
      <c r="V32" s="60">
        <v>8147854</v>
      </c>
      <c r="W32" s="60">
        <v>22946247</v>
      </c>
      <c r="X32" s="60">
        <v>5658000</v>
      </c>
      <c r="Y32" s="60">
        <v>17288247</v>
      </c>
      <c r="Z32" s="140">
        <v>305.55</v>
      </c>
      <c r="AA32" s="155">
        <v>22658000</v>
      </c>
    </row>
    <row r="33" spans="1:27" ht="12.75">
      <c r="A33" s="183" t="s">
        <v>42</v>
      </c>
      <c r="B33" s="182"/>
      <c r="C33" s="155">
        <v>8917316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4109</v>
      </c>
      <c r="J33" s="60">
        <v>4109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4109</v>
      </c>
      <c r="X33" s="60"/>
      <c r="Y33" s="60">
        <v>4109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71348000</v>
      </c>
      <c r="D34" s="155">
        <v>0</v>
      </c>
      <c r="E34" s="156">
        <v>87743995</v>
      </c>
      <c r="F34" s="60">
        <v>80215000</v>
      </c>
      <c r="G34" s="60">
        <v>15050956</v>
      </c>
      <c r="H34" s="60">
        <v>10865476</v>
      </c>
      <c r="I34" s="60">
        <v>9683323</v>
      </c>
      <c r="J34" s="60">
        <v>35599755</v>
      </c>
      <c r="K34" s="60">
        <v>6685086</v>
      </c>
      <c r="L34" s="60">
        <v>7103322</v>
      </c>
      <c r="M34" s="60">
        <v>15089498</v>
      </c>
      <c r="N34" s="60">
        <v>28877906</v>
      </c>
      <c r="O34" s="60">
        <v>3961934</v>
      </c>
      <c r="P34" s="60">
        <v>5226439</v>
      </c>
      <c r="Q34" s="60">
        <v>4210959</v>
      </c>
      <c r="R34" s="60">
        <v>13399332</v>
      </c>
      <c r="S34" s="60">
        <v>2260499</v>
      </c>
      <c r="T34" s="60">
        <v>4036063</v>
      </c>
      <c r="U34" s="60">
        <v>2855075</v>
      </c>
      <c r="V34" s="60">
        <v>9151637</v>
      </c>
      <c r="W34" s="60">
        <v>87028630</v>
      </c>
      <c r="X34" s="60">
        <v>87744453</v>
      </c>
      <c r="Y34" s="60">
        <v>-715823</v>
      </c>
      <c r="Z34" s="140">
        <v>-0.82</v>
      </c>
      <c r="AA34" s="155">
        <v>80215000</v>
      </c>
    </row>
    <row r="35" spans="1:27" ht="12.75">
      <c r="A35" s="181" t="s">
        <v>122</v>
      </c>
      <c r="B35" s="185"/>
      <c r="C35" s="155">
        <v>64023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184399804</v>
      </c>
      <c r="D36" s="188">
        <f>SUM(D25:D35)</f>
        <v>0</v>
      </c>
      <c r="E36" s="189">
        <f t="shared" si="1"/>
        <v>211550879</v>
      </c>
      <c r="F36" s="190">
        <f t="shared" si="1"/>
        <v>210999395</v>
      </c>
      <c r="G36" s="190">
        <f t="shared" si="1"/>
        <v>21286091</v>
      </c>
      <c r="H36" s="190">
        <f t="shared" si="1"/>
        <v>16831117</v>
      </c>
      <c r="I36" s="190">
        <f t="shared" si="1"/>
        <v>15567807</v>
      </c>
      <c r="J36" s="190">
        <f t="shared" si="1"/>
        <v>53685015</v>
      </c>
      <c r="K36" s="190">
        <f t="shared" si="1"/>
        <v>13054706</v>
      </c>
      <c r="L36" s="190">
        <f t="shared" si="1"/>
        <v>12600668</v>
      </c>
      <c r="M36" s="190">
        <f t="shared" si="1"/>
        <v>24180441</v>
      </c>
      <c r="N36" s="190">
        <f t="shared" si="1"/>
        <v>49835815</v>
      </c>
      <c r="O36" s="190">
        <f t="shared" si="1"/>
        <v>12864756</v>
      </c>
      <c r="P36" s="190">
        <f t="shared" si="1"/>
        <v>11131923</v>
      </c>
      <c r="Q36" s="190">
        <f t="shared" si="1"/>
        <v>9734462</v>
      </c>
      <c r="R36" s="190">
        <f t="shared" si="1"/>
        <v>33731141</v>
      </c>
      <c r="S36" s="190">
        <f t="shared" si="1"/>
        <v>7970002</v>
      </c>
      <c r="T36" s="190">
        <f t="shared" si="1"/>
        <v>10862754</v>
      </c>
      <c r="U36" s="190">
        <f t="shared" si="1"/>
        <v>15133807</v>
      </c>
      <c r="V36" s="190">
        <f t="shared" si="1"/>
        <v>33966563</v>
      </c>
      <c r="W36" s="190">
        <f t="shared" si="1"/>
        <v>171218534</v>
      </c>
      <c r="X36" s="190">
        <f t="shared" si="1"/>
        <v>211550452</v>
      </c>
      <c r="Y36" s="190">
        <f t="shared" si="1"/>
        <v>-40331918</v>
      </c>
      <c r="Z36" s="191">
        <f>+IF(X36&lt;&gt;0,+(Y36/X36)*100,0)</f>
        <v>-19.064916958910587</v>
      </c>
      <c r="AA36" s="188">
        <f>SUM(AA25:AA35)</f>
        <v>210999395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-25875036</v>
      </c>
      <c r="D38" s="199">
        <f>+D22-D36</f>
        <v>0</v>
      </c>
      <c r="E38" s="200">
        <f t="shared" si="2"/>
        <v>-47368104</v>
      </c>
      <c r="F38" s="106">
        <f t="shared" si="2"/>
        <v>-49711198</v>
      </c>
      <c r="G38" s="106">
        <f t="shared" si="2"/>
        <v>32669602</v>
      </c>
      <c r="H38" s="106">
        <f t="shared" si="2"/>
        <v>-13451899</v>
      </c>
      <c r="I38" s="106">
        <f t="shared" si="2"/>
        <v>-12609704</v>
      </c>
      <c r="J38" s="106">
        <f t="shared" si="2"/>
        <v>6607999</v>
      </c>
      <c r="K38" s="106">
        <f t="shared" si="2"/>
        <v>-9530368</v>
      </c>
      <c r="L38" s="106">
        <f t="shared" si="2"/>
        <v>-8868439</v>
      </c>
      <c r="M38" s="106">
        <f t="shared" si="2"/>
        <v>11983836</v>
      </c>
      <c r="N38" s="106">
        <f t="shared" si="2"/>
        <v>-6414971</v>
      </c>
      <c r="O38" s="106">
        <f t="shared" si="2"/>
        <v>-9390988</v>
      </c>
      <c r="P38" s="106">
        <f t="shared" si="2"/>
        <v>-2172718</v>
      </c>
      <c r="Q38" s="106">
        <f t="shared" si="2"/>
        <v>23572273</v>
      </c>
      <c r="R38" s="106">
        <f t="shared" si="2"/>
        <v>12008567</v>
      </c>
      <c r="S38" s="106">
        <f t="shared" si="2"/>
        <v>-4647746</v>
      </c>
      <c r="T38" s="106">
        <f t="shared" si="2"/>
        <v>-8326224</v>
      </c>
      <c r="U38" s="106">
        <f t="shared" si="2"/>
        <v>203347</v>
      </c>
      <c r="V38" s="106">
        <f t="shared" si="2"/>
        <v>-12770623</v>
      </c>
      <c r="W38" s="106">
        <f t="shared" si="2"/>
        <v>-569028</v>
      </c>
      <c r="X38" s="106">
        <f>IF(F22=F36,0,X22-X36)</f>
        <v>-47367464</v>
      </c>
      <c r="Y38" s="106">
        <f t="shared" si="2"/>
        <v>46798436</v>
      </c>
      <c r="Z38" s="201">
        <f>+IF(X38&lt;&gt;0,+(Y38/X38)*100,0)</f>
        <v>-98.79869439495431</v>
      </c>
      <c r="AA38" s="199">
        <f>+AA22-AA36</f>
        <v>-49711198</v>
      </c>
    </row>
    <row r="39" spans="1:27" ht="12.75">
      <c r="A39" s="181" t="s">
        <v>46</v>
      </c>
      <c r="B39" s="185"/>
      <c r="C39" s="155">
        <v>55374853</v>
      </c>
      <c r="D39" s="155">
        <v>0</v>
      </c>
      <c r="E39" s="156">
        <v>53325000</v>
      </c>
      <c r="F39" s="60">
        <v>63375000</v>
      </c>
      <c r="G39" s="60">
        <v>1229933</v>
      </c>
      <c r="H39" s="60">
        <v>1134446</v>
      </c>
      <c r="I39" s="60">
        <v>6941185</v>
      </c>
      <c r="J39" s="60">
        <v>9305564</v>
      </c>
      <c r="K39" s="60">
        <v>5388260</v>
      </c>
      <c r="L39" s="60">
        <v>25836</v>
      </c>
      <c r="M39" s="60">
        <v>8293409</v>
      </c>
      <c r="N39" s="60">
        <v>13707505</v>
      </c>
      <c r="O39" s="60">
        <v>2365982</v>
      </c>
      <c r="P39" s="60">
        <v>6216352</v>
      </c>
      <c r="Q39" s="60">
        <v>10980216</v>
      </c>
      <c r="R39" s="60">
        <v>19562550</v>
      </c>
      <c r="S39" s="60">
        <v>39433</v>
      </c>
      <c r="T39" s="60">
        <v>3931275</v>
      </c>
      <c r="U39" s="60">
        <v>220224</v>
      </c>
      <c r="V39" s="60">
        <v>4190932</v>
      </c>
      <c r="W39" s="60">
        <v>46766551</v>
      </c>
      <c r="X39" s="60">
        <v>53325000</v>
      </c>
      <c r="Y39" s="60">
        <v>-6558449</v>
      </c>
      <c r="Z39" s="140">
        <v>-12.3</v>
      </c>
      <c r="AA39" s="155">
        <v>63375000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29499817</v>
      </c>
      <c r="D42" s="206">
        <f>SUM(D38:D41)</f>
        <v>0</v>
      </c>
      <c r="E42" s="207">
        <f t="shared" si="3"/>
        <v>5956896</v>
      </c>
      <c r="F42" s="88">
        <f t="shared" si="3"/>
        <v>13663802</v>
      </c>
      <c r="G42" s="88">
        <f t="shared" si="3"/>
        <v>33899535</v>
      </c>
      <c r="H42" s="88">
        <f t="shared" si="3"/>
        <v>-12317453</v>
      </c>
      <c r="I42" s="88">
        <f t="shared" si="3"/>
        <v>-5668519</v>
      </c>
      <c r="J42" s="88">
        <f t="shared" si="3"/>
        <v>15913563</v>
      </c>
      <c r="K42" s="88">
        <f t="shared" si="3"/>
        <v>-4142108</v>
      </c>
      <c r="L42" s="88">
        <f t="shared" si="3"/>
        <v>-8842603</v>
      </c>
      <c r="M42" s="88">
        <f t="shared" si="3"/>
        <v>20277245</v>
      </c>
      <c r="N42" s="88">
        <f t="shared" si="3"/>
        <v>7292534</v>
      </c>
      <c r="O42" s="88">
        <f t="shared" si="3"/>
        <v>-7025006</v>
      </c>
      <c r="P42" s="88">
        <f t="shared" si="3"/>
        <v>4043634</v>
      </c>
      <c r="Q42" s="88">
        <f t="shared" si="3"/>
        <v>34552489</v>
      </c>
      <c r="R42" s="88">
        <f t="shared" si="3"/>
        <v>31571117</v>
      </c>
      <c r="S42" s="88">
        <f t="shared" si="3"/>
        <v>-4608313</v>
      </c>
      <c r="T42" s="88">
        <f t="shared" si="3"/>
        <v>-4394949</v>
      </c>
      <c r="U42" s="88">
        <f t="shared" si="3"/>
        <v>423571</v>
      </c>
      <c r="V42" s="88">
        <f t="shared" si="3"/>
        <v>-8579691</v>
      </c>
      <c r="W42" s="88">
        <f t="shared" si="3"/>
        <v>46197523</v>
      </c>
      <c r="X42" s="88">
        <f t="shared" si="3"/>
        <v>5957536</v>
      </c>
      <c r="Y42" s="88">
        <f t="shared" si="3"/>
        <v>40239987</v>
      </c>
      <c r="Z42" s="208">
        <f>+IF(X42&lt;&gt;0,+(Y42/X42)*100,0)</f>
        <v>675.4468122391539</v>
      </c>
      <c r="AA42" s="206">
        <f>SUM(AA38:AA41)</f>
        <v>13663802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29499817</v>
      </c>
      <c r="D44" s="210">
        <f>+D42-D43</f>
        <v>0</v>
      </c>
      <c r="E44" s="211">
        <f t="shared" si="4"/>
        <v>5956896</v>
      </c>
      <c r="F44" s="77">
        <f t="shared" si="4"/>
        <v>13663802</v>
      </c>
      <c r="G44" s="77">
        <f t="shared" si="4"/>
        <v>33899535</v>
      </c>
      <c r="H44" s="77">
        <f t="shared" si="4"/>
        <v>-12317453</v>
      </c>
      <c r="I44" s="77">
        <f t="shared" si="4"/>
        <v>-5668519</v>
      </c>
      <c r="J44" s="77">
        <f t="shared" si="4"/>
        <v>15913563</v>
      </c>
      <c r="K44" s="77">
        <f t="shared" si="4"/>
        <v>-4142108</v>
      </c>
      <c r="L44" s="77">
        <f t="shared" si="4"/>
        <v>-8842603</v>
      </c>
      <c r="M44" s="77">
        <f t="shared" si="4"/>
        <v>20277245</v>
      </c>
      <c r="N44" s="77">
        <f t="shared" si="4"/>
        <v>7292534</v>
      </c>
      <c r="O44" s="77">
        <f t="shared" si="4"/>
        <v>-7025006</v>
      </c>
      <c r="P44" s="77">
        <f t="shared" si="4"/>
        <v>4043634</v>
      </c>
      <c r="Q44" s="77">
        <f t="shared" si="4"/>
        <v>34552489</v>
      </c>
      <c r="R44" s="77">
        <f t="shared" si="4"/>
        <v>31571117</v>
      </c>
      <c r="S44" s="77">
        <f t="shared" si="4"/>
        <v>-4608313</v>
      </c>
      <c r="T44" s="77">
        <f t="shared" si="4"/>
        <v>-4394949</v>
      </c>
      <c r="U44" s="77">
        <f t="shared" si="4"/>
        <v>423571</v>
      </c>
      <c r="V44" s="77">
        <f t="shared" si="4"/>
        <v>-8579691</v>
      </c>
      <c r="W44" s="77">
        <f t="shared" si="4"/>
        <v>46197523</v>
      </c>
      <c r="X44" s="77">
        <f t="shared" si="4"/>
        <v>5957536</v>
      </c>
      <c r="Y44" s="77">
        <f t="shared" si="4"/>
        <v>40239987</v>
      </c>
      <c r="Z44" s="212">
        <f>+IF(X44&lt;&gt;0,+(Y44/X44)*100,0)</f>
        <v>675.4468122391539</v>
      </c>
      <c r="AA44" s="210">
        <f>+AA42-AA43</f>
        <v>13663802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29499817</v>
      </c>
      <c r="D46" s="206">
        <f>SUM(D44:D45)</f>
        <v>0</v>
      </c>
      <c r="E46" s="207">
        <f t="shared" si="5"/>
        <v>5956896</v>
      </c>
      <c r="F46" s="88">
        <f t="shared" si="5"/>
        <v>13663802</v>
      </c>
      <c r="G46" s="88">
        <f t="shared" si="5"/>
        <v>33899535</v>
      </c>
      <c r="H46" s="88">
        <f t="shared" si="5"/>
        <v>-12317453</v>
      </c>
      <c r="I46" s="88">
        <f t="shared" si="5"/>
        <v>-5668519</v>
      </c>
      <c r="J46" s="88">
        <f t="shared" si="5"/>
        <v>15913563</v>
      </c>
      <c r="K46" s="88">
        <f t="shared" si="5"/>
        <v>-4142108</v>
      </c>
      <c r="L46" s="88">
        <f t="shared" si="5"/>
        <v>-8842603</v>
      </c>
      <c r="M46" s="88">
        <f t="shared" si="5"/>
        <v>20277245</v>
      </c>
      <c r="N46" s="88">
        <f t="shared" si="5"/>
        <v>7292534</v>
      </c>
      <c r="O46" s="88">
        <f t="shared" si="5"/>
        <v>-7025006</v>
      </c>
      <c r="P46" s="88">
        <f t="shared" si="5"/>
        <v>4043634</v>
      </c>
      <c r="Q46" s="88">
        <f t="shared" si="5"/>
        <v>34552489</v>
      </c>
      <c r="R46" s="88">
        <f t="shared" si="5"/>
        <v>31571117</v>
      </c>
      <c r="S46" s="88">
        <f t="shared" si="5"/>
        <v>-4608313</v>
      </c>
      <c r="T46" s="88">
        <f t="shared" si="5"/>
        <v>-4394949</v>
      </c>
      <c r="U46" s="88">
        <f t="shared" si="5"/>
        <v>423571</v>
      </c>
      <c r="V46" s="88">
        <f t="shared" si="5"/>
        <v>-8579691</v>
      </c>
      <c r="W46" s="88">
        <f t="shared" si="5"/>
        <v>46197523</v>
      </c>
      <c r="X46" s="88">
        <f t="shared" si="5"/>
        <v>5957536</v>
      </c>
      <c r="Y46" s="88">
        <f t="shared" si="5"/>
        <v>40239987</v>
      </c>
      <c r="Z46" s="208">
        <f>+IF(X46&lt;&gt;0,+(Y46/X46)*100,0)</f>
        <v>675.4468122391539</v>
      </c>
      <c r="AA46" s="206">
        <f>SUM(AA44:AA45)</f>
        <v>13663802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29499817</v>
      </c>
      <c r="D48" s="217">
        <f>SUM(D46:D47)</f>
        <v>0</v>
      </c>
      <c r="E48" s="218">
        <f t="shared" si="6"/>
        <v>5956896</v>
      </c>
      <c r="F48" s="219">
        <f t="shared" si="6"/>
        <v>13663802</v>
      </c>
      <c r="G48" s="219">
        <f t="shared" si="6"/>
        <v>33899535</v>
      </c>
      <c r="H48" s="220">
        <f t="shared" si="6"/>
        <v>-12317453</v>
      </c>
      <c r="I48" s="220">
        <f t="shared" si="6"/>
        <v>-5668519</v>
      </c>
      <c r="J48" s="220">
        <f t="shared" si="6"/>
        <v>15913563</v>
      </c>
      <c r="K48" s="220">
        <f t="shared" si="6"/>
        <v>-4142108</v>
      </c>
      <c r="L48" s="220">
        <f t="shared" si="6"/>
        <v>-8842603</v>
      </c>
      <c r="M48" s="219">
        <f t="shared" si="6"/>
        <v>20277245</v>
      </c>
      <c r="N48" s="219">
        <f t="shared" si="6"/>
        <v>7292534</v>
      </c>
      <c r="O48" s="220">
        <f t="shared" si="6"/>
        <v>-7025006</v>
      </c>
      <c r="P48" s="220">
        <f t="shared" si="6"/>
        <v>4043634</v>
      </c>
      <c r="Q48" s="220">
        <f t="shared" si="6"/>
        <v>34552489</v>
      </c>
      <c r="R48" s="220">
        <f t="shared" si="6"/>
        <v>31571117</v>
      </c>
      <c r="S48" s="220">
        <f t="shared" si="6"/>
        <v>-4608313</v>
      </c>
      <c r="T48" s="219">
        <f t="shared" si="6"/>
        <v>-4394949</v>
      </c>
      <c r="U48" s="219">
        <f t="shared" si="6"/>
        <v>423571</v>
      </c>
      <c r="V48" s="220">
        <f t="shared" si="6"/>
        <v>-8579691</v>
      </c>
      <c r="W48" s="220">
        <f t="shared" si="6"/>
        <v>46197523</v>
      </c>
      <c r="X48" s="220">
        <f t="shared" si="6"/>
        <v>5957536</v>
      </c>
      <c r="Y48" s="220">
        <f t="shared" si="6"/>
        <v>40239987</v>
      </c>
      <c r="Z48" s="221">
        <f>+IF(X48&lt;&gt;0,+(Y48/X48)*100,0)</f>
        <v>675.4468122391539</v>
      </c>
      <c r="AA48" s="222">
        <f>SUM(AA46:AA47)</f>
        <v>13663802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321931</v>
      </c>
      <c r="D5" s="153">
        <f>SUM(D6:D8)</f>
        <v>0</v>
      </c>
      <c r="E5" s="154">
        <f t="shared" si="0"/>
        <v>1950000</v>
      </c>
      <c r="F5" s="100">
        <f t="shared" si="0"/>
        <v>2320000</v>
      </c>
      <c r="G5" s="100">
        <f t="shared" si="0"/>
        <v>0</v>
      </c>
      <c r="H5" s="100">
        <f t="shared" si="0"/>
        <v>193305</v>
      </c>
      <c r="I5" s="100">
        <f t="shared" si="0"/>
        <v>0</v>
      </c>
      <c r="J5" s="100">
        <f t="shared" si="0"/>
        <v>193305</v>
      </c>
      <c r="K5" s="100">
        <f t="shared" si="0"/>
        <v>207636</v>
      </c>
      <c r="L5" s="100">
        <f t="shared" si="0"/>
        <v>1115817</v>
      </c>
      <c r="M5" s="100">
        <f t="shared" si="0"/>
        <v>0</v>
      </c>
      <c r="N5" s="100">
        <f t="shared" si="0"/>
        <v>1323453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42300</v>
      </c>
      <c r="U5" s="100">
        <f t="shared" si="0"/>
        <v>0</v>
      </c>
      <c r="V5" s="100">
        <f t="shared" si="0"/>
        <v>42300</v>
      </c>
      <c r="W5" s="100">
        <f t="shared" si="0"/>
        <v>1559058</v>
      </c>
      <c r="X5" s="100">
        <f t="shared" si="0"/>
        <v>1950000</v>
      </c>
      <c r="Y5" s="100">
        <f t="shared" si="0"/>
        <v>-390942</v>
      </c>
      <c r="Z5" s="137">
        <f>+IF(X5&lt;&gt;0,+(Y5/X5)*100,0)</f>
        <v>-20.04830769230769</v>
      </c>
      <c r="AA5" s="153">
        <f>SUM(AA6:AA8)</f>
        <v>2320000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321931</v>
      </c>
      <c r="D7" s="157"/>
      <c r="E7" s="158">
        <v>1800000</v>
      </c>
      <c r="F7" s="159">
        <v>2320000</v>
      </c>
      <c r="G7" s="159"/>
      <c r="H7" s="159">
        <v>193305</v>
      </c>
      <c r="I7" s="159"/>
      <c r="J7" s="159">
        <v>193305</v>
      </c>
      <c r="K7" s="159">
        <v>207636</v>
      </c>
      <c r="L7" s="159">
        <v>1115817</v>
      </c>
      <c r="M7" s="159"/>
      <c r="N7" s="159">
        <v>1323453</v>
      </c>
      <c r="O7" s="159"/>
      <c r="P7" s="159"/>
      <c r="Q7" s="159"/>
      <c r="R7" s="159"/>
      <c r="S7" s="159"/>
      <c r="T7" s="159">
        <v>42300</v>
      </c>
      <c r="U7" s="159"/>
      <c r="V7" s="159">
        <v>42300</v>
      </c>
      <c r="W7" s="159">
        <v>1559058</v>
      </c>
      <c r="X7" s="159">
        <v>1800000</v>
      </c>
      <c r="Y7" s="159">
        <v>-240942</v>
      </c>
      <c r="Z7" s="141">
        <v>-13.39</v>
      </c>
      <c r="AA7" s="225">
        <v>2320000</v>
      </c>
    </row>
    <row r="8" spans="1:27" ht="12.75">
      <c r="A8" s="138" t="s">
        <v>77</v>
      </c>
      <c r="B8" s="136"/>
      <c r="C8" s="155"/>
      <c r="D8" s="155"/>
      <c r="E8" s="156">
        <v>150000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150000</v>
      </c>
      <c r="Y8" s="60">
        <v>-150000</v>
      </c>
      <c r="Z8" s="140">
        <v>-100</v>
      </c>
      <c r="AA8" s="62"/>
    </row>
    <row r="9" spans="1:27" ht="12.75">
      <c r="A9" s="135" t="s">
        <v>78</v>
      </c>
      <c r="B9" s="136"/>
      <c r="C9" s="153">
        <f aca="true" t="shared" si="1" ref="C9:Y9">SUM(C10:C14)</f>
        <v>156579</v>
      </c>
      <c r="D9" s="153">
        <f>SUM(D10:D14)</f>
        <v>0</v>
      </c>
      <c r="E9" s="154">
        <f t="shared" si="1"/>
        <v>320000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89092</v>
      </c>
      <c r="M9" s="100">
        <f t="shared" si="1"/>
        <v>0</v>
      </c>
      <c r="N9" s="100">
        <f t="shared" si="1"/>
        <v>89092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4597308</v>
      </c>
      <c r="V9" s="100">
        <f t="shared" si="1"/>
        <v>4597308</v>
      </c>
      <c r="W9" s="100">
        <f t="shared" si="1"/>
        <v>4686400</v>
      </c>
      <c r="X9" s="100">
        <f t="shared" si="1"/>
        <v>100000</v>
      </c>
      <c r="Y9" s="100">
        <f t="shared" si="1"/>
        <v>4586400</v>
      </c>
      <c r="Z9" s="137">
        <f>+IF(X9&lt;&gt;0,+(Y9/X9)*100,0)</f>
        <v>4586.4</v>
      </c>
      <c r="AA9" s="102">
        <f>SUM(AA10:AA14)</f>
        <v>0</v>
      </c>
    </row>
    <row r="10" spans="1:27" ht="12.75">
      <c r="A10" s="138" t="s">
        <v>79</v>
      </c>
      <c r="B10" s="136"/>
      <c r="C10" s="155">
        <v>156579</v>
      </c>
      <c r="D10" s="155"/>
      <c r="E10" s="156">
        <v>100000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>
        <v>4597308</v>
      </c>
      <c r="V10" s="60">
        <v>4597308</v>
      </c>
      <c r="W10" s="60">
        <v>4597308</v>
      </c>
      <c r="X10" s="60">
        <v>100000</v>
      </c>
      <c r="Y10" s="60">
        <v>4497308</v>
      </c>
      <c r="Z10" s="140">
        <v>4497.31</v>
      </c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>
        <v>220000</v>
      </c>
      <c r="F12" s="60"/>
      <c r="G12" s="60"/>
      <c r="H12" s="60"/>
      <c r="I12" s="60"/>
      <c r="J12" s="60"/>
      <c r="K12" s="60"/>
      <c r="L12" s="60">
        <v>89092</v>
      </c>
      <c r="M12" s="60"/>
      <c r="N12" s="60">
        <v>89092</v>
      </c>
      <c r="O12" s="60"/>
      <c r="P12" s="60"/>
      <c r="Q12" s="60"/>
      <c r="R12" s="60"/>
      <c r="S12" s="60"/>
      <c r="T12" s="60"/>
      <c r="U12" s="60"/>
      <c r="V12" s="60"/>
      <c r="W12" s="60">
        <v>89092</v>
      </c>
      <c r="X12" s="60"/>
      <c r="Y12" s="60">
        <v>89092</v>
      </c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77415703</v>
      </c>
      <c r="D15" s="153">
        <f>SUM(D16:D18)</f>
        <v>0</v>
      </c>
      <c r="E15" s="154">
        <f t="shared" si="2"/>
        <v>71510363</v>
      </c>
      <c r="F15" s="100">
        <f t="shared" si="2"/>
        <v>79767957</v>
      </c>
      <c r="G15" s="100">
        <f t="shared" si="2"/>
        <v>2980808</v>
      </c>
      <c r="H15" s="100">
        <f t="shared" si="2"/>
        <v>4487876</v>
      </c>
      <c r="I15" s="100">
        <f t="shared" si="2"/>
        <v>3121351</v>
      </c>
      <c r="J15" s="100">
        <f t="shared" si="2"/>
        <v>10590035</v>
      </c>
      <c r="K15" s="100">
        <f t="shared" si="2"/>
        <v>5081296</v>
      </c>
      <c r="L15" s="100">
        <f t="shared" si="2"/>
        <v>4133990</v>
      </c>
      <c r="M15" s="100">
        <f t="shared" si="2"/>
        <v>11634317</v>
      </c>
      <c r="N15" s="100">
        <f t="shared" si="2"/>
        <v>20849603</v>
      </c>
      <c r="O15" s="100">
        <f t="shared" si="2"/>
        <v>2055144</v>
      </c>
      <c r="P15" s="100">
        <f t="shared" si="2"/>
        <v>7846047</v>
      </c>
      <c r="Q15" s="100">
        <f t="shared" si="2"/>
        <v>4270396</v>
      </c>
      <c r="R15" s="100">
        <f t="shared" si="2"/>
        <v>14171587</v>
      </c>
      <c r="S15" s="100">
        <f t="shared" si="2"/>
        <v>5746753</v>
      </c>
      <c r="T15" s="100">
        <f t="shared" si="2"/>
        <v>7840454</v>
      </c>
      <c r="U15" s="100">
        <f t="shared" si="2"/>
        <v>7502074</v>
      </c>
      <c r="V15" s="100">
        <f t="shared" si="2"/>
        <v>21089281</v>
      </c>
      <c r="W15" s="100">
        <f t="shared" si="2"/>
        <v>66700506</v>
      </c>
      <c r="X15" s="100">
        <f t="shared" si="2"/>
        <v>72330726</v>
      </c>
      <c r="Y15" s="100">
        <f t="shared" si="2"/>
        <v>-5630220</v>
      </c>
      <c r="Z15" s="137">
        <f>+IF(X15&lt;&gt;0,+(Y15/X15)*100,0)</f>
        <v>-7.783994868238983</v>
      </c>
      <c r="AA15" s="102">
        <f>SUM(AA16:AA18)</f>
        <v>79767957</v>
      </c>
    </row>
    <row r="16" spans="1:27" ht="12.75">
      <c r="A16" s="138" t="s">
        <v>85</v>
      </c>
      <c r="B16" s="136"/>
      <c r="C16" s="155">
        <v>77415703</v>
      </c>
      <c r="D16" s="155"/>
      <c r="E16" s="156">
        <v>71510363</v>
      </c>
      <c r="F16" s="60">
        <v>67928047</v>
      </c>
      <c r="G16" s="60">
        <v>2980808</v>
      </c>
      <c r="H16" s="60">
        <v>4487876</v>
      </c>
      <c r="I16" s="60">
        <v>3121351</v>
      </c>
      <c r="J16" s="60">
        <v>10590035</v>
      </c>
      <c r="K16" s="60">
        <v>5081296</v>
      </c>
      <c r="L16" s="60">
        <v>4133990</v>
      </c>
      <c r="M16" s="60">
        <v>11634317</v>
      </c>
      <c r="N16" s="60">
        <v>20849603</v>
      </c>
      <c r="O16" s="60">
        <v>2055144</v>
      </c>
      <c r="P16" s="60">
        <v>7846047</v>
      </c>
      <c r="Q16" s="60">
        <v>4270396</v>
      </c>
      <c r="R16" s="60">
        <v>14171587</v>
      </c>
      <c r="S16" s="60">
        <v>5746753</v>
      </c>
      <c r="T16" s="60">
        <v>7840454</v>
      </c>
      <c r="U16" s="60">
        <v>7502074</v>
      </c>
      <c r="V16" s="60">
        <v>21089281</v>
      </c>
      <c r="W16" s="60">
        <v>66700506</v>
      </c>
      <c r="X16" s="60">
        <v>72330726</v>
      </c>
      <c r="Y16" s="60">
        <v>-5630220</v>
      </c>
      <c r="Z16" s="140">
        <v>-7.78</v>
      </c>
      <c r="AA16" s="62">
        <v>67928047</v>
      </c>
    </row>
    <row r="17" spans="1:27" ht="12.75">
      <c r="A17" s="138" t="s">
        <v>86</v>
      </c>
      <c r="B17" s="136"/>
      <c r="C17" s="155"/>
      <c r="D17" s="155"/>
      <c r="E17" s="156"/>
      <c r="F17" s="60">
        <v>11839910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>
        <v>11839910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600000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600000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77894213</v>
      </c>
      <c r="D25" s="217">
        <f>+D5+D9+D15+D19+D24</f>
        <v>0</v>
      </c>
      <c r="E25" s="230">
        <f t="shared" si="4"/>
        <v>74380363</v>
      </c>
      <c r="F25" s="219">
        <f t="shared" si="4"/>
        <v>82087957</v>
      </c>
      <c r="G25" s="219">
        <f t="shared" si="4"/>
        <v>2980808</v>
      </c>
      <c r="H25" s="219">
        <f t="shared" si="4"/>
        <v>4681181</v>
      </c>
      <c r="I25" s="219">
        <f t="shared" si="4"/>
        <v>3121351</v>
      </c>
      <c r="J25" s="219">
        <f t="shared" si="4"/>
        <v>10783340</v>
      </c>
      <c r="K25" s="219">
        <f t="shared" si="4"/>
        <v>5288932</v>
      </c>
      <c r="L25" s="219">
        <f t="shared" si="4"/>
        <v>5338899</v>
      </c>
      <c r="M25" s="219">
        <f t="shared" si="4"/>
        <v>11634317</v>
      </c>
      <c r="N25" s="219">
        <f t="shared" si="4"/>
        <v>22262148</v>
      </c>
      <c r="O25" s="219">
        <f t="shared" si="4"/>
        <v>2055144</v>
      </c>
      <c r="P25" s="219">
        <f t="shared" si="4"/>
        <v>7846047</v>
      </c>
      <c r="Q25" s="219">
        <f t="shared" si="4"/>
        <v>4270396</v>
      </c>
      <c r="R25" s="219">
        <f t="shared" si="4"/>
        <v>14171587</v>
      </c>
      <c r="S25" s="219">
        <f t="shared" si="4"/>
        <v>5746753</v>
      </c>
      <c r="T25" s="219">
        <f t="shared" si="4"/>
        <v>7882754</v>
      </c>
      <c r="U25" s="219">
        <f t="shared" si="4"/>
        <v>12099382</v>
      </c>
      <c r="V25" s="219">
        <f t="shared" si="4"/>
        <v>25728889</v>
      </c>
      <c r="W25" s="219">
        <f t="shared" si="4"/>
        <v>72945964</v>
      </c>
      <c r="X25" s="219">
        <f t="shared" si="4"/>
        <v>74380726</v>
      </c>
      <c r="Y25" s="219">
        <f t="shared" si="4"/>
        <v>-1434762</v>
      </c>
      <c r="Z25" s="231">
        <f>+IF(X25&lt;&gt;0,+(Y25/X25)*100,0)</f>
        <v>-1.9289432587684074</v>
      </c>
      <c r="AA25" s="232">
        <f>+AA5+AA9+AA15+AA19+AA24</f>
        <v>82087957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70137730</v>
      </c>
      <c r="D28" s="155"/>
      <c r="E28" s="156">
        <v>53324363</v>
      </c>
      <c r="F28" s="60">
        <v>56825000</v>
      </c>
      <c r="G28" s="60">
        <v>2980808</v>
      </c>
      <c r="H28" s="60">
        <v>4313298</v>
      </c>
      <c r="I28" s="60">
        <v>3121351</v>
      </c>
      <c r="J28" s="60">
        <v>10415457</v>
      </c>
      <c r="K28" s="60">
        <v>5058796</v>
      </c>
      <c r="L28" s="60">
        <v>3757050</v>
      </c>
      <c r="M28" s="60">
        <v>10655021</v>
      </c>
      <c r="N28" s="60">
        <v>19470867</v>
      </c>
      <c r="O28" s="60">
        <v>2055144</v>
      </c>
      <c r="P28" s="60">
        <v>7363377</v>
      </c>
      <c r="Q28" s="60">
        <v>2296547</v>
      </c>
      <c r="R28" s="60">
        <v>11715068</v>
      </c>
      <c r="S28" s="60">
        <v>5303396</v>
      </c>
      <c r="T28" s="60">
        <v>7765779</v>
      </c>
      <c r="U28" s="60">
        <v>12099382</v>
      </c>
      <c r="V28" s="60">
        <v>25168557</v>
      </c>
      <c r="W28" s="60">
        <v>66769949</v>
      </c>
      <c r="X28" s="60">
        <v>53325000</v>
      </c>
      <c r="Y28" s="60">
        <v>13444949</v>
      </c>
      <c r="Z28" s="140">
        <v>25.21</v>
      </c>
      <c r="AA28" s="155">
        <v>56825000</v>
      </c>
    </row>
    <row r="29" spans="1:27" ht="12.75">
      <c r="A29" s="234" t="s">
        <v>134</v>
      </c>
      <c r="B29" s="136"/>
      <c r="C29" s="155"/>
      <c r="D29" s="155"/>
      <c r="E29" s="156"/>
      <c r="F29" s="60">
        <v>3000000</v>
      </c>
      <c r="G29" s="60"/>
      <c r="H29" s="60"/>
      <c r="I29" s="60"/>
      <c r="J29" s="60"/>
      <c r="K29" s="60"/>
      <c r="L29" s="60"/>
      <c r="M29" s="60">
        <v>35700</v>
      </c>
      <c r="N29" s="60">
        <v>35700</v>
      </c>
      <c r="O29" s="60"/>
      <c r="P29" s="60">
        <v>482670</v>
      </c>
      <c r="Q29" s="60"/>
      <c r="R29" s="60">
        <v>482670</v>
      </c>
      <c r="S29" s="60"/>
      <c r="T29" s="60"/>
      <c r="U29" s="60"/>
      <c r="V29" s="60"/>
      <c r="W29" s="60">
        <v>518370</v>
      </c>
      <c r="X29" s="60"/>
      <c r="Y29" s="60">
        <v>518370</v>
      </c>
      <c r="Z29" s="140"/>
      <c r="AA29" s="62">
        <v>3000000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>
        <v>3549889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>
        <v>3549889</v>
      </c>
    </row>
    <row r="32" spans="1:27" ht="12.75">
      <c r="A32" s="236" t="s">
        <v>46</v>
      </c>
      <c r="B32" s="136"/>
      <c r="C32" s="210">
        <f aca="true" t="shared" si="5" ref="C32:Y32">SUM(C28:C31)</f>
        <v>70137730</v>
      </c>
      <c r="D32" s="210">
        <f>SUM(D28:D31)</f>
        <v>0</v>
      </c>
      <c r="E32" s="211">
        <f t="shared" si="5"/>
        <v>53324363</v>
      </c>
      <c r="F32" s="77">
        <f t="shared" si="5"/>
        <v>63374889</v>
      </c>
      <c r="G32" s="77">
        <f t="shared" si="5"/>
        <v>2980808</v>
      </c>
      <c r="H32" s="77">
        <f t="shared" si="5"/>
        <v>4313298</v>
      </c>
      <c r="I32" s="77">
        <f t="shared" si="5"/>
        <v>3121351</v>
      </c>
      <c r="J32" s="77">
        <f t="shared" si="5"/>
        <v>10415457</v>
      </c>
      <c r="K32" s="77">
        <f t="shared" si="5"/>
        <v>5058796</v>
      </c>
      <c r="L32" s="77">
        <f t="shared" si="5"/>
        <v>3757050</v>
      </c>
      <c r="M32" s="77">
        <f t="shared" si="5"/>
        <v>10690721</v>
      </c>
      <c r="N32" s="77">
        <f t="shared" si="5"/>
        <v>19506567</v>
      </c>
      <c r="O32" s="77">
        <f t="shared" si="5"/>
        <v>2055144</v>
      </c>
      <c r="P32" s="77">
        <f t="shared" si="5"/>
        <v>7846047</v>
      </c>
      <c r="Q32" s="77">
        <f t="shared" si="5"/>
        <v>2296547</v>
      </c>
      <c r="R32" s="77">
        <f t="shared" si="5"/>
        <v>12197738</v>
      </c>
      <c r="S32" s="77">
        <f t="shared" si="5"/>
        <v>5303396</v>
      </c>
      <c r="T32" s="77">
        <f t="shared" si="5"/>
        <v>7765779</v>
      </c>
      <c r="U32" s="77">
        <f t="shared" si="5"/>
        <v>12099382</v>
      </c>
      <c r="V32" s="77">
        <f t="shared" si="5"/>
        <v>25168557</v>
      </c>
      <c r="W32" s="77">
        <f t="shared" si="5"/>
        <v>67288319</v>
      </c>
      <c r="X32" s="77">
        <f t="shared" si="5"/>
        <v>53325000</v>
      </c>
      <c r="Y32" s="77">
        <f t="shared" si="5"/>
        <v>13963319</v>
      </c>
      <c r="Z32" s="212">
        <f>+IF(X32&lt;&gt;0,+(Y32/X32)*100,0)</f>
        <v>26.18531458040319</v>
      </c>
      <c r="AA32" s="79">
        <f>SUM(AA28:AA31)</f>
        <v>63374889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>
        <v>376940</v>
      </c>
      <c r="M33" s="60"/>
      <c r="N33" s="60">
        <v>376940</v>
      </c>
      <c r="O33" s="60"/>
      <c r="P33" s="60"/>
      <c r="Q33" s="60"/>
      <c r="R33" s="60"/>
      <c r="S33" s="60"/>
      <c r="T33" s="60"/>
      <c r="U33" s="60"/>
      <c r="V33" s="60"/>
      <c r="W33" s="60">
        <v>376940</v>
      </c>
      <c r="X33" s="60"/>
      <c r="Y33" s="60">
        <v>376940</v>
      </c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7756483</v>
      </c>
      <c r="D35" s="155"/>
      <c r="E35" s="156">
        <v>21056000</v>
      </c>
      <c r="F35" s="60">
        <v>18713068</v>
      </c>
      <c r="G35" s="60"/>
      <c r="H35" s="60">
        <v>367883</v>
      </c>
      <c r="I35" s="60"/>
      <c r="J35" s="60">
        <v>367883</v>
      </c>
      <c r="K35" s="60">
        <v>230136</v>
      </c>
      <c r="L35" s="60">
        <v>1204909</v>
      </c>
      <c r="M35" s="60">
        <v>943596</v>
      </c>
      <c r="N35" s="60">
        <v>2378641</v>
      </c>
      <c r="O35" s="60"/>
      <c r="P35" s="60"/>
      <c r="Q35" s="60">
        <v>1973849</v>
      </c>
      <c r="R35" s="60">
        <v>1973849</v>
      </c>
      <c r="S35" s="60">
        <v>443357</v>
      </c>
      <c r="T35" s="60">
        <v>116975</v>
      </c>
      <c r="U35" s="60"/>
      <c r="V35" s="60">
        <v>560332</v>
      </c>
      <c r="W35" s="60">
        <v>5280705</v>
      </c>
      <c r="X35" s="60">
        <v>21055726</v>
      </c>
      <c r="Y35" s="60">
        <v>-15775021</v>
      </c>
      <c r="Z35" s="140">
        <v>-74.92</v>
      </c>
      <c r="AA35" s="62">
        <v>18713068</v>
      </c>
    </row>
    <row r="36" spans="1:27" ht="12.75">
      <c r="A36" s="238" t="s">
        <v>139</v>
      </c>
      <c r="B36" s="149"/>
      <c r="C36" s="222">
        <f aca="true" t="shared" si="6" ref="C36:Y36">SUM(C32:C35)</f>
        <v>77894213</v>
      </c>
      <c r="D36" s="222">
        <f>SUM(D32:D35)</f>
        <v>0</v>
      </c>
      <c r="E36" s="218">
        <f t="shared" si="6"/>
        <v>74380363</v>
      </c>
      <c r="F36" s="220">
        <f t="shared" si="6"/>
        <v>82087957</v>
      </c>
      <c r="G36" s="220">
        <f t="shared" si="6"/>
        <v>2980808</v>
      </c>
      <c r="H36" s="220">
        <f t="shared" si="6"/>
        <v>4681181</v>
      </c>
      <c r="I36" s="220">
        <f t="shared" si="6"/>
        <v>3121351</v>
      </c>
      <c r="J36" s="220">
        <f t="shared" si="6"/>
        <v>10783340</v>
      </c>
      <c r="K36" s="220">
        <f t="shared" si="6"/>
        <v>5288932</v>
      </c>
      <c r="L36" s="220">
        <f t="shared" si="6"/>
        <v>5338899</v>
      </c>
      <c r="M36" s="220">
        <f t="shared" si="6"/>
        <v>11634317</v>
      </c>
      <c r="N36" s="220">
        <f t="shared" si="6"/>
        <v>22262148</v>
      </c>
      <c r="O36" s="220">
        <f t="shared" si="6"/>
        <v>2055144</v>
      </c>
      <c r="P36" s="220">
        <f t="shared" si="6"/>
        <v>7846047</v>
      </c>
      <c r="Q36" s="220">
        <f t="shared" si="6"/>
        <v>4270396</v>
      </c>
      <c r="R36" s="220">
        <f t="shared" si="6"/>
        <v>14171587</v>
      </c>
      <c r="S36" s="220">
        <f t="shared" si="6"/>
        <v>5746753</v>
      </c>
      <c r="T36" s="220">
        <f t="shared" si="6"/>
        <v>7882754</v>
      </c>
      <c r="U36" s="220">
        <f t="shared" si="6"/>
        <v>12099382</v>
      </c>
      <c r="V36" s="220">
        <f t="shared" si="6"/>
        <v>25728889</v>
      </c>
      <c r="W36" s="220">
        <f t="shared" si="6"/>
        <v>72945964</v>
      </c>
      <c r="X36" s="220">
        <f t="shared" si="6"/>
        <v>74380726</v>
      </c>
      <c r="Y36" s="220">
        <f t="shared" si="6"/>
        <v>-1434762</v>
      </c>
      <c r="Z36" s="221">
        <f>+IF(X36&lt;&gt;0,+(Y36/X36)*100,0)</f>
        <v>-1.9289432587684074</v>
      </c>
      <c r="AA36" s="239">
        <f>SUM(AA32:AA35)</f>
        <v>82087957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8402020</v>
      </c>
      <c r="D6" s="155"/>
      <c r="E6" s="59">
        <v>30635000</v>
      </c>
      <c r="F6" s="60">
        <v>5461999</v>
      </c>
      <c r="G6" s="60">
        <v>53006777</v>
      </c>
      <c r="H6" s="60">
        <v>44270188</v>
      </c>
      <c r="I6" s="60">
        <v>24075523</v>
      </c>
      <c r="J6" s="60">
        <v>24075523</v>
      </c>
      <c r="K6" s="60">
        <v>7211971</v>
      </c>
      <c r="L6" s="60">
        <v>1485699</v>
      </c>
      <c r="M6" s="60">
        <v>21183755</v>
      </c>
      <c r="N6" s="60">
        <v>21183755</v>
      </c>
      <c r="O6" s="60">
        <v>5689293</v>
      </c>
      <c r="P6" s="60">
        <v>5954878</v>
      </c>
      <c r="Q6" s="60">
        <v>17074677</v>
      </c>
      <c r="R6" s="60">
        <v>17074677</v>
      </c>
      <c r="S6" s="60">
        <v>18633050</v>
      </c>
      <c r="T6" s="60">
        <v>24078928</v>
      </c>
      <c r="U6" s="60">
        <v>713704</v>
      </c>
      <c r="V6" s="60">
        <v>713704</v>
      </c>
      <c r="W6" s="60">
        <v>713704</v>
      </c>
      <c r="X6" s="60">
        <v>5461999</v>
      </c>
      <c r="Y6" s="60">
        <v>-4748295</v>
      </c>
      <c r="Z6" s="140">
        <v>-86.93</v>
      </c>
      <c r="AA6" s="62">
        <v>5461999</v>
      </c>
    </row>
    <row r="7" spans="1:27" ht="12.75">
      <c r="A7" s="249" t="s">
        <v>144</v>
      </c>
      <c r="B7" s="182"/>
      <c r="C7" s="155">
        <v>53786325</v>
      </c>
      <c r="D7" s="155"/>
      <c r="E7" s="59">
        <v>56116000</v>
      </c>
      <c r="F7" s="60">
        <v>34543001</v>
      </c>
      <c r="G7" s="60">
        <v>63936932</v>
      </c>
      <c r="H7" s="60">
        <v>64168617</v>
      </c>
      <c r="I7" s="60">
        <v>64228716</v>
      </c>
      <c r="J7" s="60">
        <v>64228716</v>
      </c>
      <c r="K7" s="60">
        <v>64523276</v>
      </c>
      <c r="L7" s="60">
        <v>64721494</v>
      </c>
      <c r="M7" s="60">
        <v>64936594</v>
      </c>
      <c r="N7" s="60">
        <v>64936594</v>
      </c>
      <c r="O7" s="60">
        <v>66178078</v>
      </c>
      <c r="P7" s="60">
        <v>66369455</v>
      </c>
      <c r="Q7" s="60">
        <v>50858810</v>
      </c>
      <c r="R7" s="60">
        <v>50858810</v>
      </c>
      <c r="S7" s="60">
        <v>48774629</v>
      </c>
      <c r="T7" s="60">
        <v>48774629</v>
      </c>
      <c r="U7" s="60">
        <v>17499620</v>
      </c>
      <c r="V7" s="60">
        <v>17499620</v>
      </c>
      <c r="W7" s="60">
        <v>17499620</v>
      </c>
      <c r="X7" s="60">
        <v>34543001</v>
      </c>
      <c r="Y7" s="60">
        <v>-17043381</v>
      </c>
      <c r="Z7" s="140">
        <v>-49.34</v>
      </c>
      <c r="AA7" s="62">
        <v>34543001</v>
      </c>
    </row>
    <row r="8" spans="1:27" ht="12.75">
      <c r="A8" s="249" t="s">
        <v>145</v>
      </c>
      <c r="B8" s="182"/>
      <c r="C8" s="155">
        <v>385778</v>
      </c>
      <c r="D8" s="155"/>
      <c r="E8" s="59">
        <v>10733898</v>
      </c>
      <c r="F8" s="60">
        <v>2181821</v>
      </c>
      <c r="G8" s="60">
        <v>2767451</v>
      </c>
      <c r="H8" s="60">
        <v>2742416</v>
      </c>
      <c r="I8" s="60">
        <v>2698168</v>
      </c>
      <c r="J8" s="60">
        <v>2698168</v>
      </c>
      <c r="K8" s="60">
        <v>3162274</v>
      </c>
      <c r="L8" s="60">
        <v>3229492</v>
      </c>
      <c r="M8" s="60">
        <v>3317306</v>
      </c>
      <c r="N8" s="60">
        <v>3317306</v>
      </c>
      <c r="O8" s="60">
        <v>3236724</v>
      </c>
      <c r="P8" s="60">
        <v>3227903</v>
      </c>
      <c r="Q8" s="60">
        <v>3203246</v>
      </c>
      <c r="R8" s="60">
        <v>3203246</v>
      </c>
      <c r="S8" s="60">
        <v>3388835</v>
      </c>
      <c r="T8" s="60">
        <v>3339899</v>
      </c>
      <c r="U8" s="60">
        <v>3337636</v>
      </c>
      <c r="V8" s="60">
        <v>3337636</v>
      </c>
      <c r="W8" s="60">
        <v>3337636</v>
      </c>
      <c r="X8" s="60">
        <v>2181821</v>
      </c>
      <c r="Y8" s="60">
        <v>1155815</v>
      </c>
      <c r="Z8" s="140">
        <v>52.97</v>
      </c>
      <c r="AA8" s="62">
        <v>2181821</v>
      </c>
    </row>
    <row r="9" spans="1:27" ht="12.75">
      <c r="A9" s="249" t="s">
        <v>146</v>
      </c>
      <c r="B9" s="182"/>
      <c r="C9" s="155">
        <v>11517998</v>
      </c>
      <c r="D9" s="155"/>
      <c r="E9" s="59"/>
      <c r="F9" s="60"/>
      <c r="G9" s="60">
        <v>41193817</v>
      </c>
      <c r="H9" s="60">
        <v>43383595</v>
      </c>
      <c r="I9" s="60">
        <v>56501643</v>
      </c>
      <c r="J9" s="60">
        <v>56501643</v>
      </c>
      <c r="K9" s="60">
        <v>43836491</v>
      </c>
      <c r="L9" s="60">
        <v>45988119</v>
      </c>
      <c r="M9" s="60">
        <v>48539434</v>
      </c>
      <c r="N9" s="60">
        <v>48539434</v>
      </c>
      <c r="O9" s="60">
        <v>50203388</v>
      </c>
      <c r="P9" s="60">
        <v>50840360</v>
      </c>
      <c r="Q9" s="60">
        <v>53865188</v>
      </c>
      <c r="R9" s="60">
        <v>53865188</v>
      </c>
      <c r="S9" s="60">
        <v>62466743</v>
      </c>
      <c r="T9" s="60">
        <v>54829413</v>
      </c>
      <c r="U9" s="60">
        <v>79850090</v>
      </c>
      <c r="V9" s="60">
        <v>79850090</v>
      </c>
      <c r="W9" s="60">
        <v>79850090</v>
      </c>
      <c r="X9" s="60"/>
      <c r="Y9" s="60">
        <v>79850090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74092121</v>
      </c>
      <c r="D12" s="168">
        <f>SUM(D6:D11)</f>
        <v>0</v>
      </c>
      <c r="E12" s="72">
        <f t="shared" si="0"/>
        <v>97484898</v>
      </c>
      <c r="F12" s="73">
        <f t="shared" si="0"/>
        <v>42186821</v>
      </c>
      <c r="G12" s="73">
        <f t="shared" si="0"/>
        <v>160904977</v>
      </c>
      <c r="H12" s="73">
        <f t="shared" si="0"/>
        <v>154564816</v>
      </c>
      <c r="I12" s="73">
        <f t="shared" si="0"/>
        <v>147504050</v>
      </c>
      <c r="J12" s="73">
        <f t="shared" si="0"/>
        <v>147504050</v>
      </c>
      <c r="K12" s="73">
        <f t="shared" si="0"/>
        <v>118734012</v>
      </c>
      <c r="L12" s="73">
        <f t="shared" si="0"/>
        <v>115424804</v>
      </c>
      <c r="M12" s="73">
        <f t="shared" si="0"/>
        <v>137977089</v>
      </c>
      <c r="N12" s="73">
        <f t="shared" si="0"/>
        <v>137977089</v>
      </c>
      <c r="O12" s="73">
        <f t="shared" si="0"/>
        <v>125307483</v>
      </c>
      <c r="P12" s="73">
        <f t="shared" si="0"/>
        <v>126392596</v>
      </c>
      <c r="Q12" s="73">
        <f t="shared" si="0"/>
        <v>125001921</v>
      </c>
      <c r="R12" s="73">
        <f t="shared" si="0"/>
        <v>125001921</v>
      </c>
      <c r="S12" s="73">
        <f t="shared" si="0"/>
        <v>133263257</v>
      </c>
      <c r="T12" s="73">
        <f t="shared" si="0"/>
        <v>131022869</v>
      </c>
      <c r="U12" s="73">
        <f t="shared" si="0"/>
        <v>101401050</v>
      </c>
      <c r="V12" s="73">
        <f t="shared" si="0"/>
        <v>101401050</v>
      </c>
      <c r="W12" s="73">
        <f t="shared" si="0"/>
        <v>101401050</v>
      </c>
      <c r="X12" s="73">
        <f t="shared" si="0"/>
        <v>42186821</v>
      </c>
      <c r="Y12" s="73">
        <f t="shared" si="0"/>
        <v>59214229</v>
      </c>
      <c r="Z12" s="170">
        <f>+IF(X12&lt;&gt;0,+(Y12/X12)*100,0)</f>
        <v>140.36191302492313</v>
      </c>
      <c r="AA12" s="74">
        <f>SUM(AA6:AA11)</f>
        <v>42186821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252658195</v>
      </c>
      <c r="D19" s="155"/>
      <c r="E19" s="59">
        <v>469396363</v>
      </c>
      <c r="F19" s="60">
        <v>313070134</v>
      </c>
      <c r="G19" s="60">
        <v>250834936</v>
      </c>
      <c r="H19" s="60">
        <v>254431353</v>
      </c>
      <c r="I19" s="60">
        <v>257871319</v>
      </c>
      <c r="J19" s="60">
        <v>257871319</v>
      </c>
      <c r="K19" s="60">
        <v>268939889</v>
      </c>
      <c r="L19" s="60">
        <v>273535631</v>
      </c>
      <c r="M19" s="60">
        <v>278819618</v>
      </c>
      <c r="N19" s="60">
        <v>278819618</v>
      </c>
      <c r="O19" s="60">
        <v>287112964</v>
      </c>
      <c r="P19" s="60">
        <v>277563562</v>
      </c>
      <c r="Q19" s="60">
        <v>286304682</v>
      </c>
      <c r="R19" s="60">
        <v>286304682</v>
      </c>
      <c r="S19" s="60">
        <v>295625920</v>
      </c>
      <c r="T19" s="60">
        <v>294667256</v>
      </c>
      <c r="U19" s="60">
        <v>310474368</v>
      </c>
      <c r="V19" s="60">
        <v>310474368</v>
      </c>
      <c r="W19" s="60">
        <v>310474368</v>
      </c>
      <c r="X19" s="60">
        <v>313070134</v>
      </c>
      <c r="Y19" s="60">
        <v>-2595766</v>
      </c>
      <c r="Z19" s="140">
        <v>-0.83</v>
      </c>
      <c r="AA19" s="62">
        <v>313070134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553072</v>
      </c>
      <c r="D22" s="155"/>
      <c r="E22" s="59"/>
      <c r="F22" s="60">
        <v>602400</v>
      </c>
      <c r="G22" s="60">
        <v>553072</v>
      </c>
      <c r="H22" s="60">
        <v>553072</v>
      </c>
      <c r="I22" s="60">
        <v>553072</v>
      </c>
      <c r="J22" s="60">
        <v>553072</v>
      </c>
      <c r="K22" s="60">
        <v>553072</v>
      </c>
      <c r="L22" s="60">
        <v>1464945</v>
      </c>
      <c r="M22" s="60">
        <v>1464945</v>
      </c>
      <c r="N22" s="60">
        <v>1464945</v>
      </c>
      <c r="O22" s="60">
        <v>1464945</v>
      </c>
      <c r="P22" s="60">
        <v>1355539</v>
      </c>
      <c r="Q22" s="60">
        <v>443667</v>
      </c>
      <c r="R22" s="60">
        <v>443667</v>
      </c>
      <c r="S22" s="60">
        <v>443667</v>
      </c>
      <c r="T22" s="60">
        <v>1444631</v>
      </c>
      <c r="U22" s="60">
        <v>443667</v>
      </c>
      <c r="V22" s="60">
        <v>443667</v>
      </c>
      <c r="W22" s="60">
        <v>443667</v>
      </c>
      <c r="X22" s="60">
        <v>602400</v>
      </c>
      <c r="Y22" s="60">
        <v>-158733</v>
      </c>
      <c r="Z22" s="140">
        <v>-26.35</v>
      </c>
      <c r="AA22" s="62">
        <v>602400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253211267</v>
      </c>
      <c r="D24" s="168">
        <f>SUM(D15:D23)</f>
        <v>0</v>
      </c>
      <c r="E24" s="76">
        <f t="shared" si="1"/>
        <v>469396363</v>
      </c>
      <c r="F24" s="77">
        <f t="shared" si="1"/>
        <v>313672534</v>
      </c>
      <c r="G24" s="77">
        <f t="shared" si="1"/>
        <v>251388008</v>
      </c>
      <c r="H24" s="77">
        <f t="shared" si="1"/>
        <v>254984425</v>
      </c>
      <c r="I24" s="77">
        <f t="shared" si="1"/>
        <v>258424391</v>
      </c>
      <c r="J24" s="77">
        <f t="shared" si="1"/>
        <v>258424391</v>
      </c>
      <c r="K24" s="77">
        <f t="shared" si="1"/>
        <v>269492961</v>
      </c>
      <c r="L24" s="77">
        <f t="shared" si="1"/>
        <v>275000576</v>
      </c>
      <c r="M24" s="77">
        <f t="shared" si="1"/>
        <v>280284563</v>
      </c>
      <c r="N24" s="77">
        <f t="shared" si="1"/>
        <v>280284563</v>
      </c>
      <c r="O24" s="77">
        <f t="shared" si="1"/>
        <v>288577909</v>
      </c>
      <c r="P24" s="77">
        <f t="shared" si="1"/>
        <v>278919101</v>
      </c>
      <c r="Q24" s="77">
        <f t="shared" si="1"/>
        <v>286748349</v>
      </c>
      <c r="R24" s="77">
        <f t="shared" si="1"/>
        <v>286748349</v>
      </c>
      <c r="S24" s="77">
        <f t="shared" si="1"/>
        <v>296069587</v>
      </c>
      <c r="T24" s="77">
        <f t="shared" si="1"/>
        <v>296111887</v>
      </c>
      <c r="U24" s="77">
        <f t="shared" si="1"/>
        <v>310918035</v>
      </c>
      <c r="V24" s="77">
        <f t="shared" si="1"/>
        <v>310918035</v>
      </c>
      <c r="W24" s="77">
        <f t="shared" si="1"/>
        <v>310918035</v>
      </c>
      <c r="X24" s="77">
        <f t="shared" si="1"/>
        <v>313672534</v>
      </c>
      <c r="Y24" s="77">
        <f t="shared" si="1"/>
        <v>-2754499</v>
      </c>
      <c r="Z24" s="212">
        <f>+IF(X24&lt;&gt;0,+(Y24/X24)*100,0)</f>
        <v>-0.8781447852236881</v>
      </c>
      <c r="AA24" s="79">
        <f>SUM(AA15:AA23)</f>
        <v>313672534</v>
      </c>
    </row>
    <row r="25" spans="1:27" ht="12.75">
      <c r="A25" s="250" t="s">
        <v>159</v>
      </c>
      <c r="B25" s="251"/>
      <c r="C25" s="168">
        <f aca="true" t="shared" si="2" ref="C25:Y25">+C12+C24</f>
        <v>327303388</v>
      </c>
      <c r="D25" s="168">
        <f>+D12+D24</f>
        <v>0</v>
      </c>
      <c r="E25" s="72">
        <f t="shared" si="2"/>
        <v>566881261</v>
      </c>
      <c r="F25" s="73">
        <f t="shared" si="2"/>
        <v>355859355</v>
      </c>
      <c r="G25" s="73">
        <f t="shared" si="2"/>
        <v>412292985</v>
      </c>
      <c r="H25" s="73">
        <f t="shared" si="2"/>
        <v>409549241</v>
      </c>
      <c r="I25" s="73">
        <f t="shared" si="2"/>
        <v>405928441</v>
      </c>
      <c r="J25" s="73">
        <f t="shared" si="2"/>
        <v>405928441</v>
      </c>
      <c r="K25" s="73">
        <f t="shared" si="2"/>
        <v>388226973</v>
      </c>
      <c r="L25" s="73">
        <f t="shared" si="2"/>
        <v>390425380</v>
      </c>
      <c r="M25" s="73">
        <f t="shared" si="2"/>
        <v>418261652</v>
      </c>
      <c r="N25" s="73">
        <f t="shared" si="2"/>
        <v>418261652</v>
      </c>
      <c r="O25" s="73">
        <f t="shared" si="2"/>
        <v>413885392</v>
      </c>
      <c r="P25" s="73">
        <f t="shared" si="2"/>
        <v>405311697</v>
      </c>
      <c r="Q25" s="73">
        <f t="shared" si="2"/>
        <v>411750270</v>
      </c>
      <c r="R25" s="73">
        <f t="shared" si="2"/>
        <v>411750270</v>
      </c>
      <c r="S25" s="73">
        <f t="shared" si="2"/>
        <v>429332844</v>
      </c>
      <c r="T25" s="73">
        <f t="shared" si="2"/>
        <v>427134756</v>
      </c>
      <c r="U25" s="73">
        <f t="shared" si="2"/>
        <v>412319085</v>
      </c>
      <c r="V25" s="73">
        <f t="shared" si="2"/>
        <v>412319085</v>
      </c>
      <c r="W25" s="73">
        <f t="shared" si="2"/>
        <v>412319085</v>
      </c>
      <c r="X25" s="73">
        <f t="shared" si="2"/>
        <v>355859355</v>
      </c>
      <c r="Y25" s="73">
        <f t="shared" si="2"/>
        <v>56459730</v>
      </c>
      <c r="Z25" s="170">
        <f>+IF(X25&lt;&gt;0,+(Y25/X25)*100,0)</f>
        <v>15.865742801675117</v>
      </c>
      <c r="AA25" s="74">
        <f>+AA12+AA24</f>
        <v>355859355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>
        <v>34406</v>
      </c>
      <c r="V31" s="60">
        <v>34406</v>
      </c>
      <c r="W31" s="60">
        <v>34406</v>
      </c>
      <c r="X31" s="60"/>
      <c r="Y31" s="60">
        <v>34406</v>
      </c>
      <c r="Z31" s="140"/>
      <c r="AA31" s="62"/>
    </row>
    <row r="32" spans="1:27" ht="12.75">
      <c r="A32" s="249" t="s">
        <v>164</v>
      </c>
      <c r="B32" s="182"/>
      <c r="C32" s="155">
        <v>19288345</v>
      </c>
      <c r="D32" s="155"/>
      <c r="E32" s="59">
        <v>22181578</v>
      </c>
      <c r="F32" s="60">
        <v>2079693</v>
      </c>
      <c r="G32" s="60">
        <v>41488024</v>
      </c>
      <c r="H32" s="60">
        <v>43737151</v>
      </c>
      <c r="I32" s="60">
        <v>40814309</v>
      </c>
      <c r="J32" s="60">
        <v>40814309</v>
      </c>
      <c r="K32" s="60">
        <v>43256983</v>
      </c>
      <c r="L32" s="60">
        <v>53497333</v>
      </c>
      <c r="M32" s="60">
        <v>52657421</v>
      </c>
      <c r="N32" s="60">
        <v>52657421</v>
      </c>
      <c r="O32" s="60">
        <v>56082596</v>
      </c>
      <c r="P32" s="60">
        <v>60240392</v>
      </c>
      <c r="Q32" s="60">
        <v>83229254</v>
      </c>
      <c r="R32" s="60">
        <v>83229254</v>
      </c>
      <c r="S32" s="60">
        <v>68741874</v>
      </c>
      <c r="T32" s="60">
        <v>46358163</v>
      </c>
      <c r="U32" s="60">
        <v>30742471</v>
      </c>
      <c r="V32" s="60">
        <v>30742471</v>
      </c>
      <c r="W32" s="60">
        <v>30742471</v>
      </c>
      <c r="X32" s="60">
        <v>2079693</v>
      </c>
      <c r="Y32" s="60">
        <v>28662778</v>
      </c>
      <c r="Z32" s="140">
        <v>1378.22</v>
      </c>
      <c r="AA32" s="62">
        <v>2079693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>
        <v>41155239</v>
      </c>
      <c r="H33" s="60">
        <v>41167627</v>
      </c>
      <c r="I33" s="60">
        <v>41174142</v>
      </c>
      <c r="J33" s="60">
        <v>41174142</v>
      </c>
      <c r="K33" s="60">
        <v>41155240</v>
      </c>
      <c r="L33" s="60">
        <v>41155240</v>
      </c>
      <c r="M33" s="60">
        <v>41155240</v>
      </c>
      <c r="N33" s="60">
        <v>41155240</v>
      </c>
      <c r="O33" s="60">
        <v>41155240</v>
      </c>
      <c r="P33" s="60">
        <v>41155240</v>
      </c>
      <c r="Q33" s="60">
        <v>30948783</v>
      </c>
      <c r="R33" s="60">
        <v>30948783</v>
      </c>
      <c r="S33" s="60">
        <v>29734516</v>
      </c>
      <c r="T33" s="60">
        <v>41155240</v>
      </c>
      <c r="U33" s="60">
        <v>41234766</v>
      </c>
      <c r="V33" s="60">
        <v>41234766</v>
      </c>
      <c r="W33" s="60">
        <v>41234766</v>
      </c>
      <c r="X33" s="60"/>
      <c r="Y33" s="60">
        <v>41234766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19288345</v>
      </c>
      <c r="D34" s="168">
        <f>SUM(D29:D33)</f>
        <v>0</v>
      </c>
      <c r="E34" s="72">
        <f t="shared" si="3"/>
        <v>22181578</v>
      </c>
      <c r="F34" s="73">
        <f t="shared" si="3"/>
        <v>2079693</v>
      </c>
      <c r="G34" s="73">
        <f t="shared" si="3"/>
        <v>82643263</v>
      </c>
      <c r="H34" s="73">
        <f t="shared" si="3"/>
        <v>84904778</v>
      </c>
      <c r="I34" s="73">
        <f t="shared" si="3"/>
        <v>81988451</v>
      </c>
      <c r="J34" s="73">
        <f t="shared" si="3"/>
        <v>81988451</v>
      </c>
      <c r="K34" s="73">
        <f t="shared" si="3"/>
        <v>84412223</v>
      </c>
      <c r="L34" s="73">
        <f t="shared" si="3"/>
        <v>94652573</v>
      </c>
      <c r="M34" s="73">
        <f t="shared" si="3"/>
        <v>93812661</v>
      </c>
      <c r="N34" s="73">
        <f t="shared" si="3"/>
        <v>93812661</v>
      </c>
      <c r="O34" s="73">
        <f t="shared" si="3"/>
        <v>97237836</v>
      </c>
      <c r="P34" s="73">
        <f t="shared" si="3"/>
        <v>101395632</v>
      </c>
      <c r="Q34" s="73">
        <f t="shared" si="3"/>
        <v>114178037</v>
      </c>
      <c r="R34" s="73">
        <f t="shared" si="3"/>
        <v>114178037</v>
      </c>
      <c r="S34" s="73">
        <f t="shared" si="3"/>
        <v>98476390</v>
      </c>
      <c r="T34" s="73">
        <f t="shared" si="3"/>
        <v>87513403</v>
      </c>
      <c r="U34" s="73">
        <f t="shared" si="3"/>
        <v>72011643</v>
      </c>
      <c r="V34" s="73">
        <f t="shared" si="3"/>
        <v>72011643</v>
      </c>
      <c r="W34" s="73">
        <f t="shared" si="3"/>
        <v>72011643</v>
      </c>
      <c r="X34" s="73">
        <f t="shared" si="3"/>
        <v>2079693</v>
      </c>
      <c r="Y34" s="73">
        <f t="shared" si="3"/>
        <v>69931950</v>
      </c>
      <c r="Z34" s="170">
        <f>+IF(X34&lt;&gt;0,+(Y34/X34)*100,0)</f>
        <v>3362.6092889671695</v>
      </c>
      <c r="AA34" s="74">
        <f>SUM(AA29:AA33)</f>
        <v>2079693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11420724</v>
      </c>
      <c r="D38" s="155"/>
      <c r="E38" s="59">
        <v>49369683</v>
      </c>
      <c r="F38" s="60">
        <v>2725738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2725738</v>
      </c>
      <c r="Y38" s="60">
        <v>-2725738</v>
      </c>
      <c r="Z38" s="140">
        <v>-100</v>
      </c>
      <c r="AA38" s="62">
        <v>2725738</v>
      </c>
    </row>
    <row r="39" spans="1:27" ht="12.75">
      <c r="A39" s="250" t="s">
        <v>59</v>
      </c>
      <c r="B39" s="253"/>
      <c r="C39" s="168">
        <f aca="true" t="shared" si="4" ref="C39:Y39">SUM(C37:C38)</f>
        <v>11420724</v>
      </c>
      <c r="D39" s="168">
        <f>SUM(D37:D38)</f>
        <v>0</v>
      </c>
      <c r="E39" s="76">
        <f t="shared" si="4"/>
        <v>49369683</v>
      </c>
      <c r="F39" s="77">
        <f t="shared" si="4"/>
        <v>2725738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2725738</v>
      </c>
      <c r="Y39" s="77">
        <f t="shared" si="4"/>
        <v>-2725738</v>
      </c>
      <c r="Z39" s="212">
        <f>+IF(X39&lt;&gt;0,+(Y39/X39)*100,0)</f>
        <v>-100</v>
      </c>
      <c r="AA39" s="79">
        <f>SUM(AA37:AA38)</f>
        <v>2725738</v>
      </c>
    </row>
    <row r="40" spans="1:27" ht="12.75">
      <c r="A40" s="250" t="s">
        <v>167</v>
      </c>
      <c r="B40" s="251"/>
      <c r="C40" s="168">
        <f aca="true" t="shared" si="5" ref="C40:Y40">+C34+C39</f>
        <v>30709069</v>
      </c>
      <c r="D40" s="168">
        <f>+D34+D39</f>
        <v>0</v>
      </c>
      <c r="E40" s="72">
        <f t="shared" si="5"/>
        <v>71551261</v>
      </c>
      <c r="F40" s="73">
        <f t="shared" si="5"/>
        <v>4805431</v>
      </c>
      <c r="G40" s="73">
        <f t="shared" si="5"/>
        <v>82643263</v>
      </c>
      <c r="H40" s="73">
        <f t="shared" si="5"/>
        <v>84904778</v>
      </c>
      <c r="I40" s="73">
        <f t="shared" si="5"/>
        <v>81988451</v>
      </c>
      <c r="J40" s="73">
        <f t="shared" si="5"/>
        <v>81988451</v>
      </c>
      <c r="K40" s="73">
        <f t="shared" si="5"/>
        <v>84412223</v>
      </c>
      <c r="L40" s="73">
        <f t="shared" si="5"/>
        <v>94652573</v>
      </c>
      <c r="M40" s="73">
        <f t="shared" si="5"/>
        <v>93812661</v>
      </c>
      <c r="N40" s="73">
        <f t="shared" si="5"/>
        <v>93812661</v>
      </c>
      <c r="O40" s="73">
        <f t="shared" si="5"/>
        <v>97237836</v>
      </c>
      <c r="P40" s="73">
        <f t="shared" si="5"/>
        <v>101395632</v>
      </c>
      <c r="Q40" s="73">
        <f t="shared" si="5"/>
        <v>114178037</v>
      </c>
      <c r="R40" s="73">
        <f t="shared" si="5"/>
        <v>114178037</v>
      </c>
      <c r="S40" s="73">
        <f t="shared" si="5"/>
        <v>98476390</v>
      </c>
      <c r="T40" s="73">
        <f t="shared" si="5"/>
        <v>87513403</v>
      </c>
      <c r="U40" s="73">
        <f t="shared" si="5"/>
        <v>72011643</v>
      </c>
      <c r="V40" s="73">
        <f t="shared" si="5"/>
        <v>72011643</v>
      </c>
      <c r="W40" s="73">
        <f t="shared" si="5"/>
        <v>72011643</v>
      </c>
      <c r="X40" s="73">
        <f t="shared" si="5"/>
        <v>4805431</v>
      </c>
      <c r="Y40" s="73">
        <f t="shared" si="5"/>
        <v>67206212</v>
      </c>
      <c r="Z40" s="170">
        <f>+IF(X40&lt;&gt;0,+(Y40/X40)*100,0)</f>
        <v>1398.5470189874748</v>
      </c>
      <c r="AA40" s="74">
        <f>+AA34+AA39</f>
        <v>4805431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296594319</v>
      </c>
      <c r="D42" s="257">
        <f>+D25-D40</f>
        <v>0</v>
      </c>
      <c r="E42" s="258">
        <f t="shared" si="6"/>
        <v>495330000</v>
      </c>
      <c r="F42" s="259">
        <f t="shared" si="6"/>
        <v>351053924</v>
      </c>
      <c r="G42" s="259">
        <f t="shared" si="6"/>
        <v>329649722</v>
      </c>
      <c r="H42" s="259">
        <f t="shared" si="6"/>
        <v>324644463</v>
      </c>
      <c r="I42" s="259">
        <f t="shared" si="6"/>
        <v>323939990</v>
      </c>
      <c r="J42" s="259">
        <f t="shared" si="6"/>
        <v>323939990</v>
      </c>
      <c r="K42" s="259">
        <f t="shared" si="6"/>
        <v>303814750</v>
      </c>
      <c r="L42" s="259">
        <f t="shared" si="6"/>
        <v>295772807</v>
      </c>
      <c r="M42" s="259">
        <f t="shared" si="6"/>
        <v>324448991</v>
      </c>
      <c r="N42" s="259">
        <f t="shared" si="6"/>
        <v>324448991</v>
      </c>
      <c r="O42" s="259">
        <f t="shared" si="6"/>
        <v>316647556</v>
      </c>
      <c r="P42" s="259">
        <f t="shared" si="6"/>
        <v>303916065</v>
      </c>
      <c r="Q42" s="259">
        <f t="shared" si="6"/>
        <v>297572233</v>
      </c>
      <c r="R42" s="259">
        <f t="shared" si="6"/>
        <v>297572233</v>
      </c>
      <c r="S42" s="259">
        <f t="shared" si="6"/>
        <v>330856454</v>
      </c>
      <c r="T42" s="259">
        <f t="shared" si="6"/>
        <v>339621353</v>
      </c>
      <c r="U42" s="259">
        <f t="shared" si="6"/>
        <v>340307442</v>
      </c>
      <c r="V42" s="259">
        <f t="shared" si="6"/>
        <v>340307442</v>
      </c>
      <c r="W42" s="259">
        <f t="shared" si="6"/>
        <v>340307442</v>
      </c>
      <c r="X42" s="259">
        <f t="shared" si="6"/>
        <v>351053924</v>
      </c>
      <c r="Y42" s="259">
        <f t="shared" si="6"/>
        <v>-10746482</v>
      </c>
      <c r="Z42" s="260">
        <f>+IF(X42&lt;&gt;0,+(Y42/X42)*100,0)</f>
        <v>-3.061205491609887</v>
      </c>
      <c r="AA42" s="261">
        <f>+AA25-AA40</f>
        <v>351053924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296594319</v>
      </c>
      <c r="D45" s="155"/>
      <c r="E45" s="59">
        <v>495330000</v>
      </c>
      <c r="F45" s="60">
        <v>351053924</v>
      </c>
      <c r="G45" s="60">
        <v>186193006</v>
      </c>
      <c r="H45" s="60">
        <v>186193006</v>
      </c>
      <c r="I45" s="60">
        <v>186193006</v>
      </c>
      <c r="J45" s="60">
        <v>186193006</v>
      </c>
      <c r="K45" s="60">
        <v>186193006</v>
      </c>
      <c r="L45" s="60">
        <v>186193006</v>
      </c>
      <c r="M45" s="60">
        <v>186193007</v>
      </c>
      <c r="N45" s="60">
        <v>186193007</v>
      </c>
      <c r="O45" s="60">
        <v>186193007</v>
      </c>
      <c r="P45" s="60">
        <v>186193007</v>
      </c>
      <c r="Q45" s="60">
        <v>297572233</v>
      </c>
      <c r="R45" s="60">
        <v>297572233</v>
      </c>
      <c r="S45" s="60">
        <v>330856454</v>
      </c>
      <c r="T45" s="60">
        <v>339621353</v>
      </c>
      <c r="U45" s="60">
        <v>340307442</v>
      </c>
      <c r="V45" s="60">
        <v>340307442</v>
      </c>
      <c r="W45" s="60">
        <v>340307442</v>
      </c>
      <c r="X45" s="60">
        <v>351053924</v>
      </c>
      <c r="Y45" s="60">
        <v>-10746482</v>
      </c>
      <c r="Z45" s="139">
        <v>-3.06</v>
      </c>
      <c r="AA45" s="62">
        <v>351053924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>
        <v>143456716</v>
      </c>
      <c r="H46" s="60">
        <v>138451457</v>
      </c>
      <c r="I46" s="60">
        <v>137746984</v>
      </c>
      <c r="J46" s="60">
        <v>137746984</v>
      </c>
      <c r="K46" s="60">
        <v>117621744</v>
      </c>
      <c r="L46" s="60">
        <v>109579801</v>
      </c>
      <c r="M46" s="60">
        <v>138255984</v>
      </c>
      <c r="N46" s="60">
        <v>138255984</v>
      </c>
      <c r="O46" s="60">
        <v>130454549</v>
      </c>
      <c r="P46" s="60">
        <v>117723058</v>
      </c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296594319</v>
      </c>
      <c r="D48" s="217">
        <f>SUM(D45:D47)</f>
        <v>0</v>
      </c>
      <c r="E48" s="264">
        <f t="shared" si="7"/>
        <v>495330000</v>
      </c>
      <c r="F48" s="219">
        <f t="shared" si="7"/>
        <v>351053924</v>
      </c>
      <c r="G48" s="219">
        <f t="shared" si="7"/>
        <v>329649722</v>
      </c>
      <c r="H48" s="219">
        <f t="shared" si="7"/>
        <v>324644463</v>
      </c>
      <c r="I48" s="219">
        <f t="shared" si="7"/>
        <v>323939990</v>
      </c>
      <c r="J48" s="219">
        <f t="shared" si="7"/>
        <v>323939990</v>
      </c>
      <c r="K48" s="219">
        <f t="shared" si="7"/>
        <v>303814750</v>
      </c>
      <c r="L48" s="219">
        <f t="shared" si="7"/>
        <v>295772807</v>
      </c>
      <c r="M48" s="219">
        <f t="shared" si="7"/>
        <v>324448991</v>
      </c>
      <c r="N48" s="219">
        <f t="shared" si="7"/>
        <v>324448991</v>
      </c>
      <c r="O48" s="219">
        <f t="shared" si="7"/>
        <v>316647556</v>
      </c>
      <c r="P48" s="219">
        <f t="shared" si="7"/>
        <v>303916065</v>
      </c>
      <c r="Q48" s="219">
        <f t="shared" si="7"/>
        <v>297572233</v>
      </c>
      <c r="R48" s="219">
        <f t="shared" si="7"/>
        <v>297572233</v>
      </c>
      <c r="S48" s="219">
        <f t="shared" si="7"/>
        <v>330856454</v>
      </c>
      <c r="T48" s="219">
        <f t="shared" si="7"/>
        <v>339621353</v>
      </c>
      <c r="U48" s="219">
        <f t="shared" si="7"/>
        <v>340307442</v>
      </c>
      <c r="V48" s="219">
        <f t="shared" si="7"/>
        <v>340307442</v>
      </c>
      <c r="W48" s="219">
        <f t="shared" si="7"/>
        <v>340307442</v>
      </c>
      <c r="X48" s="219">
        <f t="shared" si="7"/>
        <v>351053924</v>
      </c>
      <c r="Y48" s="219">
        <f t="shared" si="7"/>
        <v>-10746482</v>
      </c>
      <c r="Z48" s="265">
        <f>+IF(X48&lt;&gt;0,+(Y48/X48)*100,0)</f>
        <v>-3.061205491609887</v>
      </c>
      <c r="AA48" s="232">
        <f>SUM(AA45:AA47)</f>
        <v>351053924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10913154</v>
      </c>
      <c r="D6" s="155"/>
      <c r="E6" s="59">
        <v>13932000</v>
      </c>
      <c r="F6" s="60">
        <v>19516724</v>
      </c>
      <c r="G6" s="60">
        <v>406373</v>
      </c>
      <c r="H6" s="60">
        <v>159477</v>
      </c>
      <c r="I6" s="60">
        <v>4346379</v>
      </c>
      <c r="J6" s="60">
        <v>4912229</v>
      </c>
      <c r="K6" s="60">
        <v>424247</v>
      </c>
      <c r="L6" s="60">
        <v>352168</v>
      </c>
      <c r="M6" s="60">
        <v>260954</v>
      </c>
      <c r="N6" s="60">
        <v>1037369</v>
      </c>
      <c r="O6" s="60">
        <v>3229521</v>
      </c>
      <c r="P6" s="60">
        <v>159602</v>
      </c>
      <c r="Q6" s="60">
        <v>164935</v>
      </c>
      <c r="R6" s="60">
        <v>3554058</v>
      </c>
      <c r="S6" s="60">
        <v>2983371</v>
      </c>
      <c r="T6" s="60">
        <v>168858</v>
      </c>
      <c r="U6" s="60">
        <v>215100</v>
      </c>
      <c r="V6" s="60">
        <v>3367329</v>
      </c>
      <c r="W6" s="60">
        <v>12870985</v>
      </c>
      <c r="X6" s="60">
        <v>19516724</v>
      </c>
      <c r="Y6" s="60">
        <v>-6645739</v>
      </c>
      <c r="Z6" s="140">
        <v>-34.05</v>
      </c>
      <c r="AA6" s="62">
        <v>19516724</v>
      </c>
    </row>
    <row r="7" spans="1:27" ht="12.75">
      <c r="A7" s="249" t="s">
        <v>32</v>
      </c>
      <c r="B7" s="182"/>
      <c r="C7" s="155">
        <v>175692</v>
      </c>
      <c r="D7" s="155"/>
      <c r="E7" s="59">
        <v>1249404</v>
      </c>
      <c r="F7" s="60">
        <v>201602</v>
      </c>
      <c r="G7" s="60">
        <v>5482</v>
      </c>
      <c r="H7" s="60">
        <v>13705</v>
      </c>
      <c r="I7" s="60">
        <v>21928</v>
      </c>
      <c r="J7" s="60">
        <v>41115</v>
      </c>
      <c r="K7" s="60">
        <v>13705</v>
      </c>
      <c r="L7" s="60">
        <v>63625</v>
      </c>
      <c r="M7" s="60">
        <v>21928</v>
      </c>
      <c r="N7" s="60">
        <v>99258</v>
      </c>
      <c r="O7" s="60">
        <v>24669</v>
      </c>
      <c r="P7" s="60">
        <v>5482</v>
      </c>
      <c r="Q7" s="60">
        <v>5482</v>
      </c>
      <c r="R7" s="60">
        <v>35633</v>
      </c>
      <c r="S7" s="60">
        <v>10964</v>
      </c>
      <c r="T7" s="60">
        <v>38374</v>
      </c>
      <c r="U7" s="60"/>
      <c r="V7" s="60">
        <v>49338</v>
      </c>
      <c r="W7" s="60">
        <v>225344</v>
      </c>
      <c r="X7" s="60">
        <v>201602</v>
      </c>
      <c r="Y7" s="60">
        <v>23742</v>
      </c>
      <c r="Z7" s="140">
        <v>11.78</v>
      </c>
      <c r="AA7" s="62">
        <v>201602</v>
      </c>
    </row>
    <row r="8" spans="1:27" ht="12.75">
      <c r="A8" s="249" t="s">
        <v>178</v>
      </c>
      <c r="B8" s="182"/>
      <c r="C8" s="155">
        <v>4197717</v>
      </c>
      <c r="D8" s="155"/>
      <c r="E8" s="59">
        <v>4337008</v>
      </c>
      <c r="F8" s="60">
        <v>8285109</v>
      </c>
      <c r="G8" s="60">
        <v>610818</v>
      </c>
      <c r="H8" s="60">
        <v>639127</v>
      </c>
      <c r="I8" s="60">
        <v>563690</v>
      </c>
      <c r="J8" s="60">
        <v>1813635</v>
      </c>
      <c r="K8" s="60">
        <v>493089</v>
      </c>
      <c r="L8" s="60">
        <v>460803</v>
      </c>
      <c r="M8" s="60">
        <v>449935</v>
      </c>
      <c r="N8" s="60">
        <v>1403827</v>
      </c>
      <c r="O8" s="60">
        <v>615931</v>
      </c>
      <c r="P8" s="60">
        <v>265874</v>
      </c>
      <c r="Q8" s="60">
        <v>338116</v>
      </c>
      <c r="R8" s="60">
        <v>1219921</v>
      </c>
      <c r="S8" s="60">
        <v>239762</v>
      </c>
      <c r="T8" s="60">
        <v>442860</v>
      </c>
      <c r="U8" s="60">
        <v>432963</v>
      </c>
      <c r="V8" s="60">
        <v>1115585</v>
      </c>
      <c r="W8" s="60">
        <v>5552968</v>
      </c>
      <c r="X8" s="60">
        <v>8285109</v>
      </c>
      <c r="Y8" s="60">
        <v>-2732141</v>
      </c>
      <c r="Z8" s="140">
        <v>-32.98</v>
      </c>
      <c r="AA8" s="62">
        <v>8285109</v>
      </c>
    </row>
    <row r="9" spans="1:27" ht="12.75">
      <c r="A9" s="249" t="s">
        <v>179</v>
      </c>
      <c r="B9" s="182"/>
      <c r="C9" s="155">
        <v>133361280</v>
      </c>
      <c r="D9" s="155"/>
      <c r="E9" s="59">
        <v>128152000</v>
      </c>
      <c r="F9" s="60">
        <v>128652000</v>
      </c>
      <c r="G9" s="60">
        <v>51024000</v>
      </c>
      <c r="H9" s="60">
        <v>2395000</v>
      </c>
      <c r="I9" s="60"/>
      <c r="J9" s="60">
        <v>53419000</v>
      </c>
      <c r="K9" s="60">
        <v>1026800</v>
      </c>
      <c r="L9" s="60">
        <v>1024000</v>
      </c>
      <c r="M9" s="60">
        <v>33139000</v>
      </c>
      <c r="N9" s="60">
        <v>35189800</v>
      </c>
      <c r="O9" s="60"/>
      <c r="P9" s="60">
        <v>683000</v>
      </c>
      <c r="Q9" s="60">
        <v>31180200</v>
      </c>
      <c r="R9" s="60">
        <v>31863200</v>
      </c>
      <c r="S9" s="60"/>
      <c r="T9" s="60"/>
      <c r="U9" s="60">
        <v>1000000</v>
      </c>
      <c r="V9" s="60">
        <v>1000000</v>
      </c>
      <c r="W9" s="60">
        <v>121472000</v>
      </c>
      <c r="X9" s="60">
        <v>128652000</v>
      </c>
      <c r="Y9" s="60">
        <v>-7180000</v>
      </c>
      <c r="Z9" s="140">
        <v>-5.58</v>
      </c>
      <c r="AA9" s="62">
        <v>128652000</v>
      </c>
    </row>
    <row r="10" spans="1:27" ht="12.75">
      <c r="A10" s="249" t="s">
        <v>180</v>
      </c>
      <c r="B10" s="182"/>
      <c r="C10" s="155">
        <v>48924742</v>
      </c>
      <c r="D10" s="155"/>
      <c r="E10" s="59">
        <v>53325000</v>
      </c>
      <c r="F10" s="60">
        <v>59874889</v>
      </c>
      <c r="G10" s="60">
        <v>11500000</v>
      </c>
      <c r="H10" s="60">
        <v>11000000</v>
      </c>
      <c r="I10" s="60">
        <v>3000000</v>
      </c>
      <c r="J10" s="60">
        <v>25500000</v>
      </c>
      <c r="K10" s="60">
        <v>3000000</v>
      </c>
      <c r="L10" s="60">
        <v>1500000</v>
      </c>
      <c r="M10" s="60">
        <v>21700000</v>
      </c>
      <c r="N10" s="60">
        <v>26200000</v>
      </c>
      <c r="O10" s="60"/>
      <c r="P10" s="60"/>
      <c r="Q10" s="60"/>
      <c r="R10" s="60"/>
      <c r="S10" s="60"/>
      <c r="T10" s="60"/>
      <c r="U10" s="60"/>
      <c r="V10" s="60"/>
      <c r="W10" s="60">
        <v>51700000</v>
      </c>
      <c r="X10" s="60">
        <v>59874889</v>
      </c>
      <c r="Y10" s="60">
        <v>-8174889</v>
      </c>
      <c r="Z10" s="140">
        <v>-13.65</v>
      </c>
      <c r="AA10" s="62">
        <v>59874889</v>
      </c>
    </row>
    <row r="11" spans="1:27" ht="12.75">
      <c r="A11" s="249" t="s">
        <v>181</v>
      </c>
      <c r="B11" s="182"/>
      <c r="C11" s="155">
        <v>6958873</v>
      </c>
      <c r="D11" s="155"/>
      <c r="E11" s="59">
        <v>4000330</v>
      </c>
      <c r="F11" s="60">
        <v>4092082</v>
      </c>
      <c r="G11" s="60">
        <v>150907</v>
      </c>
      <c r="H11" s="60">
        <v>231792</v>
      </c>
      <c r="I11" s="60">
        <v>159398</v>
      </c>
      <c r="J11" s="60">
        <v>542097</v>
      </c>
      <c r="K11" s="60">
        <v>753653</v>
      </c>
      <c r="L11" s="60">
        <v>198218</v>
      </c>
      <c r="M11" s="60">
        <v>215100</v>
      </c>
      <c r="N11" s="60">
        <v>1166971</v>
      </c>
      <c r="O11" s="60">
        <v>729859</v>
      </c>
      <c r="P11" s="60">
        <v>150594</v>
      </c>
      <c r="Q11" s="60">
        <v>57379</v>
      </c>
      <c r="R11" s="60">
        <v>937832</v>
      </c>
      <c r="S11" s="60">
        <v>261023</v>
      </c>
      <c r="T11" s="60"/>
      <c r="U11" s="60">
        <v>451799</v>
      </c>
      <c r="V11" s="60">
        <v>712822</v>
      </c>
      <c r="W11" s="60">
        <v>3359722</v>
      </c>
      <c r="X11" s="60">
        <v>4092082</v>
      </c>
      <c r="Y11" s="60">
        <v>-732360</v>
      </c>
      <c r="Z11" s="140">
        <v>-17.9</v>
      </c>
      <c r="AA11" s="62">
        <v>4092082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-142246685</v>
      </c>
      <c r="D14" s="155"/>
      <c r="E14" s="59">
        <v>-91531000</v>
      </c>
      <c r="F14" s="60">
        <v>-164147155</v>
      </c>
      <c r="G14" s="60">
        <v>-8328797</v>
      </c>
      <c r="H14" s="60">
        <v>-22614048</v>
      </c>
      <c r="I14" s="60">
        <v>-21755081</v>
      </c>
      <c r="J14" s="60">
        <v>-52697926</v>
      </c>
      <c r="K14" s="60">
        <v>-16428675</v>
      </c>
      <c r="L14" s="60">
        <v>-6850537</v>
      </c>
      <c r="M14" s="60">
        <v>-24262199</v>
      </c>
      <c r="N14" s="60">
        <v>-47541411</v>
      </c>
      <c r="O14" s="60">
        <v>-14144721</v>
      </c>
      <c r="P14" s="60">
        <v>-16176558</v>
      </c>
      <c r="Q14" s="60">
        <v>-24152326</v>
      </c>
      <c r="R14" s="60">
        <v>-54473605</v>
      </c>
      <c r="S14" s="60">
        <v>-3842492</v>
      </c>
      <c r="T14" s="60">
        <v>-6114045</v>
      </c>
      <c r="U14" s="60">
        <v>-15396425</v>
      </c>
      <c r="V14" s="60">
        <v>-25352962</v>
      </c>
      <c r="W14" s="60">
        <v>-180065904</v>
      </c>
      <c r="X14" s="60">
        <v>-164147155</v>
      </c>
      <c r="Y14" s="60">
        <v>-15918749</v>
      </c>
      <c r="Z14" s="140">
        <v>9.7</v>
      </c>
      <c r="AA14" s="62">
        <v>-164147155</v>
      </c>
    </row>
    <row r="15" spans="1:27" ht="12.75">
      <c r="A15" s="249" t="s">
        <v>40</v>
      </c>
      <c r="B15" s="182"/>
      <c r="C15" s="155">
        <v>-20320</v>
      </c>
      <c r="D15" s="155"/>
      <c r="E15" s="59">
        <v>-257450</v>
      </c>
      <c r="F15" s="60">
        <v>-70935</v>
      </c>
      <c r="G15" s="60">
        <v>-22</v>
      </c>
      <c r="H15" s="60"/>
      <c r="I15" s="60"/>
      <c r="J15" s="60">
        <v>-22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-22</v>
      </c>
      <c r="X15" s="60">
        <v>-70935</v>
      </c>
      <c r="Y15" s="60">
        <v>70913</v>
      </c>
      <c r="Z15" s="140">
        <v>-99.97</v>
      </c>
      <c r="AA15" s="62">
        <v>-70935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62264453</v>
      </c>
      <c r="D17" s="168">
        <f t="shared" si="0"/>
        <v>0</v>
      </c>
      <c r="E17" s="72">
        <f t="shared" si="0"/>
        <v>113207292</v>
      </c>
      <c r="F17" s="73">
        <f t="shared" si="0"/>
        <v>56404316</v>
      </c>
      <c r="G17" s="73">
        <f t="shared" si="0"/>
        <v>55368761</v>
      </c>
      <c r="H17" s="73">
        <f t="shared" si="0"/>
        <v>-8174947</v>
      </c>
      <c r="I17" s="73">
        <f t="shared" si="0"/>
        <v>-13663686</v>
      </c>
      <c r="J17" s="73">
        <f t="shared" si="0"/>
        <v>33530128</v>
      </c>
      <c r="K17" s="73">
        <f t="shared" si="0"/>
        <v>-10717181</v>
      </c>
      <c r="L17" s="73">
        <f t="shared" si="0"/>
        <v>-3251723</v>
      </c>
      <c r="M17" s="73">
        <f t="shared" si="0"/>
        <v>31524718</v>
      </c>
      <c r="N17" s="73">
        <f t="shared" si="0"/>
        <v>17555814</v>
      </c>
      <c r="O17" s="73">
        <f t="shared" si="0"/>
        <v>-9544741</v>
      </c>
      <c r="P17" s="73">
        <f t="shared" si="0"/>
        <v>-14912006</v>
      </c>
      <c r="Q17" s="73">
        <f t="shared" si="0"/>
        <v>7593786</v>
      </c>
      <c r="R17" s="73">
        <f t="shared" si="0"/>
        <v>-16862961</v>
      </c>
      <c r="S17" s="73">
        <f t="shared" si="0"/>
        <v>-347372</v>
      </c>
      <c r="T17" s="73">
        <f t="shared" si="0"/>
        <v>-5463953</v>
      </c>
      <c r="U17" s="73">
        <f t="shared" si="0"/>
        <v>-13296563</v>
      </c>
      <c r="V17" s="73">
        <f t="shared" si="0"/>
        <v>-19107888</v>
      </c>
      <c r="W17" s="73">
        <f t="shared" si="0"/>
        <v>15115093</v>
      </c>
      <c r="X17" s="73">
        <f t="shared" si="0"/>
        <v>56404316</v>
      </c>
      <c r="Y17" s="73">
        <f t="shared" si="0"/>
        <v>-41289223</v>
      </c>
      <c r="Z17" s="170">
        <f>+IF(X17&lt;&gt;0,+(Y17/X17)*100,0)</f>
        <v>-73.20224041011329</v>
      </c>
      <c r="AA17" s="74">
        <f>SUM(AA6:AA16)</f>
        <v>56404316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190134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>
        <v>201418</v>
      </c>
      <c r="V21" s="159">
        <v>201418</v>
      </c>
      <c r="W21" s="159">
        <v>201418</v>
      </c>
      <c r="X21" s="60"/>
      <c r="Y21" s="159">
        <v>201418</v>
      </c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-77894211</v>
      </c>
      <c r="D26" s="155"/>
      <c r="E26" s="59">
        <v>-74380663</v>
      </c>
      <c r="F26" s="60">
        <v>-78587593</v>
      </c>
      <c r="G26" s="60">
        <v>-2980807</v>
      </c>
      <c r="H26" s="60">
        <v>-3562428</v>
      </c>
      <c r="I26" s="60">
        <v>-7422166</v>
      </c>
      <c r="J26" s="60">
        <v>-13965401</v>
      </c>
      <c r="K26" s="60">
        <v>-5288933</v>
      </c>
      <c r="L26" s="60">
        <v>-2259011</v>
      </c>
      <c r="M26" s="60">
        <v>-11606457</v>
      </c>
      <c r="N26" s="60">
        <v>-19154401</v>
      </c>
      <c r="O26" s="60">
        <v>-7487805</v>
      </c>
      <c r="P26" s="60">
        <v>-7830747</v>
      </c>
      <c r="Q26" s="60">
        <v>-4978443</v>
      </c>
      <c r="R26" s="60">
        <v>-20296995</v>
      </c>
      <c r="S26" s="60"/>
      <c r="T26" s="60">
        <v>-42300</v>
      </c>
      <c r="U26" s="60">
        <v>-6542260</v>
      </c>
      <c r="V26" s="60">
        <v>-6584560</v>
      </c>
      <c r="W26" s="60">
        <v>-60001357</v>
      </c>
      <c r="X26" s="60">
        <v>-78587593</v>
      </c>
      <c r="Y26" s="60">
        <v>18586236</v>
      </c>
      <c r="Z26" s="140">
        <v>-23.65</v>
      </c>
      <c r="AA26" s="62">
        <v>-78587593</v>
      </c>
    </row>
    <row r="27" spans="1:27" ht="12.75">
      <c r="A27" s="250" t="s">
        <v>192</v>
      </c>
      <c r="B27" s="251"/>
      <c r="C27" s="168">
        <f aca="true" t="shared" si="1" ref="C27:Y27">SUM(C21:C26)</f>
        <v>-77704077</v>
      </c>
      <c r="D27" s="168">
        <f>SUM(D21:D26)</f>
        <v>0</v>
      </c>
      <c r="E27" s="72">
        <f t="shared" si="1"/>
        <v>-74380663</v>
      </c>
      <c r="F27" s="73">
        <f t="shared" si="1"/>
        <v>-78587593</v>
      </c>
      <c r="G27" s="73">
        <f t="shared" si="1"/>
        <v>-2980807</v>
      </c>
      <c r="H27" s="73">
        <f t="shared" si="1"/>
        <v>-3562428</v>
      </c>
      <c r="I27" s="73">
        <f t="shared" si="1"/>
        <v>-7422166</v>
      </c>
      <c r="J27" s="73">
        <f t="shared" si="1"/>
        <v>-13965401</v>
      </c>
      <c r="K27" s="73">
        <f t="shared" si="1"/>
        <v>-5288933</v>
      </c>
      <c r="L27" s="73">
        <f t="shared" si="1"/>
        <v>-2259011</v>
      </c>
      <c r="M27" s="73">
        <f t="shared" si="1"/>
        <v>-11606457</v>
      </c>
      <c r="N27" s="73">
        <f t="shared" si="1"/>
        <v>-19154401</v>
      </c>
      <c r="O27" s="73">
        <f t="shared" si="1"/>
        <v>-7487805</v>
      </c>
      <c r="P27" s="73">
        <f t="shared" si="1"/>
        <v>-7830747</v>
      </c>
      <c r="Q27" s="73">
        <f t="shared" si="1"/>
        <v>-4978443</v>
      </c>
      <c r="R27" s="73">
        <f t="shared" si="1"/>
        <v>-20296995</v>
      </c>
      <c r="S27" s="73">
        <f t="shared" si="1"/>
        <v>0</v>
      </c>
      <c r="T27" s="73">
        <f t="shared" si="1"/>
        <v>-42300</v>
      </c>
      <c r="U27" s="73">
        <f t="shared" si="1"/>
        <v>-6340842</v>
      </c>
      <c r="V27" s="73">
        <f t="shared" si="1"/>
        <v>-6383142</v>
      </c>
      <c r="W27" s="73">
        <f t="shared" si="1"/>
        <v>-59799939</v>
      </c>
      <c r="X27" s="73">
        <f t="shared" si="1"/>
        <v>-78587593</v>
      </c>
      <c r="Y27" s="73">
        <f t="shared" si="1"/>
        <v>18787654</v>
      </c>
      <c r="Z27" s="170">
        <f>+IF(X27&lt;&gt;0,+(Y27/X27)*100,0)</f>
        <v>-23.906641344773085</v>
      </c>
      <c r="AA27" s="74">
        <f>SUM(AA21:AA26)</f>
        <v>-78587593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-25704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-25704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-15465328</v>
      </c>
      <c r="D38" s="153">
        <f>+D17+D27+D36</f>
        <v>0</v>
      </c>
      <c r="E38" s="99">
        <f t="shared" si="3"/>
        <v>38826629</v>
      </c>
      <c r="F38" s="100">
        <f t="shared" si="3"/>
        <v>-22183277</v>
      </c>
      <c r="G38" s="100">
        <f t="shared" si="3"/>
        <v>52387954</v>
      </c>
      <c r="H38" s="100">
        <f t="shared" si="3"/>
        <v>-11737375</v>
      </c>
      <c r="I38" s="100">
        <f t="shared" si="3"/>
        <v>-21085852</v>
      </c>
      <c r="J38" s="100">
        <f t="shared" si="3"/>
        <v>19564727</v>
      </c>
      <c r="K38" s="100">
        <f t="shared" si="3"/>
        <v>-16006114</v>
      </c>
      <c r="L38" s="100">
        <f t="shared" si="3"/>
        <v>-5510734</v>
      </c>
      <c r="M38" s="100">
        <f t="shared" si="3"/>
        <v>19918261</v>
      </c>
      <c r="N38" s="100">
        <f t="shared" si="3"/>
        <v>-1598587</v>
      </c>
      <c r="O38" s="100">
        <f t="shared" si="3"/>
        <v>-17032546</v>
      </c>
      <c r="P38" s="100">
        <f t="shared" si="3"/>
        <v>-22742753</v>
      </c>
      <c r="Q38" s="100">
        <f t="shared" si="3"/>
        <v>2615343</v>
      </c>
      <c r="R38" s="100">
        <f t="shared" si="3"/>
        <v>-37159956</v>
      </c>
      <c r="S38" s="100">
        <f t="shared" si="3"/>
        <v>-347372</v>
      </c>
      <c r="T38" s="100">
        <f t="shared" si="3"/>
        <v>-5506253</v>
      </c>
      <c r="U38" s="100">
        <f t="shared" si="3"/>
        <v>-19637405</v>
      </c>
      <c r="V38" s="100">
        <f t="shared" si="3"/>
        <v>-25491030</v>
      </c>
      <c r="W38" s="100">
        <f t="shared" si="3"/>
        <v>-44684846</v>
      </c>
      <c r="X38" s="100">
        <f t="shared" si="3"/>
        <v>-22183277</v>
      </c>
      <c r="Y38" s="100">
        <f t="shared" si="3"/>
        <v>-22501569</v>
      </c>
      <c r="Z38" s="137">
        <f>+IF(X38&lt;&gt;0,+(Y38/X38)*100,0)</f>
        <v>101.43482858731826</v>
      </c>
      <c r="AA38" s="102">
        <f>+AA17+AA27+AA36</f>
        <v>-22183277</v>
      </c>
    </row>
    <row r="39" spans="1:27" ht="12.75">
      <c r="A39" s="249" t="s">
        <v>200</v>
      </c>
      <c r="B39" s="182"/>
      <c r="C39" s="153">
        <v>77653673</v>
      </c>
      <c r="D39" s="153"/>
      <c r="E39" s="99">
        <v>77637741</v>
      </c>
      <c r="F39" s="100">
        <v>62188345</v>
      </c>
      <c r="G39" s="100">
        <v>62188345</v>
      </c>
      <c r="H39" s="100">
        <v>114576299</v>
      </c>
      <c r="I39" s="100">
        <v>102838924</v>
      </c>
      <c r="J39" s="100">
        <v>62188345</v>
      </c>
      <c r="K39" s="100">
        <v>81753072</v>
      </c>
      <c r="L39" s="100">
        <v>65746958</v>
      </c>
      <c r="M39" s="100">
        <v>60236224</v>
      </c>
      <c r="N39" s="100">
        <v>81753072</v>
      </c>
      <c r="O39" s="100">
        <v>80154485</v>
      </c>
      <c r="P39" s="100">
        <v>63121939</v>
      </c>
      <c r="Q39" s="100">
        <v>40379186</v>
      </c>
      <c r="R39" s="100">
        <v>80154485</v>
      </c>
      <c r="S39" s="100">
        <v>42994529</v>
      </c>
      <c r="T39" s="100">
        <v>42647157</v>
      </c>
      <c r="U39" s="100">
        <v>37140904</v>
      </c>
      <c r="V39" s="100">
        <v>42994529</v>
      </c>
      <c r="W39" s="100">
        <v>62188345</v>
      </c>
      <c r="X39" s="100">
        <v>62188345</v>
      </c>
      <c r="Y39" s="100"/>
      <c r="Z39" s="137"/>
      <c r="AA39" s="102">
        <v>62188345</v>
      </c>
    </row>
    <row r="40" spans="1:27" ht="12.75">
      <c r="A40" s="269" t="s">
        <v>201</v>
      </c>
      <c r="B40" s="256"/>
      <c r="C40" s="257">
        <v>62188345</v>
      </c>
      <c r="D40" s="257"/>
      <c r="E40" s="258">
        <v>116464370</v>
      </c>
      <c r="F40" s="259">
        <v>40005068</v>
      </c>
      <c r="G40" s="259">
        <v>114576299</v>
      </c>
      <c r="H40" s="259">
        <v>102838924</v>
      </c>
      <c r="I40" s="259">
        <v>81753072</v>
      </c>
      <c r="J40" s="259">
        <v>81753072</v>
      </c>
      <c r="K40" s="259">
        <v>65746958</v>
      </c>
      <c r="L40" s="259">
        <v>60236224</v>
      </c>
      <c r="M40" s="259">
        <v>80154485</v>
      </c>
      <c r="N40" s="259">
        <v>80154485</v>
      </c>
      <c r="O40" s="259">
        <v>63121939</v>
      </c>
      <c r="P40" s="259">
        <v>40379186</v>
      </c>
      <c r="Q40" s="259">
        <v>42994529</v>
      </c>
      <c r="R40" s="259">
        <v>63121939</v>
      </c>
      <c r="S40" s="259">
        <v>42647157</v>
      </c>
      <c r="T40" s="259">
        <v>37140904</v>
      </c>
      <c r="U40" s="259">
        <v>17503499</v>
      </c>
      <c r="V40" s="259">
        <v>17503499</v>
      </c>
      <c r="W40" s="259">
        <v>17503499</v>
      </c>
      <c r="X40" s="259">
        <v>40005068</v>
      </c>
      <c r="Y40" s="259">
        <v>-22501569</v>
      </c>
      <c r="Z40" s="260">
        <v>-56.25</v>
      </c>
      <c r="AA40" s="261">
        <v>40005068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77894213</v>
      </c>
      <c r="D5" s="200">
        <f t="shared" si="0"/>
        <v>0</v>
      </c>
      <c r="E5" s="106">
        <f t="shared" si="0"/>
        <v>74380363</v>
      </c>
      <c r="F5" s="106">
        <f t="shared" si="0"/>
        <v>82087957</v>
      </c>
      <c r="G5" s="106">
        <f t="shared" si="0"/>
        <v>2980808</v>
      </c>
      <c r="H5" s="106">
        <f t="shared" si="0"/>
        <v>4681181</v>
      </c>
      <c r="I5" s="106">
        <f t="shared" si="0"/>
        <v>3121351</v>
      </c>
      <c r="J5" s="106">
        <f t="shared" si="0"/>
        <v>10783340</v>
      </c>
      <c r="K5" s="106">
        <f t="shared" si="0"/>
        <v>5288932</v>
      </c>
      <c r="L5" s="106">
        <f t="shared" si="0"/>
        <v>5338899</v>
      </c>
      <c r="M5" s="106">
        <f t="shared" si="0"/>
        <v>11634317</v>
      </c>
      <c r="N5" s="106">
        <f t="shared" si="0"/>
        <v>22262148</v>
      </c>
      <c r="O5" s="106">
        <f t="shared" si="0"/>
        <v>2055144</v>
      </c>
      <c r="P5" s="106">
        <f t="shared" si="0"/>
        <v>7846047</v>
      </c>
      <c r="Q5" s="106">
        <f t="shared" si="0"/>
        <v>4270396</v>
      </c>
      <c r="R5" s="106">
        <f t="shared" si="0"/>
        <v>14171587</v>
      </c>
      <c r="S5" s="106">
        <f t="shared" si="0"/>
        <v>5746753</v>
      </c>
      <c r="T5" s="106">
        <f t="shared" si="0"/>
        <v>7882754</v>
      </c>
      <c r="U5" s="106">
        <f t="shared" si="0"/>
        <v>12099382</v>
      </c>
      <c r="V5" s="106">
        <f t="shared" si="0"/>
        <v>25728889</v>
      </c>
      <c r="W5" s="106">
        <f t="shared" si="0"/>
        <v>72945964</v>
      </c>
      <c r="X5" s="106">
        <f t="shared" si="0"/>
        <v>82087957</v>
      </c>
      <c r="Y5" s="106">
        <f t="shared" si="0"/>
        <v>-9141993</v>
      </c>
      <c r="Z5" s="201">
        <f>+IF(X5&lt;&gt;0,+(Y5/X5)*100,0)</f>
        <v>-11.13682607547414</v>
      </c>
      <c r="AA5" s="199">
        <f>SUM(AA11:AA18)</f>
        <v>82087957</v>
      </c>
    </row>
    <row r="6" spans="1:27" ht="12.75">
      <c r="A6" s="291" t="s">
        <v>205</v>
      </c>
      <c r="B6" s="142"/>
      <c r="C6" s="62"/>
      <c r="D6" s="156"/>
      <c r="E6" s="60">
        <v>9410363</v>
      </c>
      <c r="F6" s="60">
        <v>11839910</v>
      </c>
      <c r="G6" s="60">
        <v>201115</v>
      </c>
      <c r="H6" s="60">
        <v>1838568</v>
      </c>
      <c r="I6" s="60">
        <v>629372</v>
      </c>
      <c r="J6" s="60">
        <v>2669055</v>
      </c>
      <c r="K6" s="60">
        <v>3106888</v>
      </c>
      <c r="L6" s="60">
        <v>1022373</v>
      </c>
      <c r="M6" s="60">
        <v>2844262</v>
      </c>
      <c r="N6" s="60">
        <v>6973523</v>
      </c>
      <c r="O6" s="60"/>
      <c r="P6" s="60">
        <v>1313678</v>
      </c>
      <c r="Q6" s="60"/>
      <c r="R6" s="60">
        <v>1313678</v>
      </c>
      <c r="S6" s="60"/>
      <c r="T6" s="60"/>
      <c r="U6" s="60">
        <v>17320</v>
      </c>
      <c r="V6" s="60">
        <v>17320</v>
      </c>
      <c r="W6" s="60">
        <v>10973576</v>
      </c>
      <c r="X6" s="60">
        <v>11839910</v>
      </c>
      <c r="Y6" s="60">
        <v>-866334</v>
      </c>
      <c r="Z6" s="140">
        <v>-7.32</v>
      </c>
      <c r="AA6" s="155">
        <v>11839910</v>
      </c>
    </row>
    <row r="7" spans="1:27" ht="12.75">
      <c r="A7" s="291" t="s">
        <v>206</v>
      </c>
      <c r="B7" s="142"/>
      <c r="C7" s="62"/>
      <c r="D7" s="156"/>
      <c r="E7" s="60">
        <v>31050000</v>
      </c>
      <c r="F7" s="60">
        <v>31893785</v>
      </c>
      <c r="G7" s="60">
        <v>655751</v>
      </c>
      <c r="H7" s="60">
        <v>447075</v>
      </c>
      <c r="I7" s="60">
        <v>121098</v>
      </c>
      <c r="J7" s="60">
        <v>1223924</v>
      </c>
      <c r="K7" s="60">
        <v>25000</v>
      </c>
      <c r="L7" s="60">
        <v>1723171</v>
      </c>
      <c r="M7" s="60">
        <v>5747409</v>
      </c>
      <c r="N7" s="60">
        <v>7495580</v>
      </c>
      <c r="O7" s="60"/>
      <c r="P7" s="60">
        <v>5695033</v>
      </c>
      <c r="Q7" s="60">
        <v>1009991</v>
      </c>
      <c r="R7" s="60">
        <v>6705024</v>
      </c>
      <c r="S7" s="60">
        <v>3129505</v>
      </c>
      <c r="T7" s="60">
        <v>2755068</v>
      </c>
      <c r="U7" s="60">
        <v>1951975</v>
      </c>
      <c r="V7" s="60">
        <v>7836548</v>
      </c>
      <c r="W7" s="60">
        <v>23261076</v>
      </c>
      <c r="X7" s="60">
        <v>31893785</v>
      </c>
      <c r="Y7" s="60">
        <v>-8632709</v>
      </c>
      <c r="Z7" s="140">
        <v>-27.07</v>
      </c>
      <c r="AA7" s="155">
        <v>31893785</v>
      </c>
    </row>
    <row r="8" spans="1:27" ht="12.75">
      <c r="A8" s="291" t="s">
        <v>207</v>
      </c>
      <c r="B8" s="142"/>
      <c r="C8" s="62"/>
      <c r="D8" s="156"/>
      <c r="E8" s="60">
        <v>300000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>
        <v>850000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41610363</v>
      </c>
      <c r="F11" s="295">
        <f t="shared" si="1"/>
        <v>43733695</v>
      </c>
      <c r="G11" s="295">
        <f t="shared" si="1"/>
        <v>856866</v>
      </c>
      <c r="H11" s="295">
        <f t="shared" si="1"/>
        <v>2285643</v>
      </c>
      <c r="I11" s="295">
        <f t="shared" si="1"/>
        <v>750470</v>
      </c>
      <c r="J11" s="295">
        <f t="shared" si="1"/>
        <v>3892979</v>
      </c>
      <c r="K11" s="295">
        <f t="shared" si="1"/>
        <v>3131888</v>
      </c>
      <c r="L11" s="295">
        <f t="shared" si="1"/>
        <v>2745544</v>
      </c>
      <c r="M11" s="295">
        <f t="shared" si="1"/>
        <v>8591671</v>
      </c>
      <c r="N11" s="295">
        <f t="shared" si="1"/>
        <v>14469103</v>
      </c>
      <c r="O11" s="295">
        <f t="shared" si="1"/>
        <v>0</v>
      </c>
      <c r="P11" s="295">
        <f t="shared" si="1"/>
        <v>7008711</v>
      </c>
      <c r="Q11" s="295">
        <f t="shared" si="1"/>
        <v>1009991</v>
      </c>
      <c r="R11" s="295">
        <f t="shared" si="1"/>
        <v>8018702</v>
      </c>
      <c r="S11" s="295">
        <f t="shared" si="1"/>
        <v>3129505</v>
      </c>
      <c r="T11" s="295">
        <f t="shared" si="1"/>
        <v>2755068</v>
      </c>
      <c r="U11" s="295">
        <f t="shared" si="1"/>
        <v>1969295</v>
      </c>
      <c r="V11" s="295">
        <f t="shared" si="1"/>
        <v>7853868</v>
      </c>
      <c r="W11" s="295">
        <f t="shared" si="1"/>
        <v>34234652</v>
      </c>
      <c r="X11" s="295">
        <f t="shared" si="1"/>
        <v>43733695</v>
      </c>
      <c r="Y11" s="295">
        <f t="shared" si="1"/>
        <v>-9499043</v>
      </c>
      <c r="Z11" s="296">
        <f>+IF(X11&lt;&gt;0,+(Y11/X11)*100,0)</f>
        <v>-21.720193091390975</v>
      </c>
      <c r="AA11" s="297">
        <f>SUM(AA6:AA10)</f>
        <v>43733695</v>
      </c>
    </row>
    <row r="12" spans="1:27" ht="12.75">
      <c r="A12" s="298" t="s">
        <v>211</v>
      </c>
      <c r="B12" s="136"/>
      <c r="C12" s="62">
        <v>74904672</v>
      </c>
      <c r="D12" s="156"/>
      <c r="E12" s="60">
        <v>26650000</v>
      </c>
      <c r="F12" s="60">
        <v>28783899</v>
      </c>
      <c r="G12" s="60">
        <v>2123942</v>
      </c>
      <c r="H12" s="60">
        <v>2027655</v>
      </c>
      <c r="I12" s="60">
        <v>2370881</v>
      </c>
      <c r="J12" s="60">
        <v>6522478</v>
      </c>
      <c r="K12" s="60">
        <v>1926908</v>
      </c>
      <c r="L12" s="60">
        <v>1011506</v>
      </c>
      <c r="M12" s="60">
        <v>2099050</v>
      </c>
      <c r="N12" s="60">
        <v>5037464</v>
      </c>
      <c r="O12" s="60">
        <v>2055144</v>
      </c>
      <c r="P12" s="60">
        <v>837336</v>
      </c>
      <c r="Q12" s="60">
        <v>1286556</v>
      </c>
      <c r="R12" s="60">
        <v>4179036</v>
      </c>
      <c r="S12" s="60">
        <v>2173891</v>
      </c>
      <c r="T12" s="60">
        <v>5010711</v>
      </c>
      <c r="U12" s="60">
        <v>10130087</v>
      </c>
      <c r="V12" s="60">
        <v>17314689</v>
      </c>
      <c r="W12" s="60">
        <v>33053667</v>
      </c>
      <c r="X12" s="60">
        <v>28783899</v>
      </c>
      <c r="Y12" s="60">
        <v>4269768</v>
      </c>
      <c r="Z12" s="140">
        <v>14.83</v>
      </c>
      <c r="AA12" s="155">
        <v>28783899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2667610</v>
      </c>
      <c r="D15" s="156"/>
      <c r="E15" s="60">
        <v>6120000</v>
      </c>
      <c r="F15" s="60">
        <v>9570363</v>
      </c>
      <c r="G15" s="60"/>
      <c r="H15" s="60">
        <v>367883</v>
      </c>
      <c r="I15" s="60"/>
      <c r="J15" s="60">
        <v>367883</v>
      </c>
      <c r="K15" s="60">
        <v>230136</v>
      </c>
      <c r="L15" s="60">
        <v>580884</v>
      </c>
      <c r="M15" s="60">
        <v>943596</v>
      </c>
      <c r="N15" s="60">
        <v>1754616</v>
      </c>
      <c r="O15" s="60"/>
      <c r="P15" s="60"/>
      <c r="Q15" s="60">
        <v>1973849</v>
      </c>
      <c r="R15" s="60">
        <v>1973849</v>
      </c>
      <c r="S15" s="60">
        <v>443357</v>
      </c>
      <c r="T15" s="60">
        <v>116975</v>
      </c>
      <c r="U15" s="60"/>
      <c r="V15" s="60">
        <v>560332</v>
      </c>
      <c r="W15" s="60">
        <v>4656680</v>
      </c>
      <c r="X15" s="60">
        <v>9570363</v>
      </c>
      <c r="Y15" s="60">
        <v>-4913683</v>
      </c>
      <c r="Z15" s="140">
        <v>-51.34</v>
      </c>
      <c r="AA15" s="155">
        <v>9570363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321931</v>
      </c>
      <c r="D18" s="276"/>
      <c r="E18" s="82"/>
      <c r="F18" s="82"/>
      <c r="G18" s="82"/>
      <c r="H18" s="82"/>
      <c r="I18" s="82"/>
      <c r="J18" s="82"/>
      <c r="K18" s="82"/>
      <c r="L18" s="82">
        <v>1000965</v>
      </c>
      <c r="M18" s="82"/>
      <c r="N18" s="82">
        <v>1000965</v>
      </c>
      <c r="O18" s="82"/>
      <c r="P18" s="82"/>
      <c r="Q18" s="82"/>
      <c r="R18" s="82"/>
      <c r="S18" s="82"/>
      <c r="T18" s="82"/>
      <c r="U18" s="82"/>
      <c r="V18" s="82"/>
      <c r="W18" s="82">
        <v>1000965</v>
      </c>
      <c r="X18" s="82"/>
      <c r="Y18" s="82">
        <v>1000965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9410363</v>
      </c>
      <c r="F36" s="60">
        <f t="shared" si="4"/>
        <v>11839910</v>
      </c>
      <c r="G36" s="60">
        <f t="shared" si="4"/>
        <v>201115</v>
      </c>
      <c r="H36" s="60">
        <f t="shared" si="4"/>
        <v>1838568</v>
      </c>
      <c r="I36" s="60">
        <f t="shared" si="4"/>
        <v>629372</v>
      </c>
      <c r="J36" s="60">
        <f t="shared" si="4"/>
        <v>2669055</v>
      </c>
      <c r="K36" s="60">
        <f t="shared" si="4"/>
        <v>3106888</v>
      </c>
      <c r="L36" s="60">
        <f t="shared" si="4"/>
        <v>1022373</v>
      </c>
      <c r="M36" s="60">
        <f t="shared" si="4"/>
        <v>2844262</v>
      </c>
      <c r="N36" s="60">
        <f t="shared" si="4"/>
        <v>6973523</v>
      </c>
      <c r="O36" s="60">
        <f t="shared" si="4"/>
        <v>0</v>
      </c>
      <c r="P36" s="60">
        <f t="shared" si="4"/>
        <v>1313678</v>
      </c>
      <c r="Q36" s="60">
        <f t="shared" si="4"/>
        <v>0</v>
      </c>
      <c r="R36" s="60">
        <f t="shared" si="4"/>
        <v>1313678</v>
      </c>
      <c r="S36" s="60">
        <f t="shared" si="4"/>
        <v>0</v>
      </c>
      <c r="T36" s="60">
        <f t="shared" si="4"/>
        <v>0</v>
      </c>
      <c r="U36" s="60">
        <f t="shared" si="4"/>
        <v>17320</v>
      </c>
      <c r="V36" s="60">
        <f t="shared" si="4"/>
        <v>17320</v>
      </c>
      <c r="W36" s="60">
        <f t="shared" si="4"/>
        <v>10973576</v>
      </c>
      <c r="X36" s="60">
        <f t="shared" si="4"/>
        <v>11839910</v>
      </c>
      <c r="Y36" s="60">
        <f t="shared" si="4"/>
        <v>-866334</v>
      </c>
      <c r="Z36" s="140">
        <f aca="true" t="shared" si="5" ref="Z36:Z49">+IF(X36&lt;&gt;0,+(Y36/X36)*100,0)</f>
        <v>-7.3170657547227975</v>
      </c>
      <c r="AA36" s="155">
        <f>AA6+AA21</f>
        <v>11839910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31050000</v>
      </c>
      <c r="F37" s="60">
        <f t="shared" si="4"/>
        <v>31893785</v>
      </c>
      <c r="G37" s="60">
        <f t="shared" si="4"/>
        <v>655751</v>
      </c>
      <c r="H37" s="60">
        <f t="shared" si="4"/>
        <v>447075</v>
      </c>
      <c r="I37" s="60">
        <f t="shared" si="4"/>
        <v>121098</v>
      </c>
      <c r="J37" s="60">
        <f t="shared" si="4"/>
        <v>1223924</v>
      </c>
      <c r="K37" s="60">
        <f t="shared" si="4"/>
        <v>25000</v>
      </c>
      <c r="L37" s="60">
        <f t="shared" si="4"/>
        <v>1723171</v>
      </c>
      <c r="M37" s="60">
        <f t="shared" si="4"/>
        <v>5747409</v>
      </c>
      <c r="N37" s="60">
        <f t="shared" si="4"/>
        <v>7495580</v>
      </c>
      <c r="O37" s="60">
        <f t="shared" si="4"/>
        <v>0</v>
      </c>
      <c r="P37" s="60">
        <f t="shared" si="4"/>
        <v>5695033</v>
      </c>
      <c r="Q37" s="60">
        <f t="shared" si="4"/>
        <v>1009991</v>
      </c>
      <c r="R37" s="60">
        <f t="shared" si="4"/>
        <v>6705024</v>
      </c>
      <c r="S37" s="60">
        <f t="shared" si="4"/>
        <v>3129505</v>
      </c>
      <c r="T37" s="60">
        <f t="shared" si="4"/>
        <v>2755068</v>
      </c>
      <c r="U37" s="60">
        <f t="shared" si="4"/>
        <v>1951975</v>
      </c>
      <c r="V37" s="60">
        <f t="shared" si="4"/>
        <v>7836548</v>
      </c>
      <c r="W37" s="60">
        <f t="shared" si="4"/>
        <v>23261076</v>
      </c>
      <c r="X37" s="60">
        <f t="shared" si="4"/>
        <v>31893785</v>
      </c>
      <c r="Y37" s="60">
        <f t="shared" si="4"/>
        <v>-8632709</v>
      </c>
      <c r="Z37" s="140">
        <f t="shared" si="5"/>
        <v>-27.06705710846173</v>
      </c>
      <c r="AA37" s="155">
        <f>AA7+AA22</f>
        <v>31893785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300000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850000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41610363</v>
      </c>
      <c r="F41" s="295">
        <f t="shared" si="6"/>
        <v>43733695</v>
      </c>
      <c r="G41" s="295">
        <f t="shared" si="6"/>
        <v>856866</v>
      </c>
      <c r="H41" s="295">
        <f t="shared" si="6"/>
        <v>2285643</v>
      </c>
      <c r="I41" s="295">
        <f t="shared" si="6"/>
        <v>750470</v>
      </c>
      <c r="J41" s="295">
        <f t="shared" si="6"/>
        <v>3892979</v>
      </c>
      <c r="K41" s="295">
        <f t="shared" si="6"/>
        <v>3131888</v>
      </c>
      <c r="L41" s="295">
        <f t="shared" si="6"/>
        <v>2745544</v>
      </c>
      <c r="M41" s="295">
        <f t="shared" si="6"/>
        <v>8591671</v>
      </c>
      <c r="N41" s="295">
        <f t="shared" si="6"/>
        <v>14469103</v>
      </c>
      <c r="O41" s="295">
        <f t="shared" si="6"/>
        <v>0</v>
      </c>
      <c r="P41" s="295">
        <f t="shared" si="6"/>
        <v>7008711</v>
      </c>
      <c r="Q41" s="295">
        <f t="shared" si="6"/>
        <v>1009991</v>
      </c>
      <c r="R41" s="295">
        <f t="shared" si="6"/>
        <v>8018702</v>
      </c>
      <c r="S41" s="295">
        <f t="shared" si="6"/>
        <v>3129505</v>
      </c>
      <c r="T41" s="295">
        <f t="shared" si="6"/>
        <v>2755068</v>
      </c>
      <c r="U41" s="295">
        <f t="shared" si="6"/>
        <v>1969295</v>
      </c>
      <c r="V41" s="295">
        <f t="shared" si="6"/>
        <v>7853868</v>
      </c>
      <c r="W41" s="295">
        <f t="shared" si="6"/>
        <v>34234652</v>
      </c>
      <c r="X41" s="295">
        <f t="shared" si="6"/>
        <v>43733695</v>
      </c>
      <c r="Y41" s="295">
        <f t="shared" si="6"/>
        <v>-9499043</v>
      </c>
      <c r="Z41" s="296">
        <f t="shared" si="5"/>
        <v>-21.720193091390975</v>
      </c>
      <c r="AA41" s="297">
        <f>SUM(AA36:AA40)</f>
        <v>43733695</v>
      </c>
    </row>
    <row r="42" spans="1:27" ht="12.75">
      <c r="A42" s="298" t="s">
        <v>211</v>
      </c>
      <c r="B42" s="136"/>
      <c r="C42" s="95">
        <f aca="true" t="shared" si="7" ref="C42:Y48">C12+C27</f>
        <v>74904672</v>
      </c>
      <c r="D42" s="129">
        <f t="shared" si="7"/>
        <v>0</v>
      </c>
      <c r="E42" s="54">
        <f t="shared" si="7"/>
        <v>26650000</v>
      </c>
      <c r="F42" s="54">
        <f t="shared" si="7"/>
        <v>28783899</v>
      </c>
      <c r="G42" s="54">
        <f t="shared" si="7"/>
        <v>2123942</v>
      </c>
      <c r="H42" s="54">
        <f t="shared" si="7"/>
        <v>2027655</v>
      </c>
      <c r="I42" s="54">
        <f t="shared" si="7"/>
        <v>2370881</v>
      </c>
      <c r="J42" s="54">
        <f t="shared" si="7"/>
        <v>6522478</v>
      </c>
      <c r="K42" s="54">
        <f t="shared" si="7"/>
        <v>1926908</v>
      </c>
      <c r="L42" s="54">
        <f t="shared" si="7"/>
        <v>1011506</v>
      </c>
      <c r="M42" s="54">
        <f t="shared" si="7"/>
        <v>2099050</v>
      </c>
      <c r="N42" s="54">
        <f t="shared" si="7"/>
        <v>5037464</v>
      </c>
      <c r="O42" s="54">
        <f t="shared" si="7"/>
        <v>2055144</v>
      </c>
      <c r="P42" s="54">
        <f t="shared" si="7"/>
        <v>837336</v>
      </c>
      <c r="Q42" s="54">
        <f t="shared" si="7"/>
        <v>1286556</v>
      </c>
      <c r="R42" s="54">
        <f t="shared" si="7"/>
        <v>4179036</v>
      </c>
      <c r="S42" s="54">
        <f t="shared" si="7"/>
        <v>2173891</v>
      </c>
      <c r="T42" s="54">
        <f t="shared" si="7"/>
        <v>5010711</v>
      </c>
      <c r="U42" s="54">
        <f t="shared" si="7"/>
        <v>10130087</v>
      </c>
      <c r="V42" s="54">
        <f t="shared" si="7"/>
        <v>17314689</v>
      </c>
      <c r="W42" s="54">
        <f t="shared" si="7"/>
        <v>33053667</v>
      </c>
      <c r="X42" s="54">
        <f t="shared" si="7"/>
        <v>28783899</v>
      </c>
      <c r="Y42" s="54">
        <f t="shared" si="7"/>
        <v>4269768</v>
      </c>
      <c r="Z42" s="184">
        <f t="shared" si="5"/>
        <v>14.833876397356729</v>
      </c>
      <c r="AA42" s="130">
        <f aca="true" t="shared" si="8" ref="AA42:AA48">AA12+AA27</f>
        <v>28783899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2667610</v>
      </c>
      <c r="D45" s="129">
        <f t="shared" si="7"/>
        <v>0</v>
      </c>
      <c r="E45" s="54">
        <f t="shared" si="7"/>
        <v>6120000</v>
      </c>
      <c r="F45" s="54">
        <f t="shared" si="7"/>
        <v>9570363</v>
      </c>
      <c r="G45" s="54">
        <f t="shared" si="7"/>
        <v>0</v>
      </c>
      <c r="H45" s="54">
        <f t="shared" si="7"/>
        <v>367883</v>
      </c>
      <c r="I45" s="54">
        <f t="shared" si="7"/>
        <v>0</v>
      </c>
      <c r="J45" s="54">
        <f t="shared" si="7"/>
        <v>367883</v>
      </c>
      <c r="K45" s="54">
        <f t="shared" si="7"/>
        <v>230136</v>
      </c>
      <c r="L45" s="54">
        <f t="shared" si="7"/>
        <v>580884</v>
      </c>
      <c r="M45" s="54">
        <f t="shared" si="7"/>
        <v>943596</v>
      </c>
      <c r="N45" s="54">
        <f t="shared" si="7"/>
        <v>1754616</v>
      </c>
      <c r="O45" s="54">
        <f t="shared" si="7"/>
        <v>0</v>
      </c>
      <c r="P45" s="54">
        <f t="shared" si="7"/>
        <v>0</v>
      </c>
      <c r="Q45" s="54">
        <f t="shared" si="7"/>
        <v>1973849</v>
      </c>
      <c r="R45" s="54">
        <f t="shared" si="7"/>
        <v>1973849</v>
      </c>
      <c r="S45" s="54">
        <f t="shared" si="7"/>
        <v>443357</v>
      </c>
      <c r="T45" s="54">
        <f t="shared" si="7"/>
        <v>116975</v>
      </c>
      <c r="U45" s="54">
        <f t="shared" si="7"/>
        <v>0</v>
      </c>
      <c r="V45" s="54">
        <f t="shared" si="7"/>
        <v>560332</v>
      </c>
      <c r="W45" s="54">
        <f t="shared" si="7"/>
        <v>4656680</v>
      </c>
      <c r="X45" s="54">
        <f t="shared" si="7"/>
        <v>9570363</v>
      </c>
      <c r="Y45" s="54">
        <f t="shared" si="7"/>
        <v>-4913683</v>
      </c>
      <c r="Z45" s="184">
        <f t="shared" si="5"/>
        <v>-51.342702465935716</v>
      </c>
      <c r="AA45" s="130">
        <f t="shared" si="8"/>
        <v>9570363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321931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1000965</v>
      </c>
      <c r="M48" s="54">
        <f t="shared" si="7"/>
        <v>0</v>
      </c>
      <c r="N48" s="54">
        <f t="shared" si="7"/>
        <v>1000965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1000965</v>
      </c>
      <c r="X48" s="54">
        <f t="shared" si="7"/>
        <v>0</v>
      </c>
      <c r="Y48" s="54">
        <f t="shared" si="7"/>
        <v>1000965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77894213</v>
      </c>
      <c r="D49" s="218">
        <f t="shared" si="9"/>
        <v>0</v>
      </c>
      <c r="E49" s="220">
        <f t="shared" si="9"/>
        <v>74380363</v>
      </c>
      <c r="F49" s="220">
        <f t="shared" si="9"/>
        <v>82087957</v>
      </c>
      <c r="G49" s="220">
        <f t="shared" si="9"/>
        <v>2980808</v>
      </c>
      <c r="H49" s="220">
        <f t="shared" si="9"/>
        <v>4681181</v>
      </c>
      <c r="I49" s="220">
        <f t="shared" si="9"/>
        <v>3121351</v>
      </c>
      <c r="J49" s="220">
        <f t="shared" si="9"/>
        <v>10783340</v>
      </c>
      <c r="K49" s="220">
        <f t="shared" si="9"/>
        <v>5288932</v>
      </c>
      <c r="L49" s="220">
        <f t="shared" si="9"/>
        <v>5338899</v>
      </c>
      <c r="M49" s="220">
        <f t="shared" si="9"/>
        <v>11634317</v>
      </c>
      <c r="N49" s="220">
        <f t="shared" si="9"/>
        <v>22262148</v>
      </c>
      <c r="O49" s="220">
        <f t="shared" si="9"/>
        <v>2055144</v>
      </c>
      <c r="P49" s="220">
        <f t="shared" si="9"/>
        <v>7846047</v>
      </c>
      <c r="Q49" s="220">
        <f t="shared" si="9"/>
        <v>4270396</v>
      </c>
      <c r="R49" s="220">
        <f t="shared" si="9"/>
        <v>14171587</v>
      </c>
      <c r="S49" s="220">
        <f t="shared" si="9"/>
        <v>5746753</v>
      </c>
      <c r="T49" s="220">
        <f t="shared" si="9"/>
        <v>7882754</v>
      </c>
      <c r="U49" s="220">
        <f t="shared" si="9"/>
        <v>12099382</v>
      </c>
      <c r="V49" s="220">
        <f t="shared" si="9"/>
        <v>25728889</v>
      </c>
      <c r="W49" s="220">
        <f t="shared" si="9"/>
        <v>72945964</v>
      </c>
      <c r="X49" s="220">
        <f t="shared" si="9"/>
        <v>82087957</v>
      </c>
      <c r="Y49" s="220">
        <f t="shared" si="9"/>
        <v>-9141993</v>
      </c>
      <c r="Z49" s="221">
        <f t="shared" si="5"/>
        <v>-11.13682607547414</v>
      </c>
      <c r="AA49" s="222">
        <f>SUM(AA41:AA48)</f>
        <v>82087957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26345024</v>
      </c>
      <c r="D51" s="129">
        <f t="shared" si="10"/>
        <v>0</v>
      </c>
      <c r="E51" s="54">
        <f t="shared" si="10"/>
        <v>0</v>
      </c>
      <c r="F51" s="54">
        <f t="shared" si="10"/>
        <v>3285900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3285900</v>
      </c>
      <c r="Y51" s="54">
        <f t="shared" si="10"/>
        <v>-3285900</v>
      </c>
      <c r="Z51" s="184">
        <f>+IF(X51&lt;&gt;0,+(Y51/X51)*100,0)</f>
        <v>-100</v>
      </c>
      <c r="AA51" s="130">
        <f>SUM(AA57:AA61)</f>
        <v>3285900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>
        <v>100000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100000</v>
      </c>
      <c r="Y53" s="60">
        <v>-100000</v>
      </c>
      <c r="Z53" s="140">
        <v>-100</v>
      </c>
      <c r="AA53" s="155">
        <v>100000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100000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100000</v>
      </c>
      <c r="Y57" s="295">
        <f t="shared" si="11"/>
        <v>-100000</v>
      </c>
      <c r="Z57" s="296">
        <f>+IF(X57&lt;&gt;0,+(Y57/X57)*100,0)</f>
        <v>-100</v>
      </c>
      <c r="AA57" s="297">
        <f>SUM(AA52:AA56)</f>
        <v>100000</v>
      </c>
    </row>
    <row r="58" spans="1:27" ht="12.75">
      <c r="A58" s="311" t="s">
        <v>211</v>
      </c>
      <c r="B58" s="136"/>
      <c r="C58" s="62">
        <v>26345024</v>
      </c>
      <c r="D58" s="156"/>
      <c r="E58" s="60"/>
      <c r="F58" s="60">
        <v>500000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500000</v>
      </c>
      <c r="Y58" s="60">
        <v>-500000</v>
      </c>
      <c r="Z58" s="140">
        <v>-100</v>
      </c>
      <c r="AA58" s="155">
        <v>500000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>
        <v>2685900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2685900</v>
      </c>
      <c r="Y61" s="60">
        <v>-2685900</v>
      </c>
      <c r="Z61" s="140">
        <v>-100</v>
      </c>
      <c r="AA61" s="155">
        <v>2685900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23782178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>
        <v>143000</v>
      </c>
      <c r="U66" s="275">
        <v>717768</v>
      </c>
      <c r="V66" s="275">
        <v>860768</v>
      </c>
      <c r="W66" s="275">
        <v>860768</v>
      </c>
      <c r="X66" s="275"/>
      <c r="Y66" s="275">
        <v>860768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>
        <v>1619155</v>
      </c>
      <c r="H67" s="60">
        <v>1487669</v>
      </c>
      <c r="I67" s="60">
        <v>842530</v>
      </c>
      <c r="J67" s="60">
        <v>3949354</v>
      </c>
      <c r="K67" s="60">
        <v>472000</v>
      </c>
      <c r="L67" s="60">
        <v>481260</v>
      </c>
      <c r="M67" s="60">
        <v>1855779</v>
      </c>
      <c r="N67" s="60">
        <v>2809039</v>
      </c>
      <c r="O67" s="60">
        <v>3514738</v>
      </c>
      <c r="P67" s="60">
        <v>337500</v>
      </c>
      <c r="Q67" s="60">
        <v>552988</v>
      </c>
      <c r="R67" s="60">
        <v>4405226</v>
      </c>
      <c r="S67" s="60"/>
      <c r="T67" s="60">
        <v>197000</v>
      </c>
      <c r="U67" s="60">
        <v>5478810</v>
      </c>
      <c r="V67" s="60">
        <v>5675810</v>
      </c>
      <c r="W67" s="60">
        <v>16839429</v>
      </c>
      <c r="X67" s="60"/>
      <c r="Y67" s="60">
        <v>16839429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179655</v>
      </c>
      <c r="H68" s="60">
        <v>316000</v>
      </c>
      <c r="I68" s="60">
        <v>131169</v>
      </c>
      <c r="J68" s="60">
        <v>626824</v>
      </c>
      <c r="K68" s="60">
        <v>143677</v>
      </c>
      <c r="L68" s="60">
        <v>3955</v>
      </c>
      <c r="M68" s="60">
        <v>620725</v>
      </c>
      <c r="N68" s="60">
        <v>768357</v>
      </c>
      <c r="O68" s="60">
        <v>30650</v>
      </c>
      <c r="P68" s="60">
        <v>472108</v>
      </c>
      <c r="Q68" s="60">
        <v>664204</v>
      </c>
      <c r="R68" s="60">
        <v>1166962</v>
      </c>
      <c r="S68" s="60"/>
      <c r="T68" s="60"/>
      <c r="U68" s="60"/>
      <c r="V68" s="60"/>
      <c r="W68" s="60">
        <v>2562143</v>
      </c>
      <c r="X68" s="60"/>
      <c r="Y68" s="60">
        <v>2562143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23782178</v>
      </c>
      <c r="F69" s="220">
        <f t="shared" si="12"/>
        <v>0</v>
      </c>
      <c r="G69" s="220">
        <f t="shared" si="12"/>
        <v>1798810</v>
      </c>
      <c r="H69" s="220">
        <f t="shared" si="12"/>
        <v>1803669</v>
      </c>
      <c r="I69" s="220">
        <f t="shared" si="12"/>
        <v>973699</v>
      </c>
      <c r="J69" s="220">
        <f t="shared" si="12"/>
        <v>4576178</v>
      </c>
      <c r="K69" s="220">
        <f t="shared" si="12"/>
        <v>615677</v>
      </c>
      <c r="L69" s="220">
        <f t="shared" si="12"/>
        <v>485215</v>
      </c>
      <c r="M69" s="220">
        <f t="shared" si="12"/>
        <v>2476504</v>
      </c>
      <c r="N69" s="220">
        <f t="shared" si="12"/>
        <v>3577396</v>
      </c>
      <c r="O69" s="220">
        <f t="shared" si="12"/>
        <v>3545388</v>
      </c>
      <c r="P69" s="220">
        <f t="shared" si="12"/>
        <v>809608</v>
      </c>
      <c r="Q69" s="220">
        <f t="shared" si="12"/>
        <v>1217192</v>
      </c>
      <c r="R69" s="220">
        <f t="shared" si="12"/>
        <v>5572188</v>
      </c>
      <c r="S69" s="220">
        <f t="shared" si="12"/>
        <v>0</v>
      </c>
      <c r="T69" s="220">
        <f t="shared" si="12"/>
        <v>340000</v>
      </c>
      <c r="U69" s="220">
        <f t="shared" si="12"/>
        <v>6196578</v>
      </c>
      <c r="V69" s="220">
        <f t="shared" si="12"/>
        <v>6536578</v>
      </c>
      <c r="W69" s="220">
        <f t="shared" si="12"/>
        <v>20262340</v>
      </c>
      <c r="X69" s="220">
        <f t="shared" si="12"/>
        <v>0</v>
      </c>
      <c r="Y69" s="220">
        <f t="shared" si="12"/>
        <v>20262340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41610363</v>
      </c>
      <c r="F5" s="358">
        <f t="shared" si="0"/>
        <v>43733695</v>
      </c>
      <c r="G5" s="358">
        <f t="shared" si="0"/>
        <v>856866</v>
      </c>
      <c r="H5" s="356">
        <f t="shared" si="0"/>
        <v>2285643</v>
      </c>
      <c r="I5" s="356">
        <f t="shared" si="0"/>
        <v>750470</v>
      </c>
      <c r="J5" s="358">
        <f t="shared" si="0"/>
        <v>3892979</v>
      </c>
      <c r="K5" s="358">
        <f t="shared" si="0"/>
        <v>3131888</v>
      </c>
      <c r="L5" s="356">
        <f t="shared" si="0"/>
        <v>2745544</v>
      </c>
      <c r="M5" s="356">
        <f t="shared" si="0"/>
        <v>8591671</v>
      </c>
      <c r="N5" s="358">
        <f t="shared" si="0"/>
        <v>14469103</v>
      </c>
      <c r="O5" s="358">
        <f t="shared" si="0"/>
        <v>0</v>
      </c>
      <c r="P5" s="356">
        <f t="shared" si="0"/>
        <v>7008711</v>
      </c>
      <c r="Q5" s="356">
        <f t="shared" si="0"/>
        <v>1009991</v>
      </c>
      <c r="R5" s="358">
        <f t="shared" si="0"/>
        <v>8018702</v>
      </c>
      <c r="S5" s="358">
        <f t="shared" si="0"/>
        <v>3129505</v>
      </c>
      <c r="T5" s="356">
        <f t="shared" si="0"/>
        <v>2755068</v>
      </c>
      <c r="U5" s="356">
        <f t="shared" si="0"/>
        <v>1969295</v>
      </c>
      <c r="V5" s="358">
        <f t="shared" si="0"/>
        <v>7853868</v>
      </c>
      <c r="W5" s="358">
        <f t="shared" si="0"/>
        <v>34234652</v>
      </c>
      <c r="X5" s="356">
        <f t="shared" si="0"/>
        <v>43733695</v>
      </c>
      <c r="Y5" s="358">
        <f t="shared" si="0"/>
        <v>-9499043</v>
      </c>
      <c r="Z5" s="359">
        <f>+IF(X5&lt;&gt;0,+(Y5/X5)*100,0)</f>
        <v>-21.720193091390975</v>
      </c>
      <c r="AA5" s="360">
        <f>+AA6+AA8+AA11+AA13+AA15</f>
        <v>43733695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9410363</v>
      </c>
      <c r="F6" s="59">
        <f t="shared" si="1"/>
        <v>11839910</v>
      </c>
      <c r="G6" s="59">
        <f t="shared" si="1"/>
        <v>201115</v>
      </c>
      <c r="H6" s="60">
        <f t="shared" si="1"/>
        <v>1838568</v>
      </c>
      <c r="I6" s="60">
        <f t="shared" si="1"/>
        <v>629372</v>
      </c>
      <c r="J6" s="59">
        <f t="shared" si="1"/>
        <v>2669055</v>
      </c>
      <c r="K6" s="59">
        <f t="shared" si="1"/>
        <v>3106888</v>
      </c>
      <c r="L6" s="60">
        <f t="shared" si="1"/>
        <v>1022373</v>
      </c>
      <c r="M6" s="60">
        <f t="shared" si="1"/>
        <v>2844262</v>
      </c>
      <c r="N6" s="59">
        <f t="shared" si="1"/>
        <v>6973523</v>
      </c>
      <c r="O6" s="59">
        <f t="shared" si="1"/>
        <v>0</v>
      </c>
      <c r="P6" s="60">
        <f t="shared" si="1"/>
        <v>1313678</v>
      </c>
      <c r="Q6" s="60">
        <f t="shared" si="1"/>
        <v>0</v>
      </c>
      <c r="R6" s="59">
        <f t="shared" si="1"/>
        <v>1313678</v>
      </c>
      <c r="S6" s="59">
        <f t="shared" si="1"/>
        <v>0</v>
      </c>
      <c r="T6" s="60">
        <f t="shared" si="1"/>
        <v>0</v>
      </c>
      <c r="U6" s="60">
        <f t="shared" si="1"/>
        <v>17320</v>
      </c>
      <c r="V6" s="59">
        <f t="shared" si="1"/>
        <v>17320</v>
      </c>
      <c r="W6" s="59">
        <f t="shared" si="1"/>
        <v>10973576</v>
      </c>
      <c r="X6" s="60">
        <f t="shared" si="1"/>
        <v>11839910</v>
      </c>
      <c r="Y6" s="59">
        <f t="shared" si="1"/>
        <v>-866334</v>
      </c>
      <c r="Z6" s="61">
        <f>+IF(X6&lt;&gt;0,+(Y6/X6)*100,0)</f>
        <v>-7.3170657547227975</v>
      </c>
      <c r="AA6" s="62">
        <f t="shared" si="1"/>
        <v>11839910</v>
      </c>
    </row>
    <row r="7" spans="1:27" ht="12.75">
      <c r="A7" s="291" t="s">
        <v>229</v>
      </c>
      <c r="B7" s="142"/>
      <c r="C7" s="60"/>
      <c r="D7" s="340"/>
      <c r="E7" s="60">
        <v>9410363</v>
      </c>
      <c r="F7" s="59">
        <v>11839910</v>
      </c>
      <c r="G7" s="59">
        <v>201115</v>
      </c>
      <c r="H7" s="60">
        <v>1838568</v>
      </c>
      <c r="I7" s="60">
        <v>629372</v>
      </c>
      <c r="J7" s="59">
        <v>2669055</v>
      </c>
      <c r="K7" s="59">
        <v>3106888</v>
      </c>
      <c r="L7" s="60">
        <v>1022373</v>
      </c>
      <c r="M7" s="60">
        <v>2844262</v>
      </c>
      <c r="N7" s="59">
        <v>6973523</v>
      </c>
      <c r="O7" s="59"/>
      <c r="P7" s="60">
        <v>1313678</v>
      </c>
      <c r="Q7" s="60"/>
      <c r="R7" s="59">
        <v>1313678</v>
      </c>
      <c r="S7" s="59"/>
      <c r="T7" s="60"/>
      <c r="U7" s="60">
        <v>17320</v>
      </c>
      <c r="V7" s="59">
        <v>17320</v>
      </c>
      <c r="W7" s="59">
        <v>10973576</v>
      </c>
      <c r="X7" s="60">
        <v>11839910</v>
      </c>
      <c r="Y7" s="59">
        <v>-866334</v>
      </c>
      <c r="Z7" s="61">
        <v>-7.32</v>
      </c>
      <c r="AA7" s="62">
        <v>11839910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31050000</v>
      </c>
      <c r="F8" s="59">
        <f t="shared" si="2"/>
        <v>31893785</v>
      </c>
      <c r="G8" s="59">
        <f t="shared" si="2"/>
        <v>655751</v>
      </c>
      <c r="H8" s="60">
        <f t="shared" si="2"/>
        <v>447075</v>
      </c>
      <c r="I8" s="60">
        <f t="shared" si="2"/>
        <v>121098</v>
      </c>
      <c r="J8" s="59">
        <f t="shared" si="2"/>
        <v>1223924</v>
      </c>
      <c r="K8" s="59">
        <f t="shared" si="2"/>
        <v>25000</v>
      </c>
      <c r="L8" s="60">
        <f t="shared" si="2"/>
        <v>1723171</v>
      </c>
      <c r="M8" s="60">
        <f t="shared" si="2"/>
        <v>5747409</v>
      </c>
      <c r="N8" s="59">
        <f t="shared" si="2"/>
        <v>7495580</v>
      </c>
      <c r="O8" s="59">
        <f t="shared" si="2"/>
        <v>0</v>
      </c>
      <c r="P8" s="60">
        <f t="shared" si="2"/>
        <v>5695033</v>
      </c>
      <c r="Q8" s="60">
        <f t="shared" si="2"/>
        <v>1009991</v>
      </c>
      <c r="R8" s="59">
        <f t="shared" si="2"/>
        <v>6705024</v>
      </c>
      <c r="S8" s="59">
        <f t="shared" si="2"/>
        <v>3129505</v>
      </c>
      <c r="T8" s="60">
        <f t="shared" si="2"/>
        <v>2755068</v>
      </c>
      <c r="U8" s="60">
        <f t="shared" si="2"/>
        <v>1951975</v>
      </c>
      <c r="V8" s="59">
        <f t="shared" si="2"/>
        <v>7836548</v>
      </c>
      <c r="W8" s="59">
        <f t="shared" si="2"/>
        <v>23261076</v>
      </c>
      <c r="X8" s="60">
        <f t="shared" si="2"/>
        <v>31893785</v>
      </c>
      <c r="Y8" s="59">
        <f t="shared" si="2"/>
        <v>-8632709</v>
      </c>
      <c r="Z8" s="61">
        <f>+IF(X8&lt;&gt;0,+(Y8/X8)*100,0)</f>
        <v>-27.06705710846173</v>
      </c>
      <c r="AA8" s="62">
        <f>SUM(AA9:AA10)</f>
        <v>31893785</v>
      </c>
    </row>
    <row r="9" spans="1:27" ht="12.75">
      <c r="A9" s="291" t="s">
        <v>230</v>
      </c>
      <c r="B9" s="142"/>
      <c r="C9" s="60"/>
      <c r="D9" s="340"/>
      <c r="E9" s="60">
        <v>28050000</v>
      </c>
      <c r="F9" s="59">
        <v>31893785</v>
      </c>
      <c r="G9" s="59">
        <v>655751</v>
      </c>
      <c r="H9" s="60">
        <v>447075</v>
      </c>
      <c r="I9" s="60">
        <v>121098</v>
      </c>
      <c r="J9" s="59">
        <v>1223924</v>
      </c>
      <c r="K9" s="59">
        <v>25000</v>
      </c>
      <c r="L9" s="60">
        <v>1723171</v>
      </c>
      <c r="M9" s="60">
        <v>5747409</v>
      </c>
      <c r="N9" s="59">
        <v>7495580</v>
      </c>
      <c r="O9" s="59"/>
      <c r="P9" s="60">
        <v>5695033</v>
      </c>
      <c r="Q9" s="60">
        <v>268630</v>
      </c>
      <c r="R9" s="59">
        <v>5963663</v>
      </c>
      <c r="S9" s="59">
        <v>3129505</v>
      </c>
      <c r="T9" s="60">
        <v>2755068</v>
      </c>
      <c r="U9" s="60">
        <v>1951975</v>
      </c>
      <c r="V9" s="59">
        <v>7836548</v>
      </c>
      <c r="W9" s="59">
        <v>22519715</v>
      </c>
      <c r="X9" s="60">
        <v>31893785</v>
      </c>
      <c r="Y9" s="59">
        <v>-9374070</v>
      </c>
      <c r="Z9" s="61">
        <v>-29.39</v>
      </c>
      <c r="AA9" s="62">
        <v>31893785</v>
      </c>
    </row>
    <row r="10" spans="1:27" ht="12.75">
      <c r="A10" s="291" t="s">
        <v>231</v>
      </c>
      <c r="B10" s="142"/>
      <c r="C10" s="60"/>
      <c r="D10" s="340"/>
      <c r="E10" s="60">
        <v>3000000</v>
      </c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>
        <v>741361</v>
      </c>
      <c r="R10" s="59">
        <v>741361</v>
      </c>
      <c r="S10" s="59"/>
      <c r="T10" s="60"/>
      <c r="U10" s="60"/>
      <c r="V10" s="59"/>
      <c r="W10" s="59">
        <v>741361</v>
      </c>
      <c r="X10" s="60"/>
      <c r="Y10" s="59">
        <v>741361</v>
      </c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300000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>
        <v>300000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850000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>
        <v>200000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>
        <v>500000</v>
      </c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150000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74904672</v>
      </c>
      <c r="D22" s="344">
        <f t="shared" si="6"/>
        <v>0</v>
      </c>
      <c r="E22" s="343">
        <f t="shared" si="6"/>
        <v>26650000</v>
      </c>
      <c r="F22" s="345">
        <f t="shared" si="6"/>
        <v>28783899</v>
      </c>
      <c r="G22" s="345">
        <f t="shared" si="6"/>
        <v>2123942</v>
      </c>
      <c r="H22" s="343">
        <f t="shared" si="6"/>
        <v>2027655</v>
      </c>
      <c r="I22" s="343">
        <f t="shared" si="6"/>
        <v>2370881</v>
      </c>
      <c r="J22" s="345">
        <f t="shared" si="6"/>
        <v>6522478</v>
      </c>
      <c r="K22" s="345">
        <f t="shared" si="6"/>
        <v>1926908</v>
      </c>
      <c r="L22" s="343">
        <f t="shared" si="6"/>
        <v>1011506</v>
      </c>
      <c r="M22" s="343">
        <f t="shared" si="6"/>
        <v>2099050</v>
      </c>
      <c r="N22" s="345">
        <f t="shared" si="6"/>
        <v>5037464</v>
      </c>
      <c r="O22" s="345">
        <f t="shared" si="6"/>
        <v>2055144</v>
      </c>
      <c r="P22" s="343">
        <f t="shared" si="6"/>
        <v>837336</v>
      </c>
      <c r="Q22" s="343">
        <f t="shared" si="6"/>
        <v>1286556</v>
      </c>
      <c r="R22" s="345">
        <f t="shared" si="6"/>
        <v>4179036</v>
      </c>
      <c r="S22" s="345">
        <f t="shared" si="6"/>
        <v>2173891</v>
      </c>
      <c r="T22" s="343">
        <f t="shared" si="6"/>
        <v>5010711</v>
      </c>
      <c r="U22" s="343">
        <f t="shared" si="6"/>
        <v>10130087</v>
      </c>
      <c r="V22" s="345">
        <f t="shared" si="6"/>
        <v>17314689</v>
      </c>
      <c r="W22" s="345">
        <f t="shared" si="6"/>
        <v>33053667</v>
      </c>
      <c r="X22" s="343">
        <f t="shared" si="6"/>
        <v>28783899</v>
      </c>
      <c r="Y22" s="345">
        <f t="shared" si="6"/>
        <v>4269768</v>
      </c>
      <c r="Z22" s="336">
        <f>+IF(X22&lt;&gt;0,+(Y22/X22)*100,0)</f>
        <v>14.833876397356729</v>
      </c>
      <c r="AA22" s="350">
        <f>SUM(AA23:AA32)</f>
        <v>28783899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1000000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>
        <v>70137730</v>
      </c>
      <c r="D25" s="340"/>
      <c r="E25" s="60">
        <v>25650000</v>
      </c>
      <c r="F25" s="59">
        <v>28783899</v>
      </c>
      <c r="G25" s="59">
        <v>2123942</v>
      </c>
      <c r="H25" s="60">
        <v>2027655</v>
      </c>
      <c r="I25" s="60">
        <v>2370881</v>
      </c>
      <c r="J25" s="59">
        <v>6522478</v>
      </c>
      <c r="K25" s="59">
        <v>1926908</v>
      </c>
      <c r="L25" s="60">
        <v>1011506</v>
      </c>
      <c r="M25" s="60">
        <v>2099050</v>
      </c>
      <c r="N25" s="59">
        <v>5037464</v>
      </c>
      <c r="O25" s="59">
        <v>2055144</v>
      </c>
      <c r="P25" s="60">
        <v>837336</v>
      </c>
      <c r="Q25" s="60">
        <v>1286556</v>
      </c>
      <c r="R25" s="59">
        <v>4179036</v>
      </c>
      <c r="S25" s="59">
        <v>2173891</v>
      </c>
      <c r="T25" s="60">
        <v>5010711</v>
      </c>
      <c r="U25" s="60">
        <v>10130087</v>
      </c>
      <c r="V25" s="59">
        <v>17314689</v>
      </c>
      <c r="W25" s="59">
        <v>33053667</v>
      </c>
      <c r="X25" s="60">
        <v>28783899</v>
      </c>
      <c r="Y25" s="59">
        <v>4269768</v>
      </c>
      <c r="Z25" s="61">
        <v>14.83</v>
      </c>
      <c r="AA25" s="62">
        <v>28783899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>
        <v>868967</v>
      </c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3897975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2667610</v>
      </c>
      <c r="D40" s="344">
        <f t="shared" si="9"/>
        <v>0</v>
      </c>
      <c r="E40" s="343">
        <f t="shared" si="9"/>
        <v>6120000</v>
      </c>
      <c r="F40" s="345">
        <f t="shared" si="9"/>
        <v>9570363</v>
      </c>
      <c r="G40" s="345">
        <f t="shared" si="9"/>
        <v>0</v>
      </c>
      <c r="H40" s="343">
        <f t="shared" si="9"/>
        <v>367883</v>
      </c>
      <c r="I40" s="343">
        <f t="shared" si="9"/>
        <v>0</v>
      </c>
      <c r="J40" s="345">
        <f t="shared" si="9"/>
        <v>367883</v>
      </c>
      <c r="K40" s="345">
        <f t="shared" si="9"/>
        <v>230136</v>
      </c>
      <c r="L40" s="343">
        <f t="shared" si="9"/>
        <v>580884</v>
      </c>
      <c r="M40" s="343">
        <f t="shared" si="9"/>
        <v>943596</v>
      </c>
      <c r="N40" s="345">
        <f t="shared" si="9"/>
        <v>1754616</v>
      </c>
      <c r="O40" s="345">
        <f t="shared" si="9"/>
        <v>0</v>
      </c>
      <c r="P40" s="343">
        <f t="shared" si="9"/>
        <v>0</v>
      </c>
      <c r="Q40" s="343">
        <f t="shared" si="9"/>
        <v>1973849</v>
      </c>
      <c r="R40" s="345">
        <f t="shared" si="9"/>
        <v>1973849</v>
      </c>
      <c r="S40" s="345">
        <f t="shared" si="9"/>
        <v>443357</v>
      </c>
      <c r="T40" s="343">
        <f t="shared" si="9"/>
        <v>116975</v>
      </c>
      <c r="U40" s="343">
        <f t="shared" si="9"/>
        <v>0</v>
      </c>
      <c r="V40" s="345">
        <f t="shared" si="9"/>
        <v>560332</v>
      </c>
      <c r="W40" s="345">
        <f t="shared" si="9"/>
        <v>4656680</v>
      </c>
      <c r="X40" s="343">
        <f t="shared" si="9"/>
        <v>9570363</v>
      </c>
      <c r="Y40" s="345">
        <f t="shared" si="9"/>
        <v>-4913683</v>
      </c>
      <c r="Z40" s="336">
        <f>+IF(X40&lt;&gt;0,+(Y40/X40)*100,0)</f>
        <v>-51.342702465935716</v>
      </c>
      <c r="AA40" s="350">
        <f>SUM(AA41:AA49)</f>
        <v>9570363</v>
      </c>
    </row>
    <row r="41" spans="1:27" ht="12.75">
      <c r="A41" s="361" t="s">
        <v>248</v>
      </c>
      <c r="B41" s="142"/>
      <c r="C41" s="362">
        <v>1976142</v>
      </c>
      <c r="D41" s="363"/>
      <c r="E41" s="362"/>
      <c r="F41" s="364"/>
      <c r="G41" s="364"/>
      <c r="H41" s="362">
        <v>174578</v>
      </c>
      <c r="I41" s="362"/>
      <c r="J41" s="364">
        <v>174578</v>
      </c>
      <c r="K41" s="364"/>
      <c r="L41" s="362"/>
      <c r="M41" s="362">
        <v>943596</v>
      </c>
      <c r="N41" s="364">
        <v>943596</v>
      </c>
      <c r="O41" s="364"/>
      <c r="P41" s="362"/>
      <c r="Q41" s="362">
        <v>1632489</v>
      </c>
      <c r="R41" s="364">
        <v>1632489</v>
      </c>
      <c r="S41" s="364">
        <v>443357</v>
      </c>
      <c r="T41" s="362"/>
      <c r="U41" s="362"/>
      <c r="V41" s="364">
        <v>443357</v>
      </c>
      <c r="W41" s="364">
        <v>3194020</v>
      </c>
      <c r="X41" s="362"/>
      <c r="Y41" s="364">
        <v>3194020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520889</v>
      </c>
      <c r="D43" s="369"/>
      <c r="E43" s="305">
        <v>800000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1000000</v>
      </c>
      <c r="F44" s="53">
        <v>2320000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2320000</v>
      </c>
      <c r="Y44" s="53">
        <v>-2320000</v>
      </c>
      <c r="Z44" s="94">
        <v>-100</v>
      </c>
      <c r="AA44" s="95">
        <v>2320000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14000</v>
      </c>
      <c r="D48" s="368"/>
      <c r="E48" s="54"/>
      <c r="F48" s="53"/>
      <c r="G48" s="53"/>
      <c r="H48" s="54"/>
      <c r="I48" s="54"/>
      <c r="J48" s="53"/>
      <c r="K48" s="53">
        <v>22500</v>
      </c>
      <c r="L48" s="54"/>
      <c r="M48" s="54"/>
      <c r="N48" s="53">
        <v>22500</v>
      </c>
      <c r="O48" s="53"/>
      <c r="P48" s="54"/>
      <c r="Q48" s="54"/>
      <c r="R48" s="53"/>
      <c r="S48" s="53"/>
      <c r="T48" s="54"/>
      <c r="U48" s="54"/>
      <c r="V48" s="53"/>
      <c r="W48" s="53">
        <v>22500</v>
      </c>
      <c r="X48" s="54"/>
      <c r="Y48" s="53">
        <v>22500</v>
      </c>
      <c r="Z48" s="94"/>
      <c r="AA48" s="95"/>
    </row>
    <row r="49" spans="1:27" ht="12.75">
      <c r="A49" s="361" t="s">
        <v>93</v>
      </c>
      <c r="B49" s="136"/>
      <c r="C49" s="54">
        <v>156579</v>
      </c>
      <c r="D49" s="368"/>
      <c r="E49" s="54">
        <v>4320000</v>
      </c>
      <c r="F49" s="53">
        <v>7250363</v>
      </c>
      <c r="G49" s="53"/>
      <c r="H49" s="54">
        <v>193305</v>
      </c>
      <c r="I49" s="54"/>
      <c r="J49" s="53">
        <v>193305</v>
      </c>
      <c r="K49" s="53">
        <v>207636</v>
      </c>
      <c r="L49" s="54">
        <v>580884</v>
      </c>
      <c r="M49" s="54"/>
      <c r="N49" s="53">
        <v>788520</v>
      </c>
      <c r="O49" s="53"/>
      <c r="P49" s="54"/>
      <c r="Q49" s="54">
        <v>341360</v>
      </c>
      <c r="R49" s="53">
        <v>341360</v>
      </c>
      <c r="S49" s="53"/>
      <c r="T49" s="54">
        <v>116975</v>
      </c>
      <c r="U49" s="54"/>
      <c r="V49" s="53">
        <v>116975</v>
      </c>
      <c r="W49" s="53">
        <v>1440160</v>
      </c>
      <c r="X49" s="54">
        <v>7250363</v>
      </c>
      <c r="Y49" s="53">
        <v>-5810203</v>
      </c>
      <c r="Z49" s="94">
        <v>-80.14</v>
      </c>
      <c r="AA49" s="95">
        <v>7250363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321931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1000965</v>
      </c>
      <c r="M57" s="343">
        <f t="shared" si="13"/>
        <v>0</v>
      </c>
      <c r="N57" s="345">
        <f t="shared" si="13"/>
        <v>1000965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1000965</v>
      </c>
      <c r="X57" s="343">
        <f t="shared" si="13"/>
        <v>0</v>
      </c>
      <c r="Y57" s="345">
        <f t="shared" si="13"/>
        <v>1000965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321931</v>
      </c>
      <c r="D58" s="340"/>
      <c r="E58" s="60"/>
      <c r="F58" s="59"/>
      <c r="G58" s="59"/>
      <c r="H58" s="60"/>
      <c r="I58" s="60"/>
      <c r="J58" s="59"/>
      <c r="K58" s="59"/>
      <c r="L58" s="60">
        <v>1000965</v>
      </c>
      <c r="M58" s="60"/>
      <c r="N58" s="59">
        <v>1000965</v>
      </c>
      <c r="O58" s="59"/>
      <c r="P58" s="60"/>
      <c r="Q58" s="60"/>
      <c r="R58" s="59"/>
      <c r="S58" s="59"/>
      <c r="T58" s="60"/>
      <c r="U58" s="60"/>
      <c r="V58" s="59"/>
      <c r="W58" s="59">
        <v>1000965</v>
      </c>
      <c r="X58" s="60"/>
      <c r="Y58" s="59">
        <v>1000965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77894213</v>
      </c>
      <c r="D60" s="346">
        <f t="shared" si="14"/>
        <v>0</v>
      </c>
      <c r="E60" s="219">
        <f t="shared" si="14"/>
        <v>74380363</v>
      </c>
      <c r="F60" s="264">
        <f t="shared" si="14"/>
        <v>82087957</v>
      </c>
      <c r="G60" s="264">
        <f t="shared" si="14"/>
        <v>2980808</v>
      </c>
      <c r="H60" s="219">
        <f t="shared" si="14"/>
        <v>4681181</v>
      </c>
      <c r="I60" s="219">
        <f t="shared" si="14"/>
        <v>3121351</v>
      </c>
      <c r="J60" s="264">
        <f t="shared" si="14"/>
        <v>10783340</v>
      </c>
      <c r="K60" s="264">
        <f t="shared" si="14"/>
        <v>5288932</v>
      </c>
      <c r="L60" s="219">
        <f t="shared" si="14"/>
        <v>5338899</v>
      </c>
      <c r="M60" s="219">
        <f t="shared" si="14"/>
        <v>11634317</v>
      </c>
      <c r="N60" s="264">
        <f t="shared" si="14"/>
        <v>22262148</v>
      </c>
      <c r="O60" s="264">
        <f t="shared" si="14"/>
        <v>2055144</v>
      </c>
      <c r="P60" s="219">
        <f t="shared" si="14"/>
        <v>7846047</v>
      </c>
      <c r="Q60" s="219">
        <f t="shared" si="14"/>
        <v>4270396</v>
      </c>
      <c r="R60" s="264">
        <f t="shared" si="14"/>
        <v>14171587</v>
      </c>
      <c r="S60" s="264">
        <f t="shared" si="14"/>
        <v>5746753</v>
      </c>
      <c r="T60" s="219">
        <f t="shared" si="14"/>
        <v>7882754</v>
      </c>
      <c r="U60" s="219">
        <f t="shared" si="14"/>
        <v>12099382</v>
      </c>
      <c r="V60" s="264">
        <f t="shared" si="14"/>
        <v>25728889</v>
      </c>
      <c r="W60" s="264">
        <f t="shared" si="14"/>
        <v>72945964</v>
      </c>
      <c r="X60" s="219">
        <f t="shared" si="14"/>
        <v>82087957</v>
      </c>
      <c r="Y60" s="264">
        <f t="shared" si="14"/>
        <v>-9141993</v>
      </c>
      <c r="Z60" s="337">
        <f>+IF(X60&lt;&gt;0,+(Y60/X60)*100,0)</f>
        <v>-11.13682607547414</v>
      </c>
      <c r="AA60" s="232">
        <f>+AA57+AA54+AA51+AA40+AA37+AA34+AA22+AA5</f>
        <v>82087957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2017-07-31T13:36:10Z</dcterms:created>
  <dcterms:modified xsi:type="dcterms:W3CDTF">2017-07-31T13:36:13Z</dcterms:modified>
  <cp:category/>
  <cp:version/>
  <cp:contentType/>
  <cp:contentStatus/>
</cp:coreProperties>
</file>