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<sst xmlns="http://schemas.openxmlformats.org/spreadsheetml/2006/main" count="857" uniqueCount="303">
  <si>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KwaDukuza(KZN292)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</si>
  <si>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</si>
  <si>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</si>
  <si>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</si>
  <si>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</si>
  <si>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</si>
  <si>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</si>
  <si>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</si>
  <si>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</si>
  <si>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</si>
  <si>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</si>
  <si>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</si>
  <si>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</si>
  <si>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</si>
  <si>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</si>
  <si>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</si>
  <si>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</si>
  <si>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</si>
  <si>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</si>
  <si>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</si>
  <si>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</si>
  <si>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</si>
  <si>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</si>
  <si>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</si>
  <si>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</si>
  <si>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</si>
  <si>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</si>
  <si>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</si>
  <si>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</si>
  <si>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</si>
  <si>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</si>
  <si>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</si>
  <si>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</si>
  <si>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</si>
  <si>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</si>
  <si>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</si>
  <si>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</si>
  <si>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</si>
  <si>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</si>
  <si>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</si>
  <si>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</si>
  <si>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</si>
  <si>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</si>
  <si>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</si>
  <si>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</si>
  <si>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</si>
  <si>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</si>
  <si>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</si>
  <si>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</si>
  <si>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</si>
  <si>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</si>
  <si>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</si>
  <si>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</si>
  <si>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</si>
  <si>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</si>
  <si>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</si>
  <si>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</si>
  <si>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</si>
  <si>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</si>
  <si>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</si>
  <si>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</si>
  <si>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</si>
  <si>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</si>
  <si>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</si>
  <si>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</si>
  <si>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</si>
  <si>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</si>
  <si>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</si>
  <si>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</si>
  <si>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</si>
  <si>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KwaDukuza(KZN292)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</si>
  <si>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</si>
  <si>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</si>
  <si>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</si>
  <si>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</si>
  <si>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</si>
  <si>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</si>
  <si>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</si>
  <si>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</si>
  <si>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</si>
  <si>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</si>
  <si>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</si>
  <si>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</si>
  <si>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</si>
  <si>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</si>
  <si>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</si>
  <si>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</si>
  <si>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</si>
  <si>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</si>
  <si>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</si>
  <si>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</si>
  <si>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</si>
  <si>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</si>
  <si>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</si>
  <si>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</si>
  <si>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</si>
  <si>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</si>
  <si>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</si>
  <si>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</si>
  <si>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</si>
  <si>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KwaDukuza(KZN292)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</si>
  <si>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</si>
  <si>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</si>
  <si>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</si>
  <si>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</si>
  <si>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</si>
  <si>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</si>
  <si>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</si>
  <si>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</si>
  <si>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</si>
  <si>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</si>
  <si>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</si>
  <si>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</si>
  <si>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</si>
  <si>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</si>
  <si>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</si>
  <si>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</si>
  <si>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</si>
  <si>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</si>
  <si>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</si>
  <si>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</si>
  <si>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</si>
  <si>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</si>
  <si>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</si>
  <si>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</si>
  <si>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</si>
  <si>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</si>
  <si>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</si>
  <si>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</si>
  <si>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KwaDukuza(KZN292)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</si>
  <si>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</si>
  <si>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</si>
  <si>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</si>
  <si>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</si>
  <si>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</si>
  <si>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</si>
  <si>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</si>
  <si>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</si>
  <si>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</si>
  <si>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</si>
  <si>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KwaDukuza(KZN292)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</si>
  <si>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</si>
  <si>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</si>
  <si>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</si>
  <si>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</si>
  <si>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</si>
  <si>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</si>
  <si>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</si>
  <si>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</si>
  <si>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</si>
  <si>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</si>
  <si>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</si>
  <si>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</si>
  <si>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</si>
  <si>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</si>
  <si>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</si>
  <si>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</si>
  <si>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</si>
  <si>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</si>
  <si>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</si>
  <si>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</si>
  <si>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</si>
  <si>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</si>
  <si>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</si>
  <si>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</si>
  <si>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</si>
  <si>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</si>
  <si>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</si>
  <si>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</si>
  <si>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</si>
  <si>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</si>
  <si>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</si>
  <si>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</si>
  <si>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</si>
  <si>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KwaDukuza(KZN292)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</si>
  <si>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</si>
  <si>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</si>
  <si>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</si>
  <si>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</si>
  <si>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</si>
  <si>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</si>
  <si>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</si>
  <si>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</si>
  <si>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</si>
  <si>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</si>
  <si>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</si>
  <si>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</si>
  <si>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</si>
  <si>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</si>
  <si>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</si>
  <si>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</si>
  <si>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</si>
  <si>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</si>
  <si>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</si>
  <si>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</si>
  <si>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</si>
  <si>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</si>
  <si>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</si>
  <si>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</si>
  <si>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</si>
  <si>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</si>
  <si>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</si>
  <si>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KwaDukuza(KZN292)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</si>
  <si>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</si>
  <si>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</si>
  <si>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</si>
  <si>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</si>
  <si>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</si>
  <si>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</si>
  <si>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</si>
  <si>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</si>
  <si>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</si>
  <si>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</si>
  <si>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</si>
  <si>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</si>
  <si>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</si>
  <si>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</si>
  <si>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</si>
  <si>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</si>
  <si>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</si>
  <si>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</si>
  <si>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</si>
  <si>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</si>
  <si>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</si>
  <si>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</si>
  <si>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</si>
  <si>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</si>
  <si>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KwaDukuza(KZN292)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</si>
  <si>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</si>
  <si>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</si>
  <si>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</si>
  <si>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</si>
  <si>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</si>
  <si>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</si>
  <si>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</si>
  <si>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</si>
  <si>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</si>
  <si>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</si>
  <si>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</si>
  <si>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</si>
  <si>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</si>
  <si>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</si>
  <si>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</si>
  <si>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</si>
  <si>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</si>
  <si>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</si>
  <si>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</si>
  <si>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</si>
  <si>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</si>
  <si>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</si>
  <si>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</si>
  <si>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</si>
  <si>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</si>
  <si>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</si>
  <si>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</si>
  <si>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</si>
  <si>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</si>
  <si>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</si>
  <si>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</si>
  <si>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</si>
  <si>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</si>
  <si>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</si>
  <si>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</si>
  <si>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KwaDukuza(KZN292)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</si>
  <si>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</si>
  <si>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</si>
  <si>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KwaDukuza(KZN292)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</si>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</sst>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322014782</v>
      </c>
      <c r="C5" s="19">
        <v>0</v>
      </c>
      <c r="D5" s="59">
        <v>358342384</v>
      </c>
      <c r="E5" s="60">
        <v>365433440</v>
      </c>
      <c r="F5" s="60">
        <v>4688352</v>
      </c>
      <c r="G5" s="60">
        <v>40220049</v>
      </c>
      <c r="H5" s="60">
        <v>32526788</v>
      </c>
      <c r="I5" s="60">
        <v>77435189</v>
      </c>
      <c r="J5" s="60">
        <v>30906910</v>
      </c>
      <c r="K5" s="60">
        <v>29950171</v>
      </c>
      <c r="L5" s="60">
        <v>35406615</v>
      </c>
      <c r="M5" s="60">
        <v>96263696</v>
      </c>
      <c r="N5" s="60">
        <v>31202226</v>
      </c>
      <c r="O5" s="60">
        <v>30950757</v>
      </c>
      <c r="P5" s="60">
        <v>35654478</v>
      </c>
      <c r="Q5" s="60">
        <v>97807461</v>
      </c>
      <c r="R5" s="60">
        <v>31874368</v>
      </c>
      <c r="S5" s="60">
        <v>32931398</v>
      </c>
      <c r="T5" s="60">
        <v>35337700</v>
      </c>
      <c r="U5" s="60">
        <v>100143466</v>
      </c>
      <c r="V5" s="60">
        <v>371649812</v>
      </c>
      <c r="W5" s="60">
        <v>358342380</v>
      </c>
      <c r="X5" s="60">
        <v>13307432</v>
      </c>
      <c r="Y5" s="61">
        <v>3.71</v>
      </c>
      <c r="Z5" s="62">
        <v>365433440</v>
      </c>
    </row>
    <row r="6" spans="1:26" ht="12.75">
      <c r="A6" s="58" t="s">
        <v>32</v>
      </c>
      <c r="B6" s="19">
        <v>679428767</v>
      </c>
      <c r="C6" s="19">
        <v>0</v>
      </c>
      <c r="D6" s="59">
        <v>748700496</v>
      </c>
      <c r="E6" s="60">
        <v>748070874</v>
      </c>
      <c r="F6" s="60">
        <v>60783996</v>
      </c>
      <c r="G6" s="60">
        <v>66850945</v>
      </c>
      <c r="H6" s="60">
        <v>63480623</v>
      </c>
      <c r="I6" s="60">
        <v>191115564</v>
      </c>
      <c r="J6" s="60">
        <v>62123874</v>
      </c>
      <c r="K6" s="60">
        <v>61535799</v>
      </c>
      <c r="L6" s="60">
        <v>65609310</v>
      </c>
      <c r="M6" s="60">
        <v>189268983</v>
      </c>
      <c r="N6" s="60">
        <v>67383649</v>
      </c>
      <c r="O6" s="60">
        <v>60972706</v>
      </c>
      <c r="P6" s="60">
        <v>62726292</v>
      </c>
      <c r="Q6" s="60">
        <v>191082647</v>
      </c>
      <c r="R6" s="60">
        <v>65536654</v>
      </c>
      <c r="S6" s="60">
        <v>63888088</v>
      </c>
      <c r="T6" s="60">
        <v>70127271</v>
      </c>
      <c r="U6" s="60">
        <v>199552013</v>
      </c>
      <c r="V6" s="60">
        <v>771019207</v>
      </c>
      <c r="W6" s="60">
        <v>748700496</v>
      </c>
      <c r="X6" s="60">
        <v>22318711</v>
      </c>
      <c r="Y6" s="61">
        <v>2.98</v>
      </c>
      <c r="Z6" s="62">
        <v>748070874</v>
      </c>
    </row>
    <row r="7" spans="1:26" ht="12.75">
      <c r="A7" s="58" t="s">
        <v>33</v>
      </c>
      <c r="B7" s="19">
        <v>30409852</v>
      </c>
      <c r="C7" s="19">
        <v>0</v>
      </c>
      <c r="D7" s="59">
        <v>32500831</v>
      </c>
      <c r="E7" s="60">
        <v>27982208</v>
      </c>
      <c r="F7" s="60">
        <v>306721</v>
      </c>
      <c r="G7" s="60">
        <v>4694694</v>
      </c>
      <c r="H7" s="60">
        <v>3580704</v>
      </c>
      <c r="I7" s="60">
        <v>8582119</v>
      </c>
      <c r="J7" s="60">
        <v>289939</v>
      </c>
      <c r="K7" s="60">
        <v>1379128</v>
      </c>
      <c r="L7" s="60">
        <v>1995232</v>
      </c>
      <c r="M7" s="60">
        <v>3664299</v>
      </c>
      <c r="N7" s="60">
        <v>385697</v>
      </c>
      <c r="O7" s="60">
        <v>2161071</v>
      </c>
      <c r="P7" s="60">
        <v>6068005</v>
      </c>
      <c r="Q7" s="60">
        <v>8614773</v>
      </c>
      <c r="R7" s="60">
        <v>162582</v>
      </c>
      <c r="S7" s="60">
        <v>7196457</v>
      </c>
      <c r="T7" s="60">
        <v>2650622</v>
      </c>
      <c r="U7" s="60">
        <v>10009661</v>
      </c>
      <c r="V7" s="60">
        <v>30870852</v>
      </c>
      <c r="W7" s="60">
        <v>32500836</v>
      </c>
      <c r="X7" s="60">
        <v>-1629984</v>
      </c>
      <c r="Y7" s="61">
        <v>-5.02</v>
      </c>
      <c r="Z7" s="62">
        <v>27982208</v>
      </c>
    </row>
    <row r="8" spans="1:26" ht="12.75">
      <c r="A8" s="58" t="s">
        <v>34</v>
      </c>
      <c r="B8" s="19">
        <v>122592534</v>
      </c>
      <c r="C8" s="19">
        <v>0</v>
      </c>
      <c r="D8" s="59">
        <v>130487500</v>
      </c>
      <c r="E8" s="60">
        <v>128286146</v>
      </c>
      <c r="F8" s="60">
        <v>48601000</v>
      </c>
      <c r="G8" s="60">
        <v>0</v>
      </c>
      <c r="H8" s="60">
        <v>1691991</v>
      </c>
      <c r="I8" s="60">
        <v>50292991</v>
      </c>
      <c r="J8" s="60">
        <v>3017551</v>
      </c>
      <c r="K8" s="60">
        <v>844803</v>
      </c>
      <c r="L8" s="60">
        <v>39592655</v>
      </c>
      <c r="M8" s="60">
        <v>43455009</v>
      </c>
      <c r="N8" s="60">
        <v>740706</v>
      </c>
      <c r="O8" s="60">
        <v>504857</v>
      </c>
      <c r="P8" s="60">
        <v>29662432</v>
      </c>
      <c r="Q8" s="60">
        <v>30907995</v>
      </c>
      <c r="R8" s="60">
        <v>79698</v>
      </c>
      <c r="S8" s="60">
        <v>1410004</v>
      </c>
      <c r="T8" s="60">
        <v>1106588</v>
      </c>
      <c r="U8" s="60">
        <v>2596290</v>
      </c>
      <c r="V8" s="60">
        <v>127252285</v>
      </c>
      <c r="W8" s="60">
        <v>130487504</v>
      </c>
      <c r="X8" s="60">
        <v>-3235219</v>
      </c>
      <c r="Y8" s="61">
        <v>-2.48</v>
      </c>
      <c r="Z8" s="62">
        <v>128286146</v>
      </c>
    </row>
    <row r="9" spans="1:26" ht="12.75">
      <c r="A9" s="58" t="s">
        <v>35</v>
      </c>
      <c r="B9" s="19">
        <v>90007215</v>
      </c>
      <c r="C9" s="19">
        <v>0</v>
      </c>
      <c r="D9" s="59">
        <v>92389526</v>
      </c>
      <c r="E9" s="60">
        <v>92261390</v>
      </c>
      <c r="F9" s="60">
        <v>1448557</v>
      </c>
      <c r="G9" s="60">
        <v>3828138</v>
      </c>
      <c r="H9" s="60">
        <v>10995279</v>
      </c>
      <c r="I9" s="60">
        <v>16271974</v>
      </c>
      <c r="J9" s="60">
        <v>13921339</v>
      </c>
      <c r="K9" s="60">
        <v>4227258</v>
      </c>
      <c r="L9" s="60">
        <v>11991568</v>
      </c>
      <c r="M9" s="60">
        <v>30140165</v>
      </c>
      <c r="N9" s="60">
        <v>3065858</v>
      </c>
      <c r="O9" s="60">
        <v>-6770880</v>
      </c>
      <c r="P9" s="60">
        <v>12570376</v>
      </c>
      <c r="Q9" s="60">
        <v>8865354</v>
      </c>
      <c r="R9" s="60">
        <v>3773976</v>
      </c>
      <c r="S9" s="60">
        <v>5220998</v>
      </c>
      <c r="T9" s="60">
        <v>15099084</v>
      </c>
      <c r="U9" s="60">
        <v>24094058</v>
      </c>
      <c r="V9" s="60">
        <v>79371551</v>
      </c>
      <c r="W9" s="60">
        <v>92389530</v>
      </c>
      <c r="X9" s="60">
        <v>-13017979</v>
      </c>
      <c r="Y9" s="61">
        <v>-14.09</v>
      </c>
      <c r="Z9" s="62">
        <v>92261390</v>
      </c>
    </row>
    <row r="10" spans="1:26" ht="22.5">
      <c r="A10" s="63" t="s">
        <v>278</v>
      </c>
      <c r="B10" s="64">
        <f>SUM(B5:B9)</f>
        <v>1244453150</v>
      </c>
      <c r="C10" s="64">
        <f>SUM(C5:C9)</f>
        <v>0</v>
      </c>
      <c r="D10" s="65">
        <f aca="true" t="shared" si="0" ref="D10:Z10">SUM(D5:D9)</f>
        <v>1362420737</v>
      </c>
      <c r="E10" s="66">
        <f t="shared" si="0"/>
        <v>1362034058</v>
      </c>
      <c r="F10" s="66">
        <f t="shared" si="0"/>
        <v>115828626</v>
      </c>
      <c r="G10" s="66">
        <f t="shared" si="0"/>
        <v>115593826</v>
      </c>
      <c r="H10" s="66">
        <f t="shared" si="0"/>
        <v>112275385</v>
      </c>
      <c r="I10" s="66">
        <f t="shared" si="0"/>
        <v>343697837</v>
      </c>
      <c r="J10" s="66">
        <f t="shared" si="0"/>
        <v>110259613</v>
      </c>
      <c r="K10" s="66">
        <f t="shared" si="0"/>
        <v>97937159</v>
      </c>
      <c r="L10" s="66">
        <f t="shared" si="0"/>
        <v>154595380</v>
      </c>
      <c r="M10" s="66">
        <f t="shared" si="0"/>
        <v>362792152</v>
      </c>
      <c r="N10" s="66">
        <f t="shared" si="0"/>
        <v>102778136</v>
      </c>
      <c r="O10" s="66">
        <f t="shared" si="0"/>
        <v>87818511</v>
      </c>
      <c r="P10" s="66">
        <f t="shared" si="0"/>
        <v>146681583</v>
      </c>
      <c r="Q10" s="66">
        <f t="shared" si="0"/>
        <v>337278230</v>
      </c>
      <c r="R10" s="66">
        <f t="shared" si="0"/>
        <v>101427278</v>
      </c>
      <c r="S10" s="66">
        <f t="shared" si="0"/>
        <v>110646945</v>
      </c>
      <c r="T10" s="66">
        <f t="shared" si="0"/>
        <v>124321265</v>
      </c>
      <c r="U10" s="66">
        <f t="shared" si="0"/>
        <v>336395488</v>
      </c>
      <c r="V10" s="66">
        <f t="shared" si="0"/>
        <v>1380163707</v>
      </c>
      <c r="W10" s="66">
        <f t="shared" si="0"/>
        <v>1362420746</v>
      </c>
      <c r="X10" s="66">
        <f t="shared" si="0"/>
        <v>17742961</v>
      </c>
      <c r="Y10" s="67">
        <f>+IF(W10&lt;&gt;0,(X10/W10)*100,0)</f>
        <v>1.302311422671187</v>
      </c>
      <c r="Z10" s="68">
        <f t="shared" si="0"/>
        <v>1362034058</v>
      </c>
    </row>
    <row r="11" spans="1:26" ht="12.75">
      <c r="A11" s="58" t="s">
        <v>37</v>
      </c>
      <c r="B11" s="19">
        <v>282807344</v>
      </c>
      <c r="C11" s="19">
        <v>0</v>
      </c>
      <c r="D11" s="59">
        <v>323610239</v>
      </c>
      <c r="E11" s="60">
        <v>319863227</v>
      </c>
      <c r="F11" s="60">
        <v>25380024</v>
      </c>
      <c r="G11" s="60">
        <v>25811042</v>
      </c>
      <c r="H11" s="60">
        <v>24785569</v>
      </c>
      <c r="I11" s="60">
        <v>75976635</v>
      </c>
      <c r="J11" s="60">
        <v>25635186</v>
      </c>
      <c r="K11" s="60">
        <v>24900292</v>
      </c>
      <c r="L11" s="60">
        <v>29036632</v>
      </c>
      <c r="M11" s="60">
        <v>79572110</v>
      </c>
      <c r="N11" s="60">
        <v>30366052</v>
      </c>
      <c r="O11" s="60">
        <v>25071972</v>
      </c>
      <c r="P11" s="60">
        <v>24550722</v>
      </c>
      <c r="Q11" s="60">
        <v>79988746</v>
      </c>
      <c r="R11" s="60">
        <v>25712641</v>
      </c>
      <c r="S11" s="60">
        <v>26343411</v>
      </c>
      <c r="T11" s="60">
        <v>28497404</v>
      </c>
      <c r="U11" s="60">
        <v>80553456</v>
      </c>
      <c r="V11" s="60">
        <v>316090947</v>
      </c>
      <c r="W11" s="60">
        <v>323610236</v>
      </c>
      <c r="X11" s="60">
        <v>-7519289</v>
      </c>
      <c r="Y11" s="61">
        <v>-2.32</v>
      </c>
      <c r="Z11" s="62">
        <v>319863227</v>
      </c>
    </row>
    <row r="12" spans="1:26" ht="12.75">
      <c r="A12" s="58" t="s">
        <v>38</v>
      </c>
      <c r="B12" s="19">
        <v>18544424</v>
      </c>
      <c r="C12" s="19">
        <v>0</v>
      </c>
      <c r="D12" s="59">
        <v>21234858</v>
      </c>
      <c r="E12" s="60">
        <v>18834858</v>
      </c>
      <c r="F12" s="60">
        <v>1544517</v>
      </c>
      <c r="G12" s="60">
        <v>1253427</v>
      </c>
      <c r="H12" s="60">
        <v>1360555</v>
      </c>
      <c r="I12" s="60">
        <v>4158499</v>
      </c>
      <c r="J12" s="60">
        <v>1332506</v>
      </c>
      <c r="K12" s="60">
        <v>1645063</v>
      </c>
      <c r="L12" s="60">
        <v>1607130</v>
      </c>
      <c r="M12" s="60">
        <v>4584699</v>
      </c>
      <c r="N12" s="60">
        <v>1598730</v>
      </c>
      <c r="O12" s="60">
        <v>1951248</v>
      </c>
      <c r="P12" s="60">
        <v>1659271</v>
      </c>
      <c r="Q12" s="60">
        <v>5209249</v>
      </c>
      <c r="R12" s="60">
        <v>1648629</v>
      </c>
      <c r="S12" s="60">
        <v>1654029</v>
      </c>
      <c r="T12" s="60">
        <v>1654629</v>
      </c>
      <c r="U12" s="60">
        <v>4957287</v>
      </c>
      <c r="V12" s="60">
        <v>18909734</v>
      </c>
      <c r="W12" s="60">
        <v>21234862</v>
      </c>
      <c r="X12" s="60">
        <v>-2325128</v>
      </c>
      <c r="Y12" s="61">
        <v>-10.95</v>
      </c>
      <c r="Z12" s="62">
        <v>18834858</v>
      </c>
    </row>
    <row r="13" spans="1:26" ht="12.75">
      <c r="A13" s="58" t="s">
        <v>279</v>
      </c>
      <c r="B13" s="19">
        <v>69200675</v>
      </c>
      <c r="C13" s="19">
        <v>0</v>
      </c>
      <c r="D13" s="59">
        <v>78750151</v>
      </c>
      <c r="E13" s="60">
        <v>78000151</v>
      </c>
      <c r="F13" s="60">
        <v>0</v>
      </c>
      <c r="G13" s="60">
        <v>0</v>
      </c>
      <c r="H13" s="60">
        <v>13855275</v>
      </c>
      <c r="I13" s="60">
        <v>13855275</v>
      </c>
      <c r="J13" s="60">
        <v>0</v>
      </c>
      <c r="K13" s="60">
        <v>0</v>
      </c>
      <c r="L13" s="60">
        <v>13934424</v>
      </c>
      <c r="M13" s="60">
        <v>13934424</v>
      </c>
      <c r="N13" s="60">
        <v>0</v>
      </c>
      <c r="O13" s="60">
        <v>0</v>
      </c>
      <c r="P13" s="60">
        <v>14055853</v>
      </c>
      <c r="Q13" s="60">
        <v>14055853</v>
      </c>
      <c r="R13" s="60">
        <v>0</v>
      </c>
      <c r="S13" s="60">
        <v>0</v>
      </c>
      <c r="T13" s="60">
        <v>27943279</v>
      </c>
      <c r="U13" s="60">
        <v>27943279</v>
      </c>
      <c r="V13" s="60">
        <v>69788831</v>
      </c>
      <c r="W13" s="60">
        <v>78750152</v>
      </c>
      <c r="X13" s="60">
        <v>-8961321</v>
      </c>
      <c r="Y13" s="61">
        <v>-11.38</v>
      </c>
      <c r="Z13" s="62">
        <v>78000151</v>
      </c>
    </row>
    <row r="14" spans="1:26" ht="12.75">
      <c r="A14" s="58" t="s">
        <v>40</v>
      </c>
      <c r="B14" s="19">
        <v>24880003</v>
      </c>
      <c r="C14" s="19">
        <v>0</v>
      </c>
      <c r="D14" s="59">
        <v>24697109</v>
      </c>
      <c r="E14" s="60">
        <v>24697109</v>
      </c>
      <c r="F14" s="60">
        <v>0</v>
      </c>
      <c r="G14" s="60">
        <v>0</v>
      </c>
      <c r="H14" s="60">
        <v>1107041</v>
      </c>
      <c r="I14" s="60">
        <v>1107041</v>
      </c>
      <c r="J14" s="60">
        <v>0</v>
      </c>
      <c r="K14" s="60">
        <v>89558</v>
      </c>
      <c r="L14" s="60">
        <v>11232246</v>
      </c>
      <c r="M14" s="60">
        <v>11321804</v>
      </c>
      <c r="N14" s="60">
        <v>0</v>
      </c>
      <c r="O14" s="60">
        <v>0</v>
      </c>
      <c r="P14" s="60">
        <v>1051663</v>
      </c>
      <c r="Q14" s="60">
        <v>1051663</v>
      </c>
      <c r="R14" s="60">
        <v>0</v>
      </c>
      <c r="S14" s="60">
        <v>79902</v>
      </c>
      <c r="T14" s="60">
        <v>10955076</v>
      </c>
      <c r="U14" s="60">
        <v>11034978</v>
      </c>
      <c r="V14" s="60">
        <v>24515486</v>
      </c>
      <c r="W14" s="60">
        <v>24697104</v>
      </c>
      <c r="X14" s="60">
        <v>-181618</v>
      </c>
      <c r="Y14" s="61">
        <v>-0.74</v>
      </c>
      <c r="Z14" s="62">
        <v>24697109</v>
      </c>
    </row>
    <row r="15" spans="1:26" ht="12.75">
      <c r="A15" s="58" t="s">
        <v>41</v>
      </c>
      <c r="B15" s="19">
        <v>551977190</v>
      </c>
      <c r="C15" s="19">
        <v>0</v>
      </c>
      <c r="D15" s="59">
        <v>571398998</v>
      </c>
      <c r="E15" s="60">
        <v>581683536</v>
      </c>
      <c r="F15" s="60">
        <v>62586948</v>
      </c>
      <c r="G15" s="60">
        <v>65902792</v>
      </c>
      <c r="H15" s="60">
        <v>44489387</v>
      </c>
      <c r="I15" s="60">
        <v>172979127</v>
      </c>
      <c r="J15" s="60">
        <v>44093525</v>
      </c>
      <c r="K15" s="60">
        <v>47470537</v>
      </c>
      <c r="L15" s="60">
        <v>51475252</v>
      </c>
      <c r="M15" s="60">
        <v>143039314</v>
      </c>
      <c r="N15" s="60">
        <v>46183007</v>
      </c>
      <c r="O15" s="60">
        <v>45360749</v>
      </c>
      <c r="P15" s="60">
        <v>48283197</v>
      </c>
      <c r="Q15" s="60">
        <v>139826953</v>
      </c>
      <c r="R15" s="60">
        <v>43487235</v>
      </c>
      <c r="S15" s="60">
        <v>46708595</v>
      </c>
      <c r="T15" s="60">
        <v>68221540</v>
      </c>
      <c r="U15" s="60">
        <v>158417370</v>
      </c>
      <c r="V15" s="60">
        <v>614262764</v>
      </c>
      <c r="W15" s="60">
        <v>571399001</v>
      </c>
      <c r="X15" s="60">
        <v>42863763</v>
      </c>
      <c r="Y15" s="61">
        <v>7.5</v>
      </c>
      <c r="Z15" s="62">
        <v>581683536</v>
      </c>
    </row>
    <row r="16" spans="1:26" ht="12.75">
      <c r="A16" s="69" t="s">
        <v>42</v>
      </c>
      <c r="B16" s="19">
        <v>6100223</v>
      </c>
      <c r="C16" s="19">
        <v>0</v>
      </c>
      <c r="D16" s="59">
        <v>42335838</v>
      </c>
      <c r="E16" s="60">
        <v>43565838</v>
      </c>
      <c r="F16" s="60">
        <v>1356651</v>
      </c>
      <c r="G16" s="60">
        <v>2289953</v>
      </c>
      <c r="H16" s="60">
        <v>4603630</v>
      </c>
      <c r="I16" s="60">
        <v>8250234</v>
      </c>
      <c r="J16" s="60">
        <v>2384785</v>
      </c>
      <c r="K16" s="60">
        <v>2559118</v>
      </c>
      <c r="L16" s="60">
        <v>4411439</v>
      </c>
      <c r="M16" s="60">
        <v>9355342</v>
      </c>
      <c r="N16" s="60">
        <v>2167636</v>
      </c>
      <c r="O16" s="60">
        <v>2172652</v>
      </c>
      <c r="P16" s="60">
        <v>6795582</v>
      </c>
      <c r="Q16" s="60">
        <v>11135870</v>
      </c>
      <c r="R16" s="60">
        <v>2258308</v>
      </c>
      <c r="S16" s="60">
        <v>2257274</v>
      </c>
      <c r="T16" s="60">
        <v>7458243</v>
      </c>
      <c r="U16" s="60">
        <v>11973825</v>
      </c>
      <c r="V16" s="60">
        <v>40715271</v>
      </c>
      <c r="W16" s="60">
        <v>42335833</v>
      </c>
      <c r="X16" s="60">
        <v>-1620562</v>
      </c>
      <c r="Y16" s="61">
        <v>-3.83</v>
      </c>
      <c r="Z16" s="62">
        <v>43565838</v>
      </c>
    </row>
    <row r="17" spans="1:26" ht="12.75">
      <c r="A17" s="58" t="s">
        <v>43</v>
      </c>
      <c r="B17" s="19">
        <v>257945276</v>
      </c>
      <c r="C17" s="19">
        <v>0</v>
      </c>
      <c r="D17" s="59">
        <v>276166253</v>
      </c>
      <c r="E17" s="60">
        <v>294809290</v>
      </c>
      <c r="F17" s="60">
        <v>6400857</v>
      </c>
      <c r="G17" s="60">
        <v>14596490</v>
      </c>
      <c r="H17" s="60">
        <v>20350341</v>
      </c>
      <c r="I17" s="60">
        <v>41347688</v>
      </c>
      <c r="J17" s="60">
        <v>14996868</v>
      </c>
      <c r="K17" s="60">
        <v>18389725</v>
      </c>
      <c r="L17" s="60">
        <v>29095074</v>
      </c>
      <c r="M17" s="60">
        <v>62481667</v>
      </c>
      <c r="N17" s="60">
        <v>14243466</v>
      </c>
      <c r="O17" s="60">
        <v>17448048</v>
      </c>
      <c r="P17" s="60">
        <v>23677673</v>
      </c>
      <c r="Q17" s="60">
        <v>55369187</v>
      </c>
      <c r="R17" s="60">
        <v>12257375</v>
      </c>
      <c r="S17" s="60">
        <v>22394796</v>
      </c>
      <c r="T17" s="60">
        <v>28148811</v>
      </c>
      <c r="U17" s="60">
        <v>62800982</v>
      </c>
      <c r="V17" s="60">
        <v>221999524</v>
      </c>
      <c r="W17" s="60">
        <v>276166258</v>
      </c>
      <c r="X17" s="60">
        <v>-54166734</v>
      </c>
      <c r="Y17" s="61">
        <v>-19.61</v>
      </c>
      <c r="Z17" s="62">
        <v>294809290</v>
      </c>
    </row>
    <row r="18" spans="1:26" ht="12.75">
      <c r="A18" s="70" t="s">
        <v>44</v>
      </c>
      <c r="B18" s="71">
        <f>SUM(B11:B17)</f>
        <v>1211455135</v>
      </c>
      <c r="C18" s="71">
        <f>SUM(C11:C17)</f>
        <v>0</v>
      </c>
      <c r="D18" s="72">
        <f aca="true" t="shared" si="1" ref="D18:Z18">SUM(D11:D17)</f>
        <v>1338193446</v>
      </c>
      <c r="E18" s="73">
        <f t="shared" si="1"/>
        <v>1361454009</v>
      </c>
      <c r="F18" s="73">
        <f t="shared" si="1"/>
        <v>97268997</v>
      </c>
      <c r="G18" s="73">
        <f t="shared" si="1"/>
        <v>109853704</v>
      </c>
      <c r="H18" s="73">
        <f t="shared" si="1"/>
        <v>110551798</v>
      </c>
      <c r="I18" s="73">
        <f t="shared" si="1"/>
        <v>317674499</v>
      </c>
      <c r="J18" s="73">
        <f t="shared" si="1"/>
        <v>88442870</v>
      </c>
      <c r="K18" s="73">
        <f t="shared" si="1"/>
        <v>95054293</v>
      </c>
      <c r="L18" s="73">
        <f t="shared" si="1"/>
        <v>140792197</v>
      </c>
      <c r="M18" s="73">
        <f t="shared" si="1"/>
        <v>324289360</v>
      </c>
      <c r="N18" s="73">
        <f t="shared" si="1"/>
        <v>94558891</v>
      </c>
      <c r="O18" s="73">
        <f t="shared" si="1"/>
        <v>92004669</v>
      </c>
      <c r="P18" s="73">
        <f t="shared" si="1"/>
        <v>120073961</v>
      </c>
      <c r="Q18" s="73">
        <f t="shared" si="1"/>
        <v>306637521</v>
      </c>
      <c r="R18" s="73">
        <f t="shared" si="1"/>
        <v>85364188</v>
      </c>
      <c r="S18" s="73">
        <f t="shared" si="1"/>
        <v>99438007</v>
      </c>
      <c r="T18" s="73">
        <f t="shared" si="1"/>
        <v>172878982</v>
      </c>
      <c r="U18" s="73">
        <f t="shared" si="1"/>
        <v>357681177</v>
      </c>
      <c r="V18" s="73">
        <f t="shared" si="1"/>
        <v>1306282557</v>
      </c>
      <c r="W18" s="73">
        <f t="shared" si="1"/>
        <v>1338193446</v>
      </c>
      <c r="X18" s="73">
        <f t="shared" si="1"/>
        <v>-31910889</v>
      </c>
      <c r="Y18" s="67">
        <f>+IF(W18&lt;&gt;0,(X18/W18)*100,0)</f>
        <v>-2.3846245171342737</v>
      </c>
      <c r="Z18" s="74">
        <f t="shared" si="1"/>
        <v>1361454009</v>
      </c>
    </row>
    <row r="19" spans="1:26" ht="12.75">
      <c r="A19" s="70" t="s">
        <v>45</v>
      </c>
      <c r="B19" s="75">
        <f>+B10-B18</f>
        <v>32998015</v>
      </c>
      <c r="C19" s="75">
        <f>+C10-C18</f>
        <v>0</v>
      </c>
      <c r="D19" s="76">
        <f aca="true" t="shared" si="2" ref="D19:Z19">+D10-D18</f>
        <v>24227291</v>
      </c>
      <c r="E19" s="77">
        <f t="shared" si="2"/>
        <v>580049</v>
      </c>
      <c r="F19" s="77">
        <f t="shared" si="2"/>
        <v>18559629</v>
      </c>
      <c r="G19" s="77">
        <f t="shared" si="2"/>
        <v>5740122</v>
      </c>
      <c r="H19" s="77">
        <f t="shared" si="2"/>
        <v>1723587</v>
      </c>
      <c r="I19" s="77">
        <f t="shared" si="2"/>
        <v>26023338</v>
      </c>
      <c r="J19" s="77">
        <f t="shared" si="2"/>
        <v>21816743</v>
      </c>
      <c r="K19" s="77">
        <f t="shared" si="2"/>
        <v>2882866</v>
      </c>
      <c r="L19" s="77">
        <f t="shared" si="2"/>
        <v>13803183</v>
      </c>
      <c r="M19" s="77">
        <f t="shared" si="2"/>
        <v>38502792</v>
      </c>
      <c r="N19" s="77">
        <f t="shared" si="2"/>
        <v>8219245</v>
      </c>
      <c r="O19" s="77">
        <f t="shared" si="2"/>
        <v>-4186158</v>
      </c>
      <c r="P19" s="77">
        <f t="shared" si="2"/>
        <v>26607622</v>
      </c>
      <c r="Q19" s="77">
        <f t="shared" si="2"/>
        <v>30640709</v>
      </c>
      <c r="R19" s="77">
        <f t="shared" si="2"/>
        <v>16063090</v>
      </c>
      <c r="S19" s="77">
        <f t="shared" si="2"/>
        <v>11208938</v>
      </c>
      <c r="T19" s="77">
        <f t="shared" si="2"/>
        <v>-48557717</v>
      </c>
      <c r="U19" s="77">
        <f t="shared" si="2"/>
        <v>-21285689</v>
      </c>
      <c r="V19" s="77">
        <f t="shared" si="2"/>
        <v>73881150</v>
      </c>
      <c r="W19" s="77">
        <f>IF(E10=E18,0,W10-W18)</f>
        <v>24227300</v>
      </c>
      <c r="X19" s="77">
        <f t="shared" si="2"/>
        <v>49653850</v>
      </c>
      <c r="Y19" s="78">
        <f>+IF(W19&lt;&gt;0,(X19/W19)*100,0)</f>
        <v>204.94999442777365</v>
      </c>
      <c r="Z19" s="79">
        <f t="shared" si="2"/>
        <v>580049</v>
      </c>
    </row>
    <row r="20" spans="1:26" ht="12.75">
      <c r="A20" s="58" t="s">
        <v>46</v>
      </c>
      <c r="B20" s="19">
        <v>86262774</v>
      </c>
      <c r="C20" s="19">
        <v>0</v>
      </c>
      <c r="D20" s="59">
        <v>68248500</v>
      </c>
      <c r="E20" s="60">
        <v>91139998</v>
      </c>
      <c r="F20" s="60">
        <v>0</v>
      </c>
      <c r="G20" s="60">
        <v>0</v>
      </c>
      <c r="H20" s="60">
        <v>41123329</v>
      </c>
      <c r="I20" s="60">
        <v>41123329</v>
      </c>
      <c r="J20" s="60">
        <v>11161415</v>
      </c>
      <c r="K20" s="60">
        <v>30532</v>
      </c>
      <c r="L20" s="60">
        <v>18014725</v>
      </c>
      <c r="M20" s="60">
        <v>29206672</v>
      </c>
      <c r="N20" s="60">
        <v>27274</v>
      </c>
      <c r="O20" s="60">
        <v>-9999889</v>
      </c>
      <c r="P20" s="60">
        <v>4881480</v>
      </c>
      <c r="Q20" s="60">
        <v>-5091135</v>
      </c>
      <c r="R20" s="60">
        <v>13091569</v>
      </c>
      <c r="S20" s="60">
        <v>807563</v>
      </c>
      <c r="T20" s="60">
        <v>69734</v>
      </c>
      <c r="U20" s="60">
        <v>13968866</v>
      </c>
      <c r="V20" s="60">
        <v>79207732</v>
      </c>
      <c r="W20" s="60">
        <v>68248500</v>
      </c>
      <c r="X20" s="60">
        <v>10959232</v>
      </c>
      <c r="Y20" s="61">
        <v>16.06</v>
      </c>
      <c r="Z20" s="62">
        <v>91139998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119260789</v>
      </c>
      <c r="C22" s="86">
        <f>SUM(C19:C21)</f>
        <v>0</v>
      </c>
      <c r="D22" s="87">
        <f aca="true" t="shared" si="3" ref="D22:Z22">SUM(D19:D21)</f>
        <v>92475791</v>
      </c>
      <c r="E22" s="88">
        <f t="shared" si="3"/>
        <v>91720047</v>
      </c>
      <c r="F22" s="88">
        <f t="shared" si="3"/>
        <v>18559629</v>
      </c>
      <c r="G22" s="88">
        <f t="shared" si="3"/>
        <v>5740122</v>
      </c>
      <c r="H22" s="88">
        <f t="shared" si="3"/>
        <v>42846916</v>
      </c>
      <c r="I22" s="88">
        <f t="shared" si="3"/>
        <v>67146667</v>
      </c>
      <c r="J22" s="88">
        <f t="shared" si="3"/>
        <v>32978158</v>
      </c>
      <c r="K22" s="88">
        <f t="shared" si="3"/>
        <v>2913398</v>
      </c>
      <c r="L22" s="88">
        <f t="shared" si="3"/>
        <v>31817908</v>
      </c>
      <c r="M22" s="88">
        <f t="shared" si="3"/>
        <v>67709464</v>
      </c>
      <c r="N22" s="88">
        <f t="shared" si="3"/>
        <v>8246519</v>
      </c>
      <c r="O22" s="88">
        <f t="shared" si="3"/>
        <v>-14186047</v>
      </c>
      <c r="P22" s="88">
        <f t="shared" si="3"/>
        <v>31489102</v>
      </c>
      <c r="Q22" s="88">
        <f t="shared" si="3"/>
        <v>25549574</v>
      </c>
      <c r="R22" s="88">
        <f t="shared" si="3"/>
        <v>29154659</v>
      </c>
      <c r="S22" s="88">
        <f t="shared" si="3"/>
        <v>12016501</v>
      </c>
      <c r="T22" s="88">
        <f t="shared" si="3"/>
        <v>-48487983</v>
      </c>
      <c r="U22" s="88">
        <f t="shared" si="3"/>
        <v>-7316823</v>
      </c>
      <c r="V22" s="88">
        <f t="shared" si="3"/>
        <v>153088882</v>
      </c>
      <c r="W22" s="88">
        <f t="shared" si="3"/>
        <v>92475800</v>
      </c>
      <c r="X22" s="88">
        <f t="shared" si="3"/>
        <v>60613082</v>
      </c>
      <c r="Y22" s="89">
        <f>+IF(W22&lt;&gt;0,(X22/W22)*100,0)</f>
        <v>65.5448041541679</v>
      </c>
      <c r="Z22" s="90">
        <f t="shared" si="3"/>
        <v>91720047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119260789</v>
      </c>
      <c r="C24" s="75">
        <f>SUM(C22:C23)</f>
        <v>0</v>
      </c>
      <c r="D24" s="76">
        <f aca="true" t="shared" si="4" ref="D24:Z24">SUM(D22:D23)</f>
        <v>92475791</v>
      </c>
      <c r="E24" s="77">
        <f t="shared" si="4"/>
        <v>91720047</v>
      </c>
      <c r="F24" s="77">
        <f t="shared" si="4"/>
        <v>18559629</v>
      </c>
      <c r="G24" s="77">
        <f t="shared" si="4"/>
        <v>5740122</v>
      </c>
      <c r="H24" s="77">
        <f t="shared" si="4"/>
        <v>42846916</v>
      </c>
      <c r="I24" s="77">
        <f t="shared" si="4"/>
        <v>67146667</v>
      </c>
      <c r="J24" s="77">
        <f t="shared" si="4"/>
        <v>32978158</v>
      </c>
      <c r="K24" s="77">
        <f t="shared" si="4"/>
        <v>2913398</v>
      </c>
      <c r="L24" s="77">
        <f t="shared" si="4"/>
        <v>31817908</v>
      </c>
      <c r="M24" s="77">
        <f t="shared" si="4"/>
        <v>67709464</v>
      </c>
      <c r="N24" s="77">
        <f t="shared" si="4"/>
        <v>8246519</v>
      </c>
      <c r="O24" s="77">
        <f t="shared" si="4"/>
        <v>-14186047</v>
      </c>
      <c r="P24" s="77">
        <f t="shared" si="4"/>
        <v>31489102</v>
      </c>
      <c r="Q24" s="77">
        <f t="shared" si="4"/>
        <v>25549574</v>
      </c>
      <c r="R24" s="77">
        <f t="shared" si="4"/>
        <v>29154659</v>
      </c>
      <c r="S24" s="77">
        <f t="shared" si="4"/>
        <v>12016501</v>
      </c>
      <c r="T24" s="77">
        <f t="shared" si="4"/>
        <v>-48487983</v>
      </c>
      <c r="U24" s="77">
        <f t="shared" si="4"/>
        <v>-7316823</v>
      </c>
      <c r="V24" s="77">
        <f t="shared" si="4"/>
        <v>153088882</v>
      </c>
      <c r="W24" s="77">
        <f t="shared" si="4"/>
        <v>92475800</v>
      </c>
      <c r="X24" s="77">
        <f t="shared" si="4"/>
        <v>60613082</v>
      </c>
      <c r="Y24" s="78">
        <f>+IF(W24&lt;&gt;0,(X24/W24)*100,0)</f>
        <v>65.5448041541679</v>
      </c>
      <c r="Z24" s="79">
        <f t="shared" si="4"/>
        <v>91720047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318125492</v>
      </c>
      <c r="C27" s="22">
        <v>0</v>
      </c>
      <c r="D27" s="99">
        <v>303157807</v>
      </c>
      <c r="E27" s="100">
        <v>293134595</v>
      </c>
      <c r="F27" s="100">
        <v>0</v>
      </c>
      <c r="G27" s="100">
        <v>46704793</v>
      </c>
      <c r="H27" s="100">
        <v>25324925</v>
      </c>
      <c r="I27" s="100">
        <v>72029718</v>
      </c>
      <c r="J27" s="100">
        <v>22249387</v>
      </c>
      <c r="K27" s="100">
        <v>27769091</v>
      </c>
      <c r="L27" s="100">
        <v>24695398</v>
      </c>
      <c r="M27" s="100">
        <v>74713876</v>
      </c>
      <c r="N27" s="100">
        <v>6896599</v>
      </c>
      <c r="O27" s="100">
        <v>13563733</v>
      </c>
      <c r="P27" s="100">
        <v>17453496</v>
      </c>
      <c r="Q27" s="100">
        <v>37913828</v>
      </c>
      <c r="R27" s="100">
        <v>16036680</v>
      </c>
      <c r="S27" s="100">
        <v>11587501</v>
      </c>
      <c r="T27" s="100">
        <v>47833608</v>
      </c>
      <c r="U27" s="100">
        <v>75457789</v>
      </c>
      <c r="V27" s="100">
        <v>260115211</v>
      </c>
      <c r="W27" s="100">
        <v>293134595</v>
      </c>
      <c r="X27" s="100">
        <v>-33019384</v>
      </c>
      <c r="Y27" s="101">
        <v>-11.26</v>
      </c>
      <c r="Z27" s="102">
        <v>293134595</v>
      </c>
    </row>
    <row r="28" spans="1:26" ht="12.75">
      <c r="A28" s="103" t="s">
        <v>46</v>
      </c>
      <c r="B28" s="19">
        <v>75409219</v>
      </c>
      <c r="C28" s="19">
        <v>0</v>
      </c>
      <c r="D28" s="59">
        <v>68248500</v>
      </c>
      <c r="E28" s="60">
        <v>87140000</v>
      </c>
      <c r="F28" s="60">
        <v>0</v>
      </c>
      <c r="G28" s="60">
        <v>30826305</v>
      </c>
      <c r="H28" s="60">
        <v>10234327</v>
      </c>
      <c r="I28" s="60">
        <v>41060632</v>
      </c>
      <c r="J28" s="60">
        <v>2984205</v>
      </c>
      <c r="K28" s="60">
        <v>23750</v>
      </c>
      <c r="L28" s="60">
        <v>8330000</v>
      </c>
      <c r="M28" s="60">
        <v>11337955</v>
      </c>
      <c r="N28" s="60">
        <v>0</v>
      </c>
      <c r="O28" s="60">
        <v>0</v>
      </c>
      <c r="P28" s="60">
        <v>336373</v>
      </c>
      <c r="Q28" s="60">
        <v>336373</v>
      </c>
      <c r="R28" s="60">
        <v>11999999</v>
      </c>
      <c r="S28" s="60">
        <v>0</v>
      </c>
      <c r="T28" s="60">
        <v>14251209</v>
      </c>
      <c r="U28" s="60">
        <v>26251208</v>
      </c>
      <c r="V28" s="60">
        <v>78986168</v>
      </c>
      <c r="W28" s="60">
        <v>87140000</v>
      </c>
      <c r="X28" s="60">
        <v>-8153832</v>
      </c>
      <c r="Y28" s="61">
        <v>-9.36</v>
      </c>
      <c r="Z28" s="62">
        <v>87140000</v>
      </c>
    </row>
    <row r="29" spans="1:26" ht="12.75">
      <c r="A29" s="58" t="s">
        <v>283</v>
      </c>
      <c r="B29" s="19">
        <v>3663174</v>
      </c>
      <c r="C29" s="19">
        <v>0</v>
      </c>
      <c r="D29" s="59">
        <v>0</v>
      </c>
      <c r="E29" s="60">
        <v>4000000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140458</v>
      </c>
      <c r="Q29" s="60">
        <v>140458</v>
      </c>
      <c r="R29" s="60">
        <v>0</v>
      </c>
      <c r="S29" s="60">
        <v>0</v>
      </c>
      <c r="T29" s="60">
        <v>3417327</v>
      </c>
      <c r="U29" s="60">
        <v>3417327</v>
      </c>
      <c r="V29" s="60">
        <v>3557785</v>
      </c>
      <c r="W29" s="60">
        <v>4000000</v>
      </c>
      <c r="X29" s="60">
        <v>-442215</v>
      </c>
      <c r="Y29" s="61">
        <v>-11.06</v>
      </c>
      <c r="Z29" s="62">
        <v>4000000</v>
      </c>
    </row>
    <row r="30" spans="1:26" ht="12.75">
      <c r="A30" s="58" t="s">
        <v>52</v>
      </c>
      <c r="B30" s="19">
        <v>16316471</v>
      </c>
      <c r="C30" s="19">
        <v>0</v>
      </c>
      <c r="D30" s="59">
        <v>2186000</v>
      </c>
      <c r="E30" s="60">
        <v>10000000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4259960</v>
      </c>
      <c r="U30" s="60">
        <v>4259960</v>
      </c>
      <c r="V30" s="60">
        <v>4259960</v>
      </c>
      <c r="W30" s="60">
        <v>10000000</v>
      </c>
      <c r="X30" s="60">
        <v>-5740040</v>
      </c>
      <c r="Y30" s="61">
        <v>-57.4</v>
      </c>
      <c r="Z30" s="62">
        <v>10000000</v>
      </c>
    </row>
    <row r="31" spans="1:26" ht="12.75">
      <c r="A31" s="58" t="s">
        <v>53</v>
      </c>
      <c r="B31" s="19">
        <v>222736627</v>
      </c>
      <c r="C31" s="19">
        <v>0</v>
      </c>
      <c r="D31" s="59">
        <v>232723307</v>
      </c>
      <c r="E31" s="60">
        <v>191994595</v>
      </c>
      <c r="F31" s="60">
        <v>0</v>
      </c>
      <c r="G31" s="60">
        <v>15878488</v>
      </c>
      <c r="H31" s="60">
        <v>15090598</v>
      </c>
      <c r="I31" s="60">
        <v>30969086</v>
      </c>
      <c r="J31" s="60">
        <v>19265182</v>
      </c>
      <c r="K31" s="60">
        <v>27745341</v>
      </c>
      <c r="L31" s="60">
        <v>16365398</v>
      </c>
      <c r="M31" s="60">
        <v>63375921</v>
      </c>
      <c r="N31" s="60">
        <v>6896599</v>
      </c>
      <c r="O31" s="60">
        <v>13563733</v>
      </c>
      <c r="P31" s="60">
        <v>16976665</v>
      </c>
      <c r="Q31" s="60">
        <v>37436997</v>
      </c>
      <c r="R31" s="60">
        <v>4036681</v>
      </c>
      <c r="S31" s="60">
        <v>11587501</v>
      </c>
      <c r="T31" s="60">
        <v>25905111</v>
      </c>
      <c r="U31" s="60">
        <v>41529293</v>
      </c>
      <c r="V31" s="60">
        <v>173311297</v>
      </c>
      <c r="W31" s="60">
        <v>191994595</v>
      </c>
      <c r="X31" s="60">
        <v>-18683298</v>
      </c>
      <c r="Y31" s="61">
        <v>-9.73</v>
      </c>
      <c r="Z31" s="62">
        <v>191994595</v>
      </c>
    </row>
    <row r="32" spans="1:26" ht="12.75">
      <c r="A32" s="70" t="s">
        <v>54</v>
      </c>
      <c r="B32" s="22">
        <f>SUM(B28:B31)</f>
        <v>318125491</v>
      </c>
      <c r="C32" s="22">
        <f>SUM(C28:C31)</f>
        <v>0</v>
      </c>
      <c r="D32" s="99">
        <f aca="true" t="shared" si="5" ref="D32:Z32">SUM(D28:D31)</f>
        <v>303157807</v>
      </c>
      <c r="E32" s="100">
        <f t="shared" si="5"/>
        <v>293134595</v>
      </c>
      <c r="F32" s="100">
        <f t="shared" si="5"/>
        <v>0</v>
      </c>
      <c r="G32" s="100">
        <f t="shared" si="5"/>
        <v>46704793</v>
      </c>
      <c r="H32" s="100">
        <f t="shared" si="5"/>
        <v>25324925</v>
      </c>
      <c r="I32" s="100">
        <f t="shared" si="5"/>
        <v>72029718</v>
      </c>
      <c r="J32" s="100">
        <f t="shared" si="5"/>
        <v>22249387</v>
      </c>
      <c r="K32" s="100">
        <f t="shared" si="5"/>
        <v>27769091</v>
      </c>
      <c r="L32" s="100">
        <f t="shared" si="5"/>
        <v>24695398</v>
      </c>
      <c r="M32" s="100">
        <f t="shared" si="5"/>
        <v>74713876</v>
      </c>
      <c r="N32" s="100">
        <f t="shared" si="5"/>
        <v>6896599</v>
      </c>
      <c r="O32" s="100">
        <f t="shared" si="5"/>
        <v>13563733</v>
      </c>
      <c r="P32" s="100">
        <f t="shared" si="5"/>
        <v>17453496</v>
      </c>
      <c r="Q32" s="100">
        <f t="shared" si="5"/>
        <v>37913828</v>
      </c>
      <c r="R32" s="100">
        <f t="shared" si="5"/>
        <v>16036680</v>
      </c>
      <c r="S32" s="100">
        <f t="shared" si="5"/>
        <v>11587501</v>
      </c>
      <c r="T32" s="100">
        <f t="shared" si="5"/>
        <v>47833607</v>
      </c>
      <c r="U32" s="100">
        <f t="shared" si="5"/>
        <v>75457788</v>
      </c>
      <c r="V32" s="100">
        <f t="shared" si="5"/>
        <v>260115210</v>
      </c>
      <c r="W32" s="100">
        <f t="shared" si="5"/>
        <v>293134595</v>
      </c>
      <c r="X32" s="100">
        <f t="shared" si="5"/>
        <v>-33019385</v>
      </c>
      <c r="Y32" s="101">
        <f>+IF(W32&lt;&gt;0,(X32/W32)*100,0)</f>
        <v>-11.264240237492269</v>
      </c>
      <c r="Z32" s="102">
        <f t="shared" si="5"/>
        <v>293134595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617093962</v>
      </c>
      <c r="C35" s="19">
        <v>0</v>
      </c>
      <c r="D35" s="59">
        <v>434227338</v>
      </c>
      <c r="E35" s="60">
        <v>515246177</v>
      </c>
      <c r="F35" s="60">
        <v>611481728</v>
      </c>
      <c r="G35" s="60">
        <v>582988892</v>
      </c>
      <c r="H35" s="60">
        <v>580824356</v>
      </c>
      <c r="I35" s="60">
        <v>580824356</v>
      </c>
      <c r="J35" s="60">
        <v>573401485</v>
      </c>
      <c r="K35" s="60">
        <v>551709351</v>
      </c>
      <c r="L35" s="60">
        <v>586976247</v>
      </c>
      <c r="M35" s="60">
        <v>586976247</v>
      </c>
      <c r="N35" s="60">
        <v>558921714</v>
      </c>
      <c r="O35" s="60">
        <v>552241101</v>
      </c>
      <c r="P35" s="60">
        <v>612499097</v>
      </c>
      <c r="Q35" s="60">
        <v>612499097</v>
      </c>
      <c r="R35" s="60">
        <v>580468419</v>
      </c>
      <c r="S35" s="60">
        <v>577119701</v>
      </c>
      <c r="T35" s="60">
        <v>551443376</v>
      </c>
      <c r="U35" s="60">
        <v>551443376</v>
      </c>
      <c r="V35" s="60">
        <v>551443376</v>
      </c>
      <c r="W35" s="60">
        <v>515246177</v>
      </c>
      <c r="X35" s="60">
        <v>36197199</v>
      </c>
      <c r="Y35" s="61">
        <v>7.03</v>
      </c>
      <c r="Z35" s="62">
        <v>515246177</v>
      </c>
    </row>
    <row r="36" spans="1:26" ht="12.75">
      <c r="A36" s="58" t="s">
        <v>57</v>
      </c>
      <c r="B36" s="19">
        <v>1841927784</v>
      </c>
      <c r="C36" s="19">
        <v>0</v>
      </c>
      <c r="D36" s="59">
        <v>2167872025</v>
      </c>
      <c r="E36" s="60">
        <v>2057008205</v>
      </c>
      <c r="F36" s="60">
        <v>1841888220</v>
      </c>
      <c r="G36" s="60">
        <v>1888591934</v>
      </c>
      <c r="H36" s="60">
        <v>1900060495</v>
      </c>
      <c r="I36" s="60">
        <v>1900060495</v>
      </c>
      <c r="J36" s="60">
        <v>1922308778</v>
      </c>
      <c r="K36" s="60">
        <v>1950076754</v>
      </c>
      <c r="L36" s="60">
        <v>1960768006</v>
      </c>
      <c r="M36" s="60">
        <v>1960768006</v>
      </c>
      <c r="N36" s="60">
        <v>1967704284</v>
      </c>
      <c r="O36" s="60">
        <v>1979957610</v>
      </c>
      <c r="P36" s="60">
        <v>1984502789</v>
      </c>
      <c r="Q36" s="60">
        <v>1984502789</v>
      </c>
      <c r="R36" s="60">
        <v>2000700623</v>
      </c>
      <c r="S36" s="60">
        <v>2012287078</v>
      </c>
      <c r="T36" s="60">
        <v>2026528983</v>
      </c>
      <c r="U36" s="60">
        <v>2026528983</v>
      </c>
      <c r="V36" s="60">
        <v>2026528983</v>
      </c>
      <c r="W36" s="60">
        <v>2057008205</v>
      </c>
      <c r="X36" s="60">
        <v>-30479222</v>
      </c>
      <c r="Y36" s="61">
        <v>-1.48</v>
      </c>
      <c r="Z36" s="62">
        <v>2057008205</v>
      </c>
    </row>
    <row r="37" spans="1:26" ht="12.75">
      <c r="A37" s="58" t="s">
        <v>58</v>
      </c>
      <c r="B37" s="19">
        <v>282473017</v>
      </c>
      <c r="C37" s="19">
        <v>0</v>
      </c>
      <c r="D37" s="59">
        <v>274432644</v>
      </c>
      <c r="E37" s="60">
        <v>283666710</v>
      </c>
      <c r="F37" s="60">
        <v>238597395</v>
      </c>
      <c r="G37" s="60">
        <v>250798121</v>
      </c>
      <c r="H37" s="60">
        <v>218283470</v>
      </c>
      <c r="I37" s="60">
        <v>218283470</v>
      </c>
      <c r="J37" s="60">
        <v>200697863</v>
      </c>
      <c r="K37" s="60">
        <v>203411439</v>
      </c>
      <c r="L37" s="60">
        <v>240714016</v>
      </c>
      <c r="M37" s="60">
        <v>240714016</v>
      </c>
      <c r="N37" s="60">
        <v>211248636</v>
      </c>
      <c r="O37" s="60">
        <v>236464569</v>
      </c>
      <c r="P37" s="60">
        <v>269896068</v>
      </c>
      <c r="Q37" s="60">
        <v>269896068</v>
      </c>
      <c r="R37" s="60">
        <v>225628662</v>
      </c>
      <c r="S37" s="60">
        <v>221891627</v>
      </c>
      <c r="T37" s="60">
        <v>265622088</v>
      </c>
      <c r="U37" s="60">
        <v>265622088</v>
      </c>
      <c r="V37" s="60">
        <v>265622088</v>
      </c>
      <c r="W37" s="60">
        <v>283666710</v>
      </c>
      <c r="X37" s="60">
        <v>-18044622</v>
      </c>
      <c r="Y37" s="61">
        <v>-6.36</v>
      </c>
      <c r="Z37" s="62">
        <v>283666710</v>
      </c>
    </row>
    <row r="38" spans="1:26" ht="12.75">
      <c r="A38" s="58" t="s">
        <v>59</v>
      </c>
      <c r="B38" s="19">
        <v>345494337</v>
      </c>
      <c r="C38" s="19">
        <v>0</v>
      </c>
      <c r="D38" s="59">
        <v>387112497</v>
      </c>
      <c r="E38" s="60">
        <v>336397356</v>
      </c>
      <c r="F38" s="60">
        <v>365541436</v>
      </c>
      <c r="G38" s="60">
        <v>365541436</v>
      </c>
      <c r="H38" s="60">
        <v>364499914</v>
      </c>
      <c r="I38" s="60">
        <v>364499914</v>
      </c>
      <c r="J38" s="60">
        <v>364499914</v>
      </c>
      <c r="K38" s="60">
        <v>364331259</v>
      </c>
      <c r="L38" s="60">
        <v>341038590</v>
      </c>
      <c r="M38" s="60">
        <v>341038590</v>
      </c>
      <c r="N38" s="60">
        <v>341038590</v>
      </c>
      <c r="O38" s="60">
        <v>342394246</v>
      </c>
      <c r="P38" s="60">
        <v>339997067</v>
      </c>
      <c r="Q38" s="60">
        <v>339997067</v>
      </c>
      <c r="R38" s="60">
        <v>341352723</v>
      </c>
      <c r="S38" s="60">
        <v>341174412</v>
      </c>
      <c r="T38" s="60">
        <v>335531110</v>
      </c>
      <c r="U38" s="60">
        <v>335531110</v>
      </c>
      <c r="V38" s="60">
        <v>335531110</v>
      </c>
      <c r="W38" s="60">
        <v>336397356</v>
      </c>
      <c r="X38" s="60">
        <v>-866246</v>
      </c>
      <c r="Y38" s="61">
        <v>-0.26</v>
      </c>
      <c r="Z38" s="62">
        <v>336397356</v>
      </c>
    </row>
    <row r="39" spans="1:26" ht="12.75">
      <c r="A39" s="58" t="s">
        <v>60</v>
      </c>
      <c r="B39" s="19">
        <v>1831054392</v>
      </c>
      <c r="C39" s="19">
        <v>0</v>
      </c>
      <c r="D39" s="59">
        <v>1940554224</v>
      </c>
      <c r="E39" s="60">
        <v>1952190316</v>
      </c>
      <c r="F39" s="60">
        <v>1849231117</v>
      </c>
      <c r="G39" s="60">
        <v>1855241269</v>
      </c>
      <c r="H39" s="60">
        <v>1898101467</v>
      </c>
      <c r="I39" s="60">
        <v>1898101467</v>
      </c>
      <c r="J39" s="60">
        <v>1930512486</v>
      </c>
      <c r="K39" s="60">
        <v>1934043407</v>
      </c>
      <c r="L39" s="60">
        <v>1965991648</v>
      </c>
      <c r="M39" s="60">
        <v>1965991648</v>
      </c>
      <c r="N39" s="60">
        <v>1974338773</v>
      </c>
      <c r="O39" s="60">
        <v>1953339895</v>
      </c>
      <c r="P39" s="60">
        <v>1987108750</v>
      </c>
      <c r="Q39" s="60">
        <v>1987108750</v>
      </c>
      <c r="R39" s="60">
        <v>2014187657</v>
      </c>
      <c r="S39" s="60">
        <v>2026340740</v>
      </c>
      <c r="T39" s="60">
        <v>1976819161</v>
      </c>
      <c r="U39" s="60">
        <v>1976819161</v>
      </c>
      <c r="V39" s="60">
        <v>1976819161</v>
      </c>
      <c r="W39" s="60">
        <v>1952190316</v>
      </c>
      <c r="X39" s="60">
        <v>24628845</v>
      </c>
      <c r="Y39" s="61">
        <v>1.26</v>
      </c>
      <c r="Z39" s="62">
        <v>1952190316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194008683</v>
      </c>
      <c r="C42" s="19">
        <v>0</v>
      </c>
      <c r="D42" s="59">
        <v>205673898</v>
      </c>
      <c r="E42" s="60">
        <v>205498204</v>
      </c>
      <c r="F42" s="60">
        <v>15959704</v>
      </c>
      <c r="G42" s="60">
        <v>-35694750</v>
      </c>
      <c r="H42" s="60">
        <v>14577802</v>
      </c>
      <c r="I42" s="60">
        <v>-5157244</v>
      </c>
      <c r="J42" s="60">
        <v>38958813</v>
      </c>
      <c r="K42" s="60">
        <v>31715074</v>
      </c>
      <c r="L42" s="60">
        <v>15024496</v>
      </c>
      <c r="M42" s="60">
        <v>85698383</v>
      </c>
      <c r="N42" s="60">
        <v>2685466</v>
      </c>
      <c r="O42" s="60">
        <v>17962636</v>
      </c>
      <c r="P42" s="60">
        <v>62758067</v>
      </c>
      <c r="Q42" s="60">
        <v>83406169</v>
      </c>
      <c r="R42" s="60">
        <v>-3980704</v>
      </c>
      <c r="S42" s="60">
        <v>28674273</v>
      </c>
      <c r="T42" s="60">
        <v>11455177</v>
      </c>
      <c r="U42" s="60">
        <v>36148746</v>
      </c>
      <c r="V42" s="60">
        <v>200096054</v>
      </c>
      <c r="W42" s="60">
        <v>205498204</v>
      </c>
      <c r="X42" s="60">
        <v>-5402150</v>
      </c>
      <c r="Y42" s="61">
        <v>-2.63</v>
      </c>
      <c r="Z42" s="62">
        <v>205498204</v>
      </c>
    </row>
    <row r="43" spans="1:26" ht="12.75">
      <c r="A43" s="58" t="s">
        <v>63</v>
      </c>
      <c r="B43" s="19">
        <v>-314905205</v>
      </c>
      <c r="C43" s="19">
        <v>0</v>
      </c>
      <c r="D43" s="59">
        <v>-298746215</v>
      </c>
      <c r="E43" s="60">
        <v>-292580572</v>
      </c>
      <c r="F43" s="60">
        <v>-124719</v>
      </c>
      <c r="G43" s="60">
        <v>-46547206</v>
      </c>
      <c r="H43" s="60">
        <v>-25323834</v>
      </c>
      <c r="I43" s="60">
        <v>-71995759</v>
      </c>
      <c r="J43" s="60">
        <v>-22248283</v>
      </c>
      <c r="K43" s="60">
        <v>-27767975</v>
      </c>
      <c r="L43" s="60">
        <v>-15105124</v>
      </c>
      <c r="M43" s="60">
        <v>-65121382</v>
      </c>
      <c r="N43" s="60">
        <v>-6936278</v>
      </c>
      <c r="O43" s="60">
        <v>-13563733</v>
      </c>
      <c r="P43" s="60">
        <v>-17289414</v>
      </c>
      <c r="Q43" s="60">
        <v>-37789425</v>
      </c>
      <c r="R43" s="60">
        <v>-16197835</v>
      </c>
      <c r="S43" s="60">
        <v>-21094153</v>
      </c>
      <c r="T43" s="60">
        <v>-47832550</v>
      </c>
      <c r="U43" s="60">
        <v>-85124538</v>
      </c>
      <c r="V43" s="60">
        <v>-260031104</v>
      </c>
      <c r="W43" s="60">
        <v>-292580572</v>
      </c>
      <c r="X43" s="60">
        <v>32549468</v>
      </c>
      <c r="Y43" s="61">
        <v>-11.12</v>
      </c>
      <c r="Z43" s="62">
        <v>-292580572</v>
      </c>
    </row>
    <row r="44" spans="1:26" ht="12.75">
      <c r="A44" s="58" t="s">
        <v>64</v>
      </c>
      <c r="B44" s="19">
        <v>32678642</v>
      </c>
      <c r="C44" s="19">
        <v>0</v>
      </c>
      <c r="D44" s="59">
        <v>2276427</v>
      </c>
      <c r="E44" s="60">
        <v>-12627192</v>
      </c>
      <c r="F44" s="60">
        <v>144280</v>
      </c>
      <c r="G44" s="60">
        <v>73947</v>
      </c>
      <c r="H44" s="60">
        <v>-941858</v>
      </c>
      <c r="I44" s="60">
        <v>-723631</v>
      </c>
      <c r="J44" s="60">
        <v>154099</v>
      </c>
      <c r="K44" s="60">
        <v>-53987</v>
      </c>
      <c r="L44" s="60">
        <v>-5265677</v>
      </c>
      <c r="M44" s="60">
        <v>-5165565</v>
      </c>
      <c r="N44" s="60">
        <v>8082</v>
      </c>
      <c r="O44" s="60">
        <v>-400533</v>
      </c>
      <c r="P44" s="60">
        <v>-374485</v>
      </c>
      <c r="Q44" s="60">
        <v>-766936</v>
      </c>
      <c r="R44" s="60">
        <v>286031</v>
      </c>
      <c r="S44" s="60">
        <v>-127756</v>
      </c>
      <c r="T44" s="60">
        <v>-6964400</v>
      </c>
      <c r="U44" s="60">
        <v>-6806125</v>
      </c>
      <c r="V44" s="60">
        <v>-13462257</v>
      </c>
      <c r="W44" s="60">
        <v>-12627192</v>
      </c>
      <c r="X44" s="60">
        <v>-835065</v>
      </c>
      <c r="Y44" s="61">
        <v>6.61</v>
      </c>
      <c r="Z44" s="62">
        <v>-12627192</v>
      </c>
    </row>
    <row r="45" spans="1:26" ht="12.75">
      <c r="A45" s="70" t="s">
        <v>65</v>
      </c>
      <c r="B45" s="22">
        <v>452173094</v>
      </c>
      <c r="C45" s="22">
        <v>0</v>
      </c>
      <c r="D45" s="99">
        <v>272489692</v>
      </c>
      <c r="E45" s="100">
        <v>352463534</v>
      </c>
      <c r="F45" s="100">
        <v>468152359</v>
      </c>
      <c r="G45" s="100">
        <v>385984350</v>
      </c>
      <c r="H45" s="100">
        <v>374296460</v>
      </c>
      <c r="I45" s="100">
        <v>374296460</v>
      </c>
      <c r="J45" s="100">
        <v>391161089</v>
      </c>
      <c r="K45" s="100">
        <v>395054201</v>
      </c>
      <c r="L45" s="100">
        <v>389707896</v>
      </c>
      <c r="M45" s="100">
        <v>389707896</v>
      </c>
      <c r="N45" s="100">
        <v>385465166</v>
      </c>
      <c r="O45" s="100">
        <v>389463536</v>
      </c>
      <c r="P45" s="100">
        <v>434557704</v>
      </c>
      <c r="Q45" s="100">
        <v>385465166</v>
      </c>
      <c r="R45" s="100">
        <v>414665196</v>
      </c>
      <c r="S45" s="100">
        <v>422117560</v>
      </c>
      <c r="T45" s="100">
        <v>378775787</v>
      </c>
      <c r="U45" s="100">
        <v>378775787</v>
      </c>
      <c r="V45" s="100">
        <v>378775787</v>
      </c>
      <c r="W45" s="100">
        <v>352463534</v>
      </c>
      <c r="X45" s="100">
        <v>26312253</v>
      </c>
      <c r="Y45" s="101">
        <v>7.47</v>
      </c>
      <c r="Z45" s="102">
        <v>352463534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31710891</v>
      </c>
      <c r="C49" s="52">
        <v>0</v>
      </c>
      <c r="D49" s="129">
        <v>30189585</v>
      </c>
      <c r="E49" s="54">
        <v>8545517</v>
      </c>
      <c r="F49" s="54">
        <v>0</v>
      </c>
      <c r="G49" s="54">
        <v>0</v>
      </c>
      <c r="H49" s="54">
        <v>0</v>
      </c>
      <c r="I49" s="54">
        <v>6289482</v>
      </c>
      <c r="J49" s="54">
        <v>0</v>
      </c>
      <c r="K49" s="54">
        <v>0</v>
      </c>
      <c r="L49" s="54">
        <v>0</v>
      </c>
      <c r="M49" s="54">
        <v>99096566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175832041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182234889</v>
      </c>
      <c r="C51" s="52">
        <v>0</v>
      </c>
      <c r="D51" s="129">
        <v>4762972</v>
      </c>
      <c r="E51" s="54">
        <v>937031</v>
      </c>
      <c r="F51" s="54">
        <v>0</v>
      </c>
      <c r="G51" s="54">
        <v>0</v>
      </c>
      <c r="H51" s="54">
        <v>0</v>
      </c>
      <c r="I51" s="54">
        <v>1304930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189239822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97.95235587594907</v>
      </c>
      <c r="C58" s="5">
        <f>IF(C67=0,0,+(C76/C67)*100)</f>
        <v>0</v>
      </c>
      <c r="D58" s="6">
        <f aca="true" t="shared" si="6" ref="D58:Z58">IF(D67=0,0,+(D76/D67)*100)</f>
        <v>96.2393748916218</v>
      </c>
      <c r="E58" s="7">
        <f t="shared" si="6"/>
        <v>94.05412414283401</v>
      </c>
      <c r="F58" s="7">
        <f t="shared" si="6"/>
        <v>107.51789092403949</v>
      </c>
      <c r="G58" s="7">
        <f t="shared" si="6"/>
        <v>49.241899471820375</v>
      </c>
      <c r="H58" s="7">
        <f t="shared" si="6"/>
        <v>112.95932138495775</v>
      </c>
      <c r="I58" s="7">
        <f t="shared" si="6"/>
        <v>85.91650051723494</v>
      </c>
      <c r="J58" s="7">
        <f t="shared" si="6"/>
        <v>99.31498603610963</v>
      </c>
      <c r="K58" s="7">
        <f t="shared" si="6"/>
        <v>109.75764487322178</v>
      </c>
      <c r="L58" s="7">
        <f t="shared" si="6"/>
        <v>116.42919156046561</v>
      </c>
      <c r="M58" s="7">
        <f t="shared" si="6"/>
        <v>108.72113977736227</v>
      </c>
      <c r="N58" s="7">
        <f t="shared" si="6"/>
        <v>90.6944774912406</v>
      </c>
      <c r="O58" s="7">
        <f t="shared" si="6"/>
        <v>96.89135396980207</v>
      </c>
      <c r="P58" s="7">
        <f t="shared" si="6"/>
        <v>83.79253476331864</v>
      </c>
      <c r="Q58" s="7">
        <f t="shared" si="6"/>
        <v>90.31579588730261</v>
      </c>
      <c r="R58" s="7">
        <f t="shared" si="6"/>
        <v>75.48129221312682</v>
      </c>
      <c r="S58" s="7">
        <f t="shared" si="6"/>
        <v>103.57467414926936</v>
      </c>
      <c r="T58" s="7">
        <f t="shared" si="6"/>
        <v>89.44008055834057</v>
      </c>
      <c r="U58" s="7">
        <f t="shared" si="6"/>
        <v>89.48413431670707</v>
      </c>
      <c r="V58" s="7">
        <f t="shared" si="6"/>
        <v>93.70123325627236</v>
      </c>
      <c r="W58" s="7">
        <f t="shared" si="6"/>
        <v>94.6062934878014</v>
      </c>
      <c r="X58" s="7">
        <f t="shared" si="6"/>
        <v>0</v>
      </c>
      <c r="Y58" s="7">
        <f t="shared" si="6"/>
        <v>0</v>
      </c>
      <c r="Z58" s="8">
        <f t="shared" si="6"/>
        <v>94.05412414283401</v>
      </c>
    </row>
    <row r="59" spans="1:26" ht="12.75">
      <c r="A59" s="37" t="s">
        <v>31</v>
      </c>
      <c r="B59" s="9">
        <f aca="true" t="shared" si="7" ref="B59:Z66">IF(B68=0,0,+(B77/B68)*100)</f>
        <v>93.45431956605296</v>
      </c>
      <c r="C59" s="9">
        <f t="shared" si="7"/>
        <v>0</v>
      </c>
      <c r="D59" s="2">
        <f t="shared" si="7"/>
        <v>95.77639459575794</v>
      </c>
      <c r="E59" s="10">
        <f t="shared" si="7"/>
        <v>94.83023390935857</v>
      </c>
      <c r="F59" s="10">
        <f t="shared" si="7"/>
        <v>4860.401262063846</v>
      </c>
      <c r="G59" s="10">
        <f t="shared" si="7"/>
        <v>41.62731130372682</v>
      </c>
      <c r="H59" s="10">
        <f t="shared" si="7"/>
        <v>108.76431117781473</v>
      </c>
      <c r="I59" s="10">
        <f t="shared" si="7"/>
        <v>89.5548141119978</v>
      </c>
      <c r="J59" s="10">
        <f t="shared" si="7"/>
        <v>116.7195243408952</v>
      </c>
      <c r="K59" s="10">
        <f t="shared" si="7"/>
        <v>104.6918852557646</v>
      </c>
      <c r="L59" s="10">
        <f t="shared" si="7"/>
        <v>86.16438689441308</v>
      </c>
      <c r="M59" s="10">
        <f t="shared" si="7"/>
        <v>101.74483705351862</v>
      </c>
      <c r="N59" s="10">
        <f t="shared" si="7"/>
        <v>95.61474133369117</v>
      </c>
      <c r="O59" s="10">
        <f t="shared" si="7"/>
        <v>103.8465488389743</v>
      </c>
      <c r="P59" s="10">
        <f t="shared" si="7"/>
        <v>80.06655745868002</v>
      </c>
      <c r="Q59" s="10">
        <f t="shared" si="7"/>
        <v>92.5421976664943</v>
      </c>
      <c r="R59" s="10">
        <f t="shared" si="7"/>
        <v>85.19732534060667</v>
      </c>
      <c r="S59" s="10">
        <f t="shared" si="7"/>
        <v>115.55056748843933</v>
      </c>
      <c r="T59" s="10">
        <f t="shared" si="7"/>
        <v>94.4923798989775</v>
      </c>
      <c r="U59" s="10">
        <f t="shared" si="7"/>
        <v>98.4312718873677</v>
      </c>
      <c r="V59" s="10">
        <f t="shared" si="7"/>
        <v>95.98244445828622</v>
      </c>
      <c r="W59" s="10">
        <f t="shared" si="7"/>
        <v>96.77239311146018</v>
      </c>
      <c r="X59" s="10">
        <f t="shared" si="7"/>
        <v>0</v>
      </c>
      <c r="Y59" s="10">
        <f t="shared" si="7"/>
        <v>0</v>
      </c>
      <c r="Z59" s="11">
        <f t="shared" si="7"/>
        <v>94.83023390935857</v>
      </c>
    </row>
    <row r="60" spans="1:26" ht="12.75">
      <c r="A60" s="38" t="s">
        <v>32</v>
      </c>
      <c r="B60" s="12">
        <f t="shared" si="7"/>
        <v>100.01849524278386</v>
      </c>
      <c r="C60" s="12">
        <f t="shared" si="7"/>
        <v>0</v>
      </c>
      <c r="D60" s="3">
        <f t="shared" si="7"/>
        <v>96.69031019314296</v>
      </c>
      <c r="E60" s="13">
        <f t="shared" si="7"/>
        <v>93.9080015565477</v>
      </c>
      <c r="F60" s="13">
        <f t="shared" si="7"/>
        <v>86.51882479065706</v>
      </c>
      <c r="G60" s="13">
        <f t="shared" si="7"/>
        <v>53.33584140059651</v>
      </c>
      <c r="H60" s="13">
        <f t="shared" si="7"/>
        <v>113.70349657721539</v>
      </c>
      <c r="I60" s="13">
        <f t="shared" si="7"/>
        <v>83.94125399436334</v>
      </c>
      <c r="J60" s="13">
        <f t="shared" si="7"/>
        <v>90.35873068701414</v>
      </c>
      <c r="K60" s="13">
        <f t="shared" si="7"/>
        <v>112.81053651387545</v>
      </c>
      <c r="L60" s="13">
        <f t="shared" si="7"/>
        <v>133.39759860300313</v>
      </c>
      <c r="M60" s="13">
        <f t="shared" si="7"/>
        <v>112.57758647120748</v>
      </c>
      <c r="N60" s="13">
        <f t="shared" si="7"/>
        <v>88.90069755646508</v>
      </c>
      <c r="O60" s="13">
        <f t="shared" si="7"/>
        <v>93.41148972459908</v>
      </c>
      <c r="P60" s="13">
        <f t="shared" si="7"/>
        <v>85.71743249226337</v>
      </c>
      <c r="Q60" s="13">
        <f t="shared" si="7"/>
        <v>89.29508601584318</v>
      </c>
      <c r="R60" s="13">
        <f t="shared" si="7"/>
        <v>70.89702962253764</v>
      </c>
      <c r="S60" s="13">
        <f t="shared" si="7"/>
        <v>96.91380652994343</v>
      </c>
      <c r="T60" s="13">
        <f t="shared" si="7"/>
        <v>86.9448420429764</v>
      </c>
      <c r="U60" s="13">
        <f t="shared" si="7"/>
        <v>84.86607649505395</v>
      </c>
      <c r="V60" s="13">
        <f t="shared" si="7"/>
        <v>92.53707631695873</v>
      </c>
      <c r="W60" s="13">
        <f t="shared" si="7"/>
        <v>93.82902933191059</v>
      </c>
      <c r="X60" s="13">
        <f t="shared" si="7"/>
        <v>0</v>
      </c>
      <c r="Y60" s="13">
        <f t="shared" si="7"/>
        <v>0</v>
      </c>
      <c r="Z60" s="14">
        <f t="shared" si="7"/>
        <v>93.9080015565477</v>
      </c>
    </row>
    <row r="61" spans="1:26" ht="12.75">
      <c r="A61" s="39" t="s">
        <v>103</v>
      </c>
      <c r="B61" s="12">
        <f t="shared" si="7"/>
        <v>101.4036226605258</v>
      </c>
      <c r="C61" s="12">
        <f t="shared" si="7"/>
        <v>0</v>
      </c>
      <c r="D61" s="3">
        <f t="shared" si="7"/>
        <v>97.85958962979848</v>
      </c>
      <c r="E61" s="13">
        <f t="shared" si="7"/>
        <v>94.26474303968412</v>
      </c>
      <c r="F61" s="13">
        <f t="shared" si="7"/>
        <v>88.00955294132623</v>
      </c>
      <c r="G61" s="13">
        <f t="shared" si="7"/>
        <v>52.18975309066003</v>
      </c>
      <c r="H61" s="13">
        <f t="shared" si="7"/>
        <v>115.85480526848127</v>
      </c>
      <c r="I61" s="13">
        <f t="shared" si="7"/>
        <v>84.64173234240428</v>
      </c>
      <c r="J61" s="13">
        <f t="shared" si="7"/>
        <v>91.77339890613742</v>
      </c>
      <c r="K61" s="13">
        <f t="shared" si="7"/>
        <v>116.00206115089209</v>
      </c>
      <c r="L61" s="13">
        <f t="shared" si="7"/>
        <v>131.73613594752916</v>
      </c>
      <c r="M61" s="13">
        <f t="shared" si="7"/>
        <v>113.5172666627241</v>
      </c>
      <c r="N61" s="13">
        <f t="shared" si="7"/>
        <v>90.09358888366337</v>
      </c>
      <c r="O61" s="13">
        <f t="shared" si="7"/>
        <v>93.73436116956269</v>
      </c>
      <c r="P61" s="13">
        <f t="shared" si="7"/>
        <v>85.23959257397644</v>
      </c>
      <c r="Q61" s="13">
        <f t="shared" si="7"/>
        <v>89.65808484532626</v>
      </c>
      <c r="R61" s="13">
        <f t="shared" si="7"/>
        <v>71.74672954116895</v>
      </c>
      <c r="S61" s="13">
        <f t="shared" si="7"/>
        <v>96.06295039620328</v>
      </c>
      <c r="T61" s="13">
        <f t="shared" si="7"/>
        <v>87.56466654176006</v>
      </c>
      <c r="U61" s="13">
        <f t="shared" si="7"/>
        <v>85.09977903157726</v>
      </c>
      <c r="V61" s="13">
        <f t="shared" si="7"/>
        <v>93.09129088967694</v>
      </c>
      <c r="W61" s="13">
        <f t="shared" si="7"/>
        <v>94.1775413542319</v>
      </c>
      <c r="X61" s="13">
        <f t="shared" si="7"/>
        <v>0</v>
      </c>
      <c r="Y61" s="13">
        <f t="shared" si="7"/>
        <v>0</v>
      </c>
      <c r="Z61" s="14">
        <f t="shared" si="7"/>
        <v>94.26474303968412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85.00000122012442</v>
      </c>
      <c r="C64" s="12">
        <f t="shared" si="7"/>
        <v>0</v>
      </c>
      <c r="D64" s="3">
        <f t="shared" si="7"/>
        <v>84.99999588699869</v>
      </c>
      <c r="E64" s="13">
        <f t="shared" si="7"/>
        <v>90.34464277467298</v>
      </c>
      <c r="F64" s="13">
        <f t="shared" si="7"/>
        <v>70.47773464217063</v>
      </c>
      <c r="G64" s="13">
        <f t="shared" si="7"/>
        <v>67.57140534061958</v>
      </c>
      <c r="H64" s="13">
        <f t="shared" si="7"/>
        <v>89.36692160897411</v>
      </c>
      <c r="I64" s="13">
        <f t="shared" si="7"/>
        <v>75.89495608458542</v>
      </c>
      <c r="J64" s="13">
        <f t="shared" si="7"/>
        <v>74.16706933896833</v>
      </c>
      <c r="K64" s="13">
        <f t="shared" si="7"/>
        <v>77.70746018604349</v>
      </c>
      <c r="L64" s="13">
        <f t="shared" si="7"/>
        <v>153.04218995693145</v>
      </c>
      <c r="M64" s="13">
        <f t="shared" si="7"/>
        <v>101.84440610787526</v>
      </c>
      <c r="N64" s="13">
        <f t="shared" si="7"/>
        <v>74.84643084494144</v>
      </c>
      <c r="O64" s="13">
        <f t="shared" si="7"/>
        <v>89.93953756628198</v>
      </c>
      <c r="P64" s="13">
        <f t="shared" si="7"/>
        <v>91.07106829391385</v>
      </c>
      <c r="Q64" s="13">
        <f t="shared" si="7"/>
        <v>85.21159991212518</v>
      </c>
      <c r="R64" s="13">
        <f t="shared" si="7"/>
        <v>61.52539974269773</v>
      </c>
      <c r="S64" s="13">
        <f t="shared" si="7"/>
        <v>106.35676412664748</v>
      </c>
      <c r="T64" s="13">
        <f t="shared" si="7"/>
        <v>79.33051717419477</v>
      </c>
      <c r="U64" s="13">
        <f t="shared" si="7"/>
        <v>82.18644066526033</v>
      </c>
      <c r="V64" s="13">
        <f t="shared" si="7"/>
        <v>86.21570288042851</v>
      </c>
      <c r="W64" s="13">
        <f t="shared" si="7"/>
        <v>90.34464808306805</v>
      </c>
      <c r="X64" s="13">
        <f t="shared" si="7"/>
        <v>0</v>
      </c>
      <c r="Y64" s="13">
        <f t="shared" si="7"/>
        <v>0</v>
      </c>
      <c r="Z64" s="14">
        <f t="shared" si="7"/>
        <v>90.34464277467298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65.00001761804087</v>
      </c>
      <c r="F66" s="16">
        <f t="shared" si="7"/>
        <v>100</v>
      </c>
      <c r="G66" s="16">
        <f t="shared" si="7"/>
        <v>100</v>
      </c>
      <c r="H66" s="16">
        <f t="shared" si="7"/>
        <v>269.9396275214228</v>
      </c>
      <c r="I66" s="16">
        <f t="shared" si="7"/>
        <v>157.32335361624854</v>
      </c>
      <c r="J66" s="16">
        <f t="shared" si="7"/>
        <v>158.46939339478985</v>
      </c>
      <c r="K66" s="16">
        <f t="shared" si="7"/>
        <v>42.12763964793638</v>
      </c>
      <c r="L66" s="16">
        <f t="shared" si="7"/>
        <v>0</v>
      </c>
      <c r="M66" s="16">
        <f t="shared" si="7"/>
        <v>66.6773826173699</v>
      </c>
      <c r="N66" s="16">
        <f t="shared" si="7"/>
        <v>0</v>
      </c>
      <c r="O66" s="16">
        <f t="shared" si="7"/>
        <v>100</v>
      </c>
      <c r="P66" s="16">
        <f t="shared" si="7"/>
        <v>100.74530564227864</v>
      </c>
      <c r="Q66" s="16">
        <f t="shared" si="7"/>
        <v>77.51698241824458</v>
      </c>
      <c r="R66" s="16">
        <f t="shared" si="7"/>
        <v>68.34828271790435</v>
      </c>
      <c r="S66" s="16">
        <f t="shared" si="7"/>
        <v>173.85413820403417</v>
      </c>
      <c r="T66" s="16">
        <f t="shared" si="7"/>
        <v>65.00013814826072</v>
      </c>
      <c r="U66" s="16">
        <f t="shared" si="7"/>
        <v>129.36537275389787</v>
      </c>
      <c r="V66" s="16">
        <f t="shared" si="7"/>
        <v>106.94576378603806</v>
      </c>
      <c r="W66" s="16">
        <f t="shared" si="7"/>
        <v>65.00001761804087</v>
      </c>
      <c r="X66" s="16">
        <f t="shared" si="7"/>
        <v>0</v>
      </c>
      <c r="Y66" s="16">
        <f t="shared" si="7"/>
        <v>0</v>
      </c>
      <c r="Z66" s="17">
        <f t="shared" si="7"/>
        <v>65.00001761804087</v>
      </c>
    </row>
    <row r="67" spans="1:26" ht="12.75" hidden="1">
      <c r="A67" s="41" t="s">
        <v>286</v>
      </c>
      <c r="B67" s="24">
        <v>999616279</v>
      </c>
      <c r="C67" s="24"/>
      <c r="D67" s="25">
        <v>1100613244</v>
      </c>
      <c r="E67" s="26">
        <v>1107074678</v>
      </c>
      <c r="F67" s="26">
        <v>61588071</v>
      </c>
      <c r="G67" s="26">
        <v>106986141</v>
      </c>
      <c r="H67" s="26">
        <v>95895546</v>
      </c>
      <c r="I67" s="26">
        <v>264469758</v>
      </c>
      <c r="J67" s="26">
        <v>92833728</v>
      </c>
      <c r="K67" s="26">
        <v>92290641</v>
      </c>
      <c r="L67" s="26">
        <v>100874854</v>
      </c>
      <c r="M67" s="26">
        <v>285999223</v>
      </c>
      <c r="N67" s="26">
        <v>98105829</v>
      </c>
      <c r="O67" s="26">
        <v>91767283</v>
      </c>
      <c r="P67" s="26">
        <v>98198119</v>
      </c>
      <c r="Q67" s="26">
        <v>288071231</v>
      </c>
      <c r="R67" s="26">
        <v>96915499</v>
      </c>
      <c r="S67" s="26">
        <v>96642487</v>
      </c>
      <c r="T67" s="26">
        <v>105606942</v>
      </c>
      <c r="U67" s="26">
        <v>299164928</v>
      </c>
      <c r="V67" s="26">
        <v>1137705140</v>
      </c>
      <c r="W67" s="26">
        <v>1100613240</v>
      </c>
      <c r="X67" s="26"/>
      <c r="Y67" s="25"/>
      <c r="Z67" s="27">
        <v>1107074678</v>
      </c>
    </row>
    <row r="68" spans="1:26" ht="12.75" hidden="1">
      <c r="A68" s="37" t="s">
        <v>31</v>
      </c>
      <c r="B68" s="19">
        <v>314623456</v>
      </c>
      <c r="C68" s="19"/>
      <c r="D68" s="20">
        <v>346236748</v>
      </c>
      <c r="E68" s="21">
        <v>353327804</v>
      </c>
      <c r="F68" s="21">
        <v>269400</v>
      </c>
      <c r="G68" s="21">
        <v>39588209</v>
      </c>
      <c r="H68" s="21">
        <v>31864341</v>
      </c>
      <c r="I68" s="21">
        <v>71721950</v>
      </c>
      <c r="J68" s="21">
        <v>30185147</v>
      </c>
      <c r="K68" s="21">
        <v>30242321</v>
      </c>
      <c r="L68" s="21">
        <v>34731905</v>
      </c>
      <c r="M68" s="21">
        <v>95159373</v>
      </c>
      <c r="N68" s="21">
        <v>30405390</v>
      </c>
      <c r="O68" s="21">
        <v>30273189</v>
      </c>
      <c r="P68" s="21">
        <v>34919302</v>
      </c>
      <c r="Q68" s="21">
        <v>95597881</v>
      </c>
      <c r="R68" s="21">
        <v>31115289</v>
      </c>
      <c r="S68" s="21">
        <v>32183475</v>
      </c>
      <c r="T68" s="21">
        <v>35334899</v>
      </c>
      <c r="U68" s="21">
        <v>98633663</v>
      </c>
      <c r="V68" s="21">
        <v>361112867</v>
      </c>
      <c r="W68" s="21">
        <v>346236744</v>
      </c>
      <c r="X68" s="21"/>
      <c r="Y68" s="20"/>
      <c r="Z68" s="23">
        <v>353327804</v>
      </c>
    </row>
    <row r="69" spans="1:26" ht="12.75" hidden="1">
      <c r="A69" s="38" t="s">
        <v>32</v>
      </c>
      <c r="B69" s="19">
        <v>679428767</v>
      </c>
      <c r="C69" s="19"/>
      <c r="D69" s="20">
        <v>748700496</v>
      </c>
      <c r="E69" s="21">
        <v>748070874</v>
      </c>
      <c r="F69" s="21">
        <v>60783996</v>
      </c>
      <c r="G69" s="21">
        <v>66850945</v>
      </c>
      <c r="H69" s="21">
        <v>63480623</v>
      </c>
      <c r="I69" s="21">
        <v>191115564</v>
      </c>
      <c r="J69" s="21">
        <v>62123874</v>
      </c>
      <c r="K69" s="21">
        <v>61535799</v>
      </c>
      <c r="L69" s="21">
        <v>65609310</v>
      </c>
      <c r="M69" s="21">
        <v>189268983</v>
      </c>
      <c r="N69" s="21">
        <v>67383649</v>
      </c>
      <c r="O69" s="21">
        <v>60972706</v>
      </c>
      <c r="P69" s="21">
        <v>62726292</v>
      </c>
      <c r="Q69" s="21">
        <v>191082647</v>
      </c>
      <c r="R69" s="21">
        <v>65536654</v>
      </c>
      <c r="S69" s="21">
        <v>63888088</v>
      </c>
      <c r="T69" s="21">
        <v>70127271</v>
      </c>
      <c r="U69" s="21">
        <v>199552013</v>
      </c>
      <c r="V69" s="21">
        <v>771019207</v>
      </c>
      <c r="W69" s="21">
        <v>748700496</v>
      </c>
      <c r="X69" s="21"/>
      <c r="Y69" s="20"/>
      <c r="Z69" s="23">
        <v>748070874</v>
      </c>
    </row>
    <row r="70" spans="1:26" ht="12.75" hidden="1">
      <c r="A70" s="39" t="s">
        <v>103</v>
      </c>
      <c r="B70" s="19">
        <v>622057569</v>
      </c>
      <c r="C70" s="19"/>
      <c r="D70" s="20">
        <v>680623688</v>
      </c>
      <c r="E70" s="21">
        <v>679994066</v>
      </c>
      <c r="F70" s="21">
        <v>55615541</v>
      </c>
      <c r="G70" s="21">
        <v>61869875</v>
      </c>
      <c r="H70" s="21">
        <v>58324816</v>
      </c>
      <c r="I70" s="21">
        <v>175810232</v>
      </c>
      <c r="J70" s="21">
        <v>57132222</v>
      </c>
      <c r="K70" s="21">
        <v>56407321</v>
      </c>
      <c r="L70" s="21">
        <v>60493045</v>
      </c>
      <c r="M70" s="21">
        <v>174032588</v>
      </c>
      <c r="N70" s="21">
        <v>62111757</v>
      </c>
      <c r="O70" s="21">
        <v>55785022</v>
      </c>
      <c r="P70" s="21">
        <v>57586405</v>
      </c>
      <c r="Q70" s="21">
        <v>175483184</v>
      </c>
      <c r="R70" s="21">
        <v>60088587</v>
      </c>
      <c r="S70" s="21">
        <v>58607288</v>
      </c>
      <c r="T70" s="21">
        <v>64848450</v>
      </c>
      <c r="U70" s="21">
        <v>183544325</v>
      </c>
      <c r="V70" s="21">
        <v>708870329</v>
      </c>
      <c r="W70" s="21">
        <v>680623692</v>
      </c>
      <c r="X70" s="21"/>
      <c r="Y70" s="20"/>
      <c r="Z70" s="23">
        <v>679994066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57371198</v>
      </c>
      <c r="C73" s="19"/>
      <c r="D73" s="20">
        <v>68076808</v>
      </c>
      <c r="E73" s="21">
        <v>68076808</v>
      </c>
      <c r="F73" s="21">
        <v>5168455</v>
      </c>
      <c r="G73" s="21">
        <v>4981070</v>
      </c>
      <c r="H73" s="21">
        <v>5155807</v>
      </c>
      <c r="I73" s="21">
        <v>15305332</v>
      </c>
      <c r="J73" s="21">
        <v>4991652</v>
      </c>
      <c r="K73" s="21">
        <v>5128478</v>
      </c>
      <c r="L73" s="21">
        <v>5116265</v>
      </c>
      <c r="M73" s="21">
        <v>15236395</v>
      </c>
      <c r="N73" s="21">
        <v>5271892</v>
      </c>
      <c r="O73" s="21">
        <v>5187684</v>
      </c>
      <c r="P73" s="21">
        <v>5139887</v>
      </c>
      <c r="Q73" s="21">
        <v>15599463</v>
      </c>
      <c r="R73" s="21">
        <v>5448067</v>
      </c>
      <c r="S73" s="21">
        <v>5280800</v>
      </c>
      <c r="T73" s="21">
        <v>5278821</v>
      </c>
      <c r="U73" s="21">
        <v>16007688</v>
      </c>
      <c r="V73" s="21">
        <v>62148878</v>
      </c>
      <c r="W73" s="21">
        <v>68076804</v>
      </c>
      <c r="X73" s="21"/>
      <c r="Y73" s="20"/>
      <c r="Z73" s="23">
        <v>68076808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5564056</v>
      </c>
      <c r="C75" s="28"/>
      <c r="D75" s="29">
        <v>5676000</v>
      </c>
      <c r="E75" s="30">
        <v>5676000</v>
      </c>
      <c r="F75" s="30">
        <v>534675</v>
      </c>
      <c r="G75" s="30">
        <v>546987</v>
      </c>
      <c r="H75" s="30">
        <v>550582</v>
      </c>
      <c r="I75" s="30">
        <v>1632244</v>
      </c>
      <c r="J75" s="30">
        <v>524707</v>
      </c>
      <c r="K75" s="30">
        <v>512521</v>
      </c>
      <c r="L75" s="30">
        <v>533639</v>
      </c>
      <c r="M75" s="30">
        <v>1570867</v>
      </c>
      <c r="N75" s="30">
        <v>316790</v>
      </c>
      <c r="O75" s="30">
        <v>521388</v>
      </c>
      <c r="P75" s="30">
        <v>552525</v>
      </c>
      <c r="Q75" s="30">
        <v>1390703</v>
      </c>
      <c r="R75" s="30">
        <v>263556</v>
      </c>
      <c r="S75" s="30">
        <v>570924</v>
      </c>
      <c r="T75" s="30">
        <v>144772</v>
      </c>
      <c r="U75" s="30">
        <v>979252</v>
      </c>
      <c r="V75" s="30">
        <v>5573066</v>
      </c>
      <c r="W75" s="30">
        <v>5676000</v>
      </c>
      <c r="X75" s="30"/>
      <c r="Y75" s="29"/>
      <c r="Z75" s="31">
        <v>5676000</v>
      </c>
    </row>
    <row r="76" spans="1:26" ht="12.75" hidden="1">
      <c r="A76" s="42" t="s">
        <v>287</v>
      </c>
      <c r="B76" s="32">
        <v>979147695</v>
      </c>
      <c r="C76" s="32"/>
      <c r="D76" s="33">
        <v>1059223306</v>
      </c>
      <c r="E76" s="34">
        <v>1041249392</v>
      </c>
      <c r="F76" s="34">
        <v>66218195</v>
      </c>
      <c r="G76" s="34">
        <v>52682008</v>
      </c>
      <c r="H76" s="34">
        <v>108322958</v>
      </c>
      <c r="I76" s="34">
        <v>227223161</v>
      </c>
      <c r="J76" s="34">
        <v>92197804</v>
      </c>
      <c r="K76" s="34">
        <v>101296034</v>
      </c>
      <c r="L76" s="34">
        <v>117447777</v>
      </c>
      <c r="M76" s="34">
        <v>310941615</v>
      </c>
      <c r="N76" s="34">
        <v>88976569</v>
      </c>
      <c r="O76" s="34">
        <v>88914563</v>
      </c>
      <c r="P76" s="34">
        <v>82282693</v>
      </c>
      <c r="Q76" s="34">
        <v>260173825</v>
      </c>
      <c r="R76" s="34">
        <v>73153071</v>
      </c>
      <c r="S76" s="34">
        <v>100097141</v>
      </c>
      <c r="T76" s="34">
        <v>94454934</v>
      </c>
      <c r="U76" s="34">
        <v>267705146</v>
      </c>
      <c r="V76" s="34">
        <v>1066043747</v>
      </c>
      <c r="W76" s="34">
        <v>1041249392</v>
      </c>
      <c r="X76" s="34"/>
      <c r="Y76" s="33"/>
      <c r="Z76" s="35">
        <v>1041249392</v>
      </c>
    </row>
    <row r="77" spans="1:26" ht="12.75" hidden="1">
      <c r="A77" s="37" t="s">
        <v>31</v>
      </c>
      <c r="B77" s="19">
        <v>294029210</v>
      </c>
      <c r="C77" s="19"/>
      <c r="D77" s="20">
        <v>331613074</v>
      </c>
      <c r="E77" s="21">
        <v>335061583</v>
      </c>
      <c r="F77" s="21">
        <v>13093921</v>
      </c>
      <c r="G77" s="21">
        <v>16479507</v>
      </c>
      <c r="H77" s="21">
        <v>34657031</v>
      </c>
      <c r="I77" s="21">
        <v>64230459</v>
      </c>
      <c r="J77" s="21">
        <v>35231960</v>
      </c>
      <c r="K77" s="21">
        <v>31661256</v>
      </c>
      <c r="L77" s="21">
        <v>29926533</v>
      </c>
      <c r="M77" s="21">
        <v>96819749</v>
      </c>
      <c r="N77" s="21">
        <v>29072035</v>
      </c>
      <c r="O77" s="21">
        <v>31437662</v>
      </c>
      <c r="P77" s="21">
        <v>27958683</v>
      </c>
      <c r="Q77" s="21">
        <v>88468380</v>
      </c>
      <c r="R77" s="21">
        <v>26509394</v>
      </c>
      <c r="S77" s="21">
        <v>37188188</v>
      </c>
      <c r="T77" s="21">
        <v>33388787</v>
      </c>
      <c r="U77" s="21">
        <v>97086369</v>
      </c>
      <c r="V77" s="21">
        <v>346604957</v>
      </c>
      <c r="W77" s="21">
        <v>335061583</v>
      </c>
      <c r="X77" s="21"/>
      <c r="Y77" s="20"/>
      <c r="Z77" s="23">
        <v>335061583</v>
      </c>
    </row>
    <row r="78" spans="1:26" ht="12.75" hidden="1">
      <c r="A78" s="38" t="s">
        <v>32</v>
      </c>
      <c r="B78" s="19">
        <v>679554429</v>
      </c>
      <c r="C78" s="19"/>
      <c r="D78" s="20">
        <v>723920832</v>
      </c>
      <c r="E78" s="21">
        <v>702498408</v>
      </c>
      <c r="F78" s="21">
        <v>52589599</v>
      </c>
      <c r="G78" s="21">
        <v>35655514</v>
      </c>
      <c r="H78" s="21">
        <v>72179688</v>
      </c>
      <c r="I78" s="21">
        <v>160424801</v>
      </c>
      <c r="J78" s="21">
        <v>56134344</v>
      </c>
      <c r="K78" s="21">
        <v>69418865</v>
      </c>
      <c r="L78" s="21">
        <v>87521244</v>
      </c>
      <c r="M78" s="21">
        <v>213074453</v>
      </c>
      <c r="N78" s="21">
        <v>59904534</v>
      </c>
      <c r="O78" s="21">
        <v>56955513</v>
      </c>
      <c r="P78" s="21">
        <v>53767367</v>
      </c>
      <c r="Q78" s="21">
        <v>170627414</v>
      </c>
      <c r="R78" s="21">
        <v>46463541</v>
      </c>
      <c r="S78" s="21">
        <v>61916378</v>
      </c>
      <c r="T78" s="21">
        <v>60972045</v>
      </c>
      <c r="U78" s="21">
        <v>169351964</v>
      </c>
      <c r="V78" s="21">
        <v>713478632</v>
      </c>
      <c r="W78" s="21">
        <v>702498408</v>
      </c>
      <c r="X78" s="21"/>
      <c r="Y78" s="20"/>
      <c r="Z78" s="23">
        <v>702498408</v>
      </c>
    </row>
    <row r="79" spans="1:26" ht="12.75" hidden="1">
      <c r="A79" s="39" t="s">
        <v>103</v>
      </c>
      <c r="B79" s="19">
        <v>630788910</v>
      </c>
      <c r="C79" s="19"/>
      <c r="D79" s="20">
        <v>666055548</v>
      </c>
      <c r="E79" s="21">
        <v>640994659</v>
      </c>
      <c r="F79" s="21">
        <v>48946989</v>
      </c>
      <c r="G79" s="21">
        <v>32289735</v>
      </c>
      <c r="H79" s="21">
        <v>67572102</v>
      </c>
      <c r="I79" s="21">
        <v>148808826</v>
      </c>
      <c r="J79" s="21">
        <v>52432182</v>
      </c>
      <c r="K79" s="21">
        <v>65433655</v>
      </c>
      <c r="L79" s="21">
        <v>79691200</v>
      </c>
      <c r="M79" s="21">
        <v>197557037</v>
      </c>
      <c r="N79" s="21">
        <v>55958711</v>
      </c>
      <c r="O79" s="21">
        <v>52289734</v>
      </c>
      <c r="P79" s="21">
        <v>49086417</v>
      </c>
      <c r="Q79" s="21">
        <v>157334862</v>
      </c>
      <c r="R79" s="21">
        <v>43111596</v>
      </c>
      <c r="S79" s="21">
        <v>56299890</v>
      </c>
      <c r="T79" s="21">
        <v>56784329</v>
      </c>
      <c r="U79" s="21">
        <v>156195815</v>
      </c>
      <c r="V79" s="21">
        <v>659896540</v>
      </c>
      <c r="W79" s="21">
        <v>640994659</v>
      </c>
      <c r="X79" s="21"/>
      <c r="Y79" s="20"/>
      <c r="Z79" s="23">
        <v>640994659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48765519</v>
      </c>
      <c r="C82" s="19"/>
      <c r="D82" s="20">
        <v>57865284</v>
      </c>
      <c r="E82" s="21">
        <v>61503749</v>
      </c>
      <c r="F82" s="21">
        <v>3642610</v>
      </c>
      <c r="G82" s="21">
        <v>3365779</v>
      </c>
      <c r="H82" s="21">
        <v>4607586</v>
      </c>
      <c r="I82" s="21">
        <v>11615975</v>
      </c>
      <c r="J82" s="21">
        <v>3702162</v>
      </c>
      <c r="K82" s="21">
        <v>3985210</v>
      </c>
      <c r="L82" s="21">
        <v>7830044</v>
      </c>
      <c r="M82" s="21">
        <v>15517416</v>
      </c>
      <c r="N82" s="21">
        <v>3945823</v>
      </c>
      <c r="O82" s="21">
        <v>4665779</v>
      </c>
      <c r="P82" s="21">
        <v>4680950</v>
      </c>
      <c r="Q82" s="21">
        <v>13292552</v>
      </c>
      <c r="R82" s="21">
        <v>3351945</v>
      </c>
      <c r="S82" s="21">
        <v>5616488</v>
      </c>
      <c r="T82" s="21">
        <v>4187716</v>
      </c>
      <c r="U82" s="21">
        <v>13156149</v>
      </c>
      <c r="V82" s="21">
        <v>53582092</v>
      </c>
      <c r="W82" s="21">
        <v>61503749</v>
      </c>
      <c r="X82" s="21"/>
      <c r="Y82" s="20"/>
      <c r="Z82" s="23">
        <v>61503749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5564056</v>
      </c>
      <c r="C84" s="28"/>
      <c r="D84" s="29">
        <v>3689400</v>
      </c>
      <c r="E84" s="30">
        <v>3689401</v>
      </c>
      <c r="F84" s="30">
        <v>534675</v>
      </c>
      <c r="G84" s="30">
        <v>546987</v>
      </c>
      <c r="H84" s="30">
        <v>1486239</v>
      </c>
      <c r="I84" s="30">
        <v>2567901</v>
      </c>
      <c r="J84" s="30">
        <v>831500</v>
      </c>
      <c r="K84" s="30">
        <v>215913</v>
      </c>
      <c r="L84" s="30"/>
      <c r="M84" s="30">
        <v>1047413</v>
      </c>
      <c r="N84" s="30"/>
      <c r="O84" s="30">
        <v>521388</v>
      </c>
      <c r="P84" s="30">
        <v>556643</v>
      </c>
      <c r="Q84" s="30">
        <v>1078031</v>
      </c>
      <c r="R84" s="30">
        <v>180136</v>
      </c>
      <c r="S84" s="30">
        <v>992575</v>
      </c>
      <c r="T84" s="30">
        <v>94102</v>
      </c>
      <c r="U84" s="30">
        <v>1266813</v>
      </c>
      <c r="V84" s="30">
        <v>5960158</v>
      </c>
      <c r="W84" s="30">
        <v>3689401</v>
      </c>
      <c r="X84" s="30"/>
      <c r="Y84" s="29"/>
      <c r="Z84" s="31">
        <v>3689401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37526304</v>
      </c>
      <c r="D5" s="357">
        <f t="shared" si="0"/>
        <v>0</v>
      </c>
      <c r="E5" s="356">
        <f t="shared" si="0"/>
        <v>55367299</v>
      </c>
      <c r="F5" s="358">
        <f t="shared" si="0"/>
        <v>61182321</v>
      </c>
      <c r="G5" s="358">
        <f t="shared" si="0"/>
        <v>799224</v>
      </c>
      <c r="H5" s="356">
        <f t="shared" si="0"/>
        <v>2985733</v>
      </c>
      <c r="I5" s="356">
        <f t="shared" si="0"/>
        <v>6583908</v>
      </c>
      <c r="J5" s="358">
        <f t="shared" si="0"/>
        <v>10368865</v>
      </c>
      <c r="K5" s="358">
        <f t="shared" si="0"/>
        <v>5349844</v>
      </c>
      <c r="L5" s="356">
        <f t="shared" si="0"/>
        <v>6833259</v>
      </c>
      <c r="M5" s="356">
        <f t="shared" si="0"/>
        <v>6684031</v>
      </c>
      <c r="N5" s="358">
        <f t="shared" si="0"/>
        <v>18867134</v>
      </c>
      <c r="O5" s="358">
        <f t="shared" si="0"/>
        <v>3998315</v>
      </c>
      <c r="P5" s="356">
        <f t="shared" si="0"/>
        <v>5415612</v>
      </c>
      <c r="Q5" s="356">
        <f t="shared" si="0"/>
        <v>4420687</v>
      </c>
      <c r="R5" s="358">
        <f t="shared" si="0"/>
        <v>13834614</v>
      </c>
      <c r="S5" s="358">
        <f t="shared" si="0"/>
        <v>3303111</v>
      </c>
      <c r="T5" s="356">
        <f t="shared" si="0"/>
        <v>3709143</v>
      </c>
      <c r="U5" s="356">
        <f t="shared" si="0"/>
        <v>5635139</v>
      </c>
      <c r="V5" s="358">
        <f t="shared" si="0"/>
        <v>12647393</v>
      </c>
      <c r="W5" s="358">
        <f t="shared" si="0"/>
        <v>55718006</v>
      </c>
      <c r="X5" s="356">
        <f t="shared" si="0"/>
        <v>61182321</v>
      </c>
      <c r="Y5" s="358">
        <f t="shared" si="0"/>
        <v>-5464315</v>
      </c>
      <c r="Z5" s="359">
        <f>+IF(X5&lt;&gt;0,+(Y5/X5)*100,0)</f>
        <v>-8.9311992593416</v>
      </c>
      <c r="AA5" s="360">
        <f>+AA6+AA8+AA11+AA13+AA15</f>
        <v>61182321</v>
      </c>
    </row>
    <row r="6" spans="1:27" ht="12.75">
      <c r="A6" s="361" t="s">
        <v>205</v>
      </c>
      <c r="B6" s="142"/>
      <c r="C6" s="60">
        <f>+C7</f>
        <v>25398373</v>
      </c>
      <c r="D6" s="340">
        <f aca="true" t="shared" si="1" ref="D6:AA6">+D7</f>
        <v>0</v>
      </c>
      <c r="E6" s="60">
        <f t="shared" si="1"/>
        <v>24693165</v>
      </c>
      <c r="F6" s="59">
        <f t="shared" si="1"/>
        <v>24263855</v>
      </c>
      <c r="G6" s="59">
        <f t="shared" si="1"/>
        <v>2525</v>
      </c>
      <c r="H6" s="60">
        <f t="shared" si="1"/>
        <v>1125314</v>
      </c>
      <c r="I6" s="60">
        <f t="shared" si="1"/>
        <v>3742081</v>
      </c>
      <c r="J6" s="59">
        <f t="shared" si="1"/>
        <v>4869920</v>
      </c>
      <c r="K6" s="59">
        <f t="shared" si="1"/>
        <v>2815587</v>
      </c>
      <c r="L6" s="60">
        <f t="shared" si="1"/>
        <v>3406482</v>
      </c>
      <c r="M6" s="60">
        <f t="shared" si="1"/>
        <v>3410486</v>
      </c>
      <c r="N6" s="59">
        <f t="shared" si="1"/>
        <v>9632555</v>
      </c>
      <c r="O6" s="59">
        <f t="shared" si="1"/>
        <v>1606298</v>
      </c>
      <c r="P6" s="60">
        <f t="shared" si="1"/>
        <v>3257174</v>
      </c>
      <c r="Q6" s="60">
        <f t="shared" si="1"/>
        <v>2358682</v>
      </c>
      <c r="R6" s="59">
        <f t="shared" si="1"/>
        <v>7222154</v>
      </c>
      <c r="S6" s="59">
        <f t="shared" si="1"/>
        <v>1025736</v>
      </c>
      <c r="T6" s="60">
        <f t="shared" si="1"/>
        <v>1818063</v>
      </c>
      <c r="U6" s="60">
        <f t="shared" si="1"/>
        <v>1429755</v>
      </c>
      <c r="V6" s="59">
        <f t="shared" si="1"/>
        <v>4273554</v>
      </c>
      <c r="W6" s="59">
        <f t="shared" si="1"/>
        <v>25998183</v>
      </c>
      <c r="X6" s="60">
        <f t="shared" si="1"/>
        <v>24263855</v>
      </c>
      <c r="Y6" s="59">
        <f t="shared" si="1"/>
        <v>1734328</v>
      </c>
      <c r="Z6" s="61">
        <f>+IF(X6&lt;&gt;0,+(Y6/X6)*100,0)</f>
        <v>7.147784224724389</v>
      </c>
      <c r="AA6" s="62">
        <f t="shared" si="1"/>
        <v>24263855</v>
      </c>
    </row>
    <row r="7" spans="1:27" ht="12.75">
      <c r="A7" s="291" t="s">
        <v>229</v>
      </c>
      <c r="B7" s="142"/>
      <c r="C7" s="60">
        <v>25398373</v>
      </c>
      <c r="D7" s="340"/>
      <c r="E7" s="60">
        <v>24693165</v>
      </c>
      <c r="F7" s="59">
        <v>24263855</v>
      </c>
      <c r="G7" s="59">
        <v>2525</v>
      </c>
      <c r="H7" s="60">
        <v>1125314</v>
      </c>
      <c r="I7" s="60">
        <v>3742081</v>
      </c>
      <c r="J7" s="59">
        <v>4869920</v>
      </c>
      <c r="K7" s="59">
        <v>2815587</v>
      </c>
      <c r="L7" s="60">
        <v>3406482</v>
      </c>
      <c r="M7" s="60">
        <v>3410486</v>
      </c>
      <c r="N7" s="59">
        <v>9632555</v>
      </c>
      <c r="O7" s="59">
        <v>1606298</v>
      </c>
      <c r="P7" s="60">
        <v>3257174</v>
      </c>
      <c r="Q7" s="60">
        <v>2358682</v>
      </c>
      <c r="R7" s="59">
        <v>7222154</v>
      </c>
      <c r="S7" s="59">
        <v>1025736</v>
      </c>
      <c r="T7" s="60">
        <v>1818063</v>
      </c>
      <c r="U7" s="60">
        <v>1429755</v>
      </c>
      <c r="V7" s="59">
        <v>4273554</v>
      </c>
      <c r="W7" s="59">
        <v>25998183</v>
      </c>
      <c r="X7" s="60">
        <v>24263855</v>
      </c>
      <c r="Y7" s="59">
        <v>1734328</v>
      </c>
      <c r="Z7" s="61">
        <v>7.15</v>
      </c>
      <c r="AA7" s="62">
        <v>24263855</v>
      </c>
    </row>
    <row r="8" spans="1:27" ht="12.75">
      <c r="A8" s="361" t="s">
        <v>206</v>
      </c>
      <c r="B8" s="142"/>
      <c r="C8" s="60">
        <f aca="true" t="shared" si="2" ref="C8:Y8">SUM(C9:C10)</f>
        <v>12118331</v>
      </c>
      <c r="D8" s="340">
        <f t="shared" si="2"/>
        <v>0</v>
      </c>
      <c r="E8" s="60">
        <f t="shared" si="2"/>
        <v>30503228</v>
      </c>
      <c r="F8" s="59">
        <f t="shared" si="2"/>
        <v>36229560</v>
      </c>
      <c r="G8" s="59">
        <f t="shared" si="2"/>
        <v>796699</v>
      </c>
      <c r="H8" s="60">
        <f t="shared" si="2"/>
        <v>1860419</v>
      </c>
      <c r="I8" s="60">
        <f t="shared" si="2"/>
        <v>2841827</v>
      </c>
      <c r="J8" s="59">
        <f t="shared" si="2"/>
        <v>5498945</v>
      </c>
      <c r="K8" s="59">
        <f t="shared" si="2"/>
        <v>2534257</v>
      </c>
      <c r="L8" s="60">
        <f t="shared" si="2"/>
        <v>3426777</v>
      </c>
      <c r="M8" s="60">
        <f t="shared" si="2"/>
        <v>3273545</v>
      </c>
      <c r="N8" s="59">
        <f t="shared" si="2"/>
        <v>9234579</v>
      </c>
      <c r="O8" s="59">
        <f t="shared" si="2"/>
        <v>2392017</v>
      </c>
      <c r="P8" s="60">
        <f t="shared" si="2"/>
        <v>2158438</v>
      </c>
      <c r="Q8" s="60">
        <f t="shared" si="2"/>
        <v>2062005</v>
      </c>
      <c r="R8" s="59">
        <f t="shared" si="2"/>
        <v>6612460</v>
      </c>
      <c r="S8" s="59">
        <f t="shared" si="2"/>
        <v>2277375</v>
      </c>
      <c r="T8" s="60">
        <f t="shared" si="2"/>
        <v>1891080</v>
      </c>
      <c r="U8" s="60">
        <f t="shared" si="2"/>
        <v>4205384</v>
      </c>
      <c r="V8" s="59">
        <f t="shared" si="2"/>
        <v>8373839</v>
      </c>
      <c r="W8" s="59">
        <f t="shared" si="2"/>
        <v>29719823</v>
      </c>
      <c r="X8" s="60">
        <f t="shared" si="2"/>
        <v>36229560</v>
      </c>
      <c r="Y8" s="59">
        <f t="shared" si="2"/>
        <v>-6509737</v>
      </c>
      <c r="Z8" s="61">
        <f>+IF(X8&lt;&gt;0,+(Y8/X8)*100,0)</f>
        <v>-17.968026661102147</v>
      </c>
      <c r="AA8" s="62">
        <f>SUM(AA9:AA10)</f>
        <v>36229560</v>
      </c>
    </row>
    <row r="9" spans="1:27" ht="12.75">
      <c r="A9" s="291" t="s">
        <v>230</v>
      </c>
      <c r="B9" s="142"/>
      <c r="C9" s="60">
        <v>10452406</v>
      </c>
      <c r="D9" s="340"/>
      <c r="E9" s="60">
        <v>26901609</v>
      </c>
      <c r="F9" s="59">
        <v>31116609</v>
      </c>
      <c r="G9" s="59">
        <v>612680</v>
      </c>
      <c r="H9" s="60">
        <v>1751667</v>
      </c>
      <c r="I9" s="60">
        <v>2398112</v>
      </c>
      <c r="J9" s="59">
        <v>4762459</v>
      </c>
      <c r="K9" s="59">
        <v>2163989</v>
      </c>
      <c r="L9" s="60">
        <v>2929958</v>
      </c>
      <c r="M9" s="60">
        <v>2660672</v>
      </c>
      <c r="N9" s="59">
        <v>7754619</v>
      </c>
      <c r="O9" s="59">
        <v>2018252</v>
      </c>
      <c r="P9" s="60">
        <v>1848646</v>
      </c>
      <c r="Q9" s="60">
        <v>1900755</v>
      </c>
      <c r="R9" s="59">
        <v>5767653</v>
      </c>
      <c r="S9" s="59">
        <v>1887668</v>
      </c>
      <c r="T9" s="60">
        <v>1470433</v>
      </c>
      <c r="U9" s="60">
        <v>3602856</v>
      </c>
      <c r="V9" s="59">
        <v>6960957</v>
      </c>
      <c r="W9" s="59">
        <v>25245688</v>
      </c>
      <c r="X9" s="60">
        <v>31116609</v>
      </c>
      <c r="Y9" s="59">
        <v>-5870921</v>
      </c>
      <c r="Z9" s="61">
        <v>-18.87</v>
      </c>
      <c r="AA9" s="62">
        <v>31116609</v>
      </c>
    </row>
    <row r="10" spans="1:27" ht="12.75">
      <c r="A10" s="291" t="s">
        <v>231</v>
      </c>
      <c r="B10" s="142"/>
      <c r="C10" s="60">
        <v>1665925</v>
      </c>
      <c r="D10" s="340"/>
      <c r="E10" s="60">
        <v>3601619</v>
      </c>
      <c r="F10" s="59">
        <v>5112951</v>
      </c>
      <c r="G10" s="59">
        <v>184019</v>
      </c>
      <c r="H10" s="60">
        <v>108752</v>
      </c>
      <c r="I10" s="60">
        <v>443715</v>
      </c>
      <c r="J10" s="59">
        <v>736486</v>
      </c>
      <c r="K10" s="59">
        <v>370268</v>
      </c>
      <c r="L10" s="60">
        <v>496819</v>
      </c>
      <c r="M10" s="60">
        <v>612873</v>
      </c>
      <c r="N10" s="59">
        <v>1479960</v>
      </c>
      <c r="O10" s="59">
        <v>373765</v>
      </c>
      <c r="P10" s="60">
        <v>309792</v>
      </c>
      <c r="Q10" s="60">
        <v>161250</v>
      </c>
      <c r="R10" s="59">
        <v>844807</v>
      </c>
      <c r="S10" s="59">
        <v>389707</v>
      </c>
      <c r="T10" s="60">
        <v>420647</v>
      </c>
      <c r="U10" s="60">
        <v>602528</v>
      </c>
      <c r="V10" s="59">
        <v>1412882</v>
      </c>
      <c r="W10" s="59">
        <v>4474135</v>
      </c>
      <c r="X10" s="60">
        <v>5112951</v>
      </c>
      <c r="Y10" s="59">
        <v>-638816</v>
      </c>
      <c r="Z10" s="61">
        <v>-12.49</v>
      </c>
      <c r="AA10" s="62">
        <v>5112951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9600</v>
      </c>
      <c r="D15" s="340">
        <f t="shared" si="5"/>
        <v>0</v>
      </c>
      <c r="E15" s="60">
        <f t="shared" si="5"/>
        <v>170906</v>
      </c>
      <c r="F15" s="59">
        <f t="shared" si="5"/>
        <v>688906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688906</v>
      </c>
      <c r="Y15" s="59">
        <f t="shared" si="5"/>
        <v>-688906</v>
      </c>
      <c r="Z15" s="61">
        <f>+IF(X15&lt;&gt;0,+(Y15/X15)*100,0)</f>
        <v>-100</v>
      </c>
      <c r="AA15" s="62">
        <f>SUM(AA16:AA20)</f>
        <v>688906</v>
      </c>
    </row>
    <row r="16" spans="1:27" ht="12.75">
      <c r="A16" s="291" t="s">
        <v>234</v>
      </c>
      <c r="B16" s="300"/>
      <c r="C16" s="60"/>
      <c r="D16" s="340"/>
      <c r="E16" s="60">
        <v>170906</v>
      </c>
      <c r="F16" s="59">
        <v>688906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688906</v>
      </c>
      <c r="Y16" s="59">
        <v>-688906</v>
      </c>
      <c r="Z16" s="61">
        <v>-100</v>
      </c>
      <c r="AA16" s="62">
        <v>688906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9600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13370633</v>
      </c>
      <c r="D22" s="344">
        <f t="shared" si="6"/>
        <v>0</v>
      </c>
      <c r="E22" s="343">
        <f t="shared" si="6"/>
        <v>24473016</v>
      </c>
      <c r="F22" s="345">
        <f t="shared" si="6"/>
        <v>28423016</v>
      </c>
      <c r="G22" s="345">
        <f t="shared" si="6"/>
        <v>455678</v>
      </c>
      <c r="H22" s="343">
        <f t="shared" si="6"/>
        <v>231832</v>
      </c>
      <c r="I22" s="343">
        <f t="shared" si="6"/>
        <v>2384261</v>
      </c>
      <c r="J22" s="345">
        <f t="shared" si="6"/>
        <v>3071771</v>
      </c>
      <c r="K22" s="345">
        <f t="shared" si="6"/>
        <v>1637576</v>
      </c>
      <c r="L22" s="343">
        <f t="shared" si="6"/>
        <v>3400859</v>
      </c>
      <c r="M22" s="343">
        <f t="shared" si="6"/>
        <v>4063916</v>
      </c>
      <c r="N22" s="345">
        <f t="shared" si="6"/>
        <v>9102351</v>
      </c>
      <c r="O22" s="345">
        <f t="shared" si="6"/>
        <v>2991854</v>
      </c>
      <c r="P22" s="343">
        <f t="shared" si="6"/>
        <v>2234108</v>
      </c>
      <c r="Q22" s="343">
        <f t="shared" si="6"/>
        <v>2381880</v>
      </c>
      <c r="R22" s="345">
        <f t="shared" si="6"/>
        <v>7607842</v>
      </c>
      <c r="S22" s="345">
        <f t="shared" si="6"/>
        <v>3079546</v>
      </c>
      <c r="T22" s="343">
        <f t="shared" si="6"/>
        <v>2388772</v>
      </c>
      <c r="U22" s="343">
        <f t="shared" si="6"/>
        <v>3626793</v>
      </c>
      <c r="V22" s="345">
        <f t="shared" si="6"/>
        <v>9095111</v>
      </c>
      <c r="W22" s="345">
        <f t="shared" si="6"/>
        <v>28877075</v>
      </c>
      <c r="X22" s="343">
        <f t="shared" si="6"/>
        <v>28423016</v>
      </c>
      <c r="Y22" s="345">
        <f t="shared" si="6"/>
        <v>454059</v>
      </c>
      <c r="Z22" s="336">
        <f>+IF(X22&lt;&gt;0,+(Y22/X22)*100,0)</f>
        <v>1.5975046420126562</v>
      </c>
      <c r="AA22" s="350">
        <f>SUM(AA23:AA32)</f>
        <v>28423016</v>
      </c>
    </row>
    <row r="23" spans="1:27" ht="12.75">
      <c r="A23" s="361" t="s">
        <v>237</v>
      </c>
      <c r="B23" s="142"/>
      <c r="C23" s="60">
        <v>10379179</v>
      </c>
      <c r="D23" s="340"/>
      <c r="E23" s="60">
        <v>22603566</v>
      </c>
      <c r="F23" s="59">
        <v>26573566</v>
      </c>
      <c r="G23" s="59">
        <v>390160</v>
      </c>
      <c r="H23" s="60">
        <v>142944</v>
      </c>
      <c r="I23" s="60">
        <v>917367</v>
      </c>
      <c r="J23" s="59">
        <v>1450471</v>
      </c>
      <c r="K23" s="59">
        <v>1345345</v>
      </c>
      <c r="L23" s="60">
        <v>3300543</v>
      </c>
      <c r="M23" s="60">
        <v>184170</v>
      </c>
      <c r="N23" s="59">
        <v>4830058</v>
      </c>
      <c r="O23" s="59">
        <v>2903110</v>
      </c>
      <c r="P23" s="60">
        <v>407108</v>
      </c>
      <c r="Q23" s="60">
        <v>910422</v>
      </c>
      <c r="R23" s="59">
        <v>4220640</v>
      </c>
      <c r="S23" s="59">
        <v>2921801</v>
      </c>
      <c r="T23" s="60">
        <v>818421</v>
      </c>
      <c r="U23" s="60">
        <v>2056805</v>
      </c>
      <c r="V23" s="59">
        <v>5797027</v>
      </c>
      <c r="W23" s="59">
        <v>16298196</v>
      </c>
      <c r="X23" s="60">
        <v>26573566</v>
      </c>
      <c r="Y23" s="59">
        <v>-10275370</v>
      </c>
      <c r="Z23" s="61">
        <v>-38.67</v>
      </c>
      <c r="AA23" s="62">
        <v>26573566</v>
      </c>
    </row>
    <row r="24" spans="1:27" ht="12.75">
      <c r="A24" s="361" t="s">
        <v>238</v>
      </c>
      <c r="B24" s="142"/>
      <c r="C24" s="60">
        <v>1964641</v>
      </c>
      <c r="D24" s="340"/>
      <c r="E24" s="60">
        <v>673500</v>
      </c>
      <c r="F24" s="59">
        <v>653500</v>
      </c>
      <c r="G24" s="59">
        <v>3321</v>
      </c>
      <c r="H24" s="60">
        <v>13977</v>
      </c>
      <c r="I24" s="60">
        <v>9565</v>
      </c>
      <c r="J24" s="59">
        <v>26863</v>
      </c>
      <c r="K24" s="59">
        <v>63231</v>
      </c>
      <c r="L24" s="60">
        <v>23800</v>
      </c>
      <c r="M24" s="60">
        <v>184630</v>
      </c>
      <c r="N24" s="59">
        <v>271661</v>
      </c>
      <c r="O24" s="59">
        <v>10395</v>
      </c>
      <c r="P24" s="60"/>
      <c r="Q24" s="60"/>
      <c r="R24" s="59">
        <v>10395</v>
      </c>
      <c r="S24" s="59"/>
      <c r="T24" s="60">
        <v>67501</v>
      </c>
      <c r="U24" s="60">
        <v>33649</v>
      </c>
      <c r="V24" s="59">
        <v>101150</v>
      </c>
      <c r="W24" s="59">
        <v>410069</v>
      </c>
      <c r="X24" s="60">
        <v>653500</v>
      </c>
      <c r="Y24" s="59">
        <v>-243431</v>
      </c>
      <c r="Z24" s="61">
        <v>-37.25</v>
      </c>
      <c r="AA24" s="62">
        <v>653500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1024613</v>
      </c>
      <c r="D27" s="340"/>
      <c r="E27" s="60">
        <v>1195950</v>
      </c>
      <c r="F27" s="59">
        <v>1195950</v>
      </c>
      <c r="G27" s="59">
        <v>62197</v>
      </c>
      <c r="H27" s="60">
        <v>74911</v>
      </c>
      <c r="I27" s="60">
        <v>64782</v>
      </c>
      <c r="J27" s="59">
        <v>201890</v>
      </c>
      <c r="K27" s="59">
        <v>78248</v>
      </c>
      <c r="L27" s="60">
        <v>76516</v>
      </c>
      <c r="M27" s="60">
        <v>82102</v>
      </c>
      <c r="N27" s="59">
        <v>236866</v>
      </c>
      <c r="O27" s="59">
        <v>78349</v>
      </c>
      <c r="P27" s="60">
        <v>82599</v>
      </c>
      <c r="Q27" s="60">
        <v>131950</v>
      </c>
      <c r="R27" s="59">
        <v>292898</v>
      </c>
      <c r="S27" s="59">
        <v>127716</v>
      </c>
      <c r="T27" s="60">
        <v>118974</v>
      </c>
      <c r="U27" s="60">
        <v>413908</v>
      </c>
      <c r="V27" s="59">
        <v>660598</v>
      </c>
      <c r="W27" s="59">
        <v>1392252</v>
      </c>
      <c r="X27" s="60">
        <v>1195950</v>
      </c>
      <c r="Y27" s="59">
        <v>196302</v>
      </c>
      <c r="Z27" s="61">
        <v>16.41</v>
      </c>
      <c r="AA27" s="62">
        <v>1195950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2200</v>
      </c>
      <c r="D32" s="340"/>
      <c r="E32" s="60"/>
      <c r="F32" s="59"/>
      <c r="G32" s="59"/>
      <c r="H32" s="60"/>
      <c r="I32" s="60">
        <v>1392547</v>
      </c>
      <c r="J32" s="59">
        <v>1392547</v>
      </c>
      <c r="K32" s="59">
        <v>150752</v>
      </c>
      <c r="L32" s="60"/>
      <c r="M32" s="60">
        <v>3613014</v>
      </c>
      <c r="N32" s="59">
        <v>3763766</v>
      </c>
      <c r="O32" s="59"/>
      <c r="P32" s="60">
        <v>1744401</v>
      </c>
      <c r="Q32" s="60">
        <v>1339508</v>
      </c>
      <c r="R32" s="59">
        <v>3083909</v>
      </c>
      <c r="S32" s="59">
        <v>30029</v>
      </c>
      <c r="T32" s="60">
        <v>1383876</v>
      </c>
      <c r="U32" s="60">
        <v>1122431</v>
      </c>
      <c r="V32" s="59">
        <v>2536336</v>
      </c>
      <c r="W32" s="59">
        <v>10776558</v>
      </c>
      <c r="X32" s="60"/>
      <c r="Y32" s="59">
        <v>10776558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12429349</v>
      </c>
      <c r="D40" s="344">
        <f t="shared" si="9"/>
        <v>0</v>
      </c>
      <c r="E40" s="343">
        <f t="shared" si="9"/>
        <v>15687328</v>
      </c>
      <c r="F40" s="345">
        <f t="shared" si="9"/>
        <v>15868844</v>
      </c>
      <c r="G40" s="345">
        <f t="shared" si="9"/>
        <v>515233</v>
      </c>
      <c r="H40" s="343">
        <f t="shared" si="9"/>
        <v>791742</v>
      </c>
      <c r="I40" s="343">
        <f t="shared" si="9"/>
        <v>919547</v>
      </c>
      <c r="J40" s="345">
        <f t="shared" si="9"/>
        <v>2226522</v>
      </c>
      <c r="K40" s="345">
        <f t="shared" si="9"/>
        <v>1301737</v>
      </c>
      <c r="L40" s="343">
        <f t="shared" si="9"/>
        <v>1326995</v>
      </c>
      <c r="M40" s="343">
        <f t="shared" si="9"/>
        <v>683813</v>
      </c>
      <c r="N40" s="345">
        <f t="shared" si="9"/>
        <v>3312545</v>
      </c>
      <c r="O40" s="345">
        <f t="shared" si="9"/>
        <v>1247862</v>
      </c>
      <c r="P40" s="343">
        <f t="shared" si="9"/>
        <v>1183747</v>
      </c>
      <c r="Q40" s="343">
        <f t="shared" si="9"/>
        <v>1283117</v>
      </c>
      <c r="R40" s="345">
        <f t="shared" si="9"/>
        <v>3714726</v>
      </c>
      <c r="S40" s="345">
        <f t="shared" si="9"/>
        <v>1112797</v>
      </c>
      <c r="T40" s="343">
        <f t="shared" si="9"/>
        <v>1402767</v>
      </c>
      <c r="U40" s="343">
        <f t="shared" si="9"/>
        <v>1469352</v>
      </c>
      <c r="V40" s="345">
        <f t="shared" si="9"/>
        <v>3984916</v>
      </c>
      <c r="W40" s="345">
        <f t="shared" si="9"/>
        <v>13238709</v>
      </c>
      <c r="X40" s="343">
        <f t="shared" si="9"/>
        <v>15868844</v>
      </c>
      <c r="Y40" s="345">
        <f t="shared" si="9"/>
        <v>-2630135</v>
      </c>
      <c r="Z40" s="336">
        <f>+IF(X40&lt;&gt;0,+(Y40/X40)*100,0)</f>
        <v>-16.574206665589504</v>
      </c>
      <c r="AA40" s="350">
        <f>SUM(AA41:AA49)</f>
        <v>15868844</v>
      </c>
    </row>
    <row r="41" spans="1:27" ht="12.75">
      <c r="A41" s="361" t="s">
        <v>248</v>
      </c>
      <c r="B41" s="142"/>
      <c r="C41" s="362">
        <v>8095936</v>
      </c>
      <c r="D41" s="363"/>
      <c r="E41" s="362">
        <v>9178592</v>
      </c>
      <c r="F41" s="364">
        <v>9297501</v>
      </c>
      <c r="G41" s="364">
        <v>445384</v>
      </c>
      <c r="H41" s="362">
        <v>610157</v>
      </c>
      <c r="I41" s="362">
        <v>603258</v>
      </c>
      <c r="J41" s="364">
        <v>1658799</v>
      </c>
      <c r="K41" s="364">
        <v>807075</v>
      </c>
      <c r="L41" s="362">
        <v>482608</v>
      </c>
      <c r="M41" s="362">
        <v>345546</v>
      </c>
      <c r="N41" s="364">
        <v>1635229</v>
      </c>
      <c r="O41" s="364">
        <v>714391</v>
      </c>
      <c r="P41" s="362">
        <v>547796</v>
      </c>
      <c r="Q41" s="362">
        <v>780942</v>
      </c>
      <c r="R41" s="364">
        <v>2043129</v>
      </c>
      <c r="S41" s="364">
        <v>815131</v>
      </c>
      <c r="T41" s="362">
        <v>1037125</v>
      </c>
      <c r="U41" s="362">
        <v>1062382</v>
      </c>
      <c r="V41" s="364">
        <v>2914638</v>
      </c>
      <c r="W41" s="364">
        <v>8251795</v>
      </c>
      <c r="X41" s="362">
        <v>9297501</v>
      </c>
      <c r="Y41" s="364">
        <v>-1045706</v>
      </c>
      <c r="Z41" s="365">
        <v>-11.25</v>
      </c>
      <c r="AA41" s="366">
        <v>9297501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1478838</v>
      </c>
      <c r="D43" s="369"/>
      <c r="E43" s="305">
        <v>2226497</v>
      </c>
      <c r="F43" s="370">
        <v>2207055</v>
      </c>
      <c r="G43" s="370">
        <v>49166</v>
      </c>
      <c r="H43" s="305">
        <v>69766</v>
      </c>
      <c r="I43" s="305">
        <v>128564</v>
      </c>
      <c r="J43" s="370">
        <v>247496</v>
      </c>
      <c r="K43" s="370">
        <v>268254</v>
      </c>
      <c r="L43" s="305">
        <v>391864</v>
      </c>
      <c r="M43" s="305">
        <v>147920</v>
      </c>
      <c r="N43" s="370">
        <v>808038</v>
      </c>
      <c r="O43" s="370">
        <v>245594</v>
      </c>
      <c r="P43" s="305">
        <v>136693</v>
      </c>
      <c r="Q43" s="305">
        <v>272935</v>
      </c>
      <c r="R43" s="370">
        <v>655222</v>
      </c>
      <c r="S43" s="370">
        <v>122663</v>
      </c>
      <c r="T43" s="305">
        <v>119598</v>
      </c>
      <c r="U43" s="305">
        <v>62548</v>
      </c>
      <c r="V43" s="370">
        <v>304809</v>
      </c>
      <c r="W43" s="370">
        <v>2015565</v>
      </c>
      <c r="X43" s="305">
        <v>2207055</v>
      </c>
      <c r="Y43" s="370">
        <v>-191490</v>
      </c>
      <c r="Z43" s="371">
        <v>-8.68</v>
      </c>
      <c r="AA43" s="303">
        <v>2207055</v>
      </c>
    </row>
    <row r="44" spans="1:27" ht="12.75">
      <c r="A44" s="361" t="s">
        <v>251</v>
      </c>
      <c r="B44" s="136"/>
      <c r="C44" s="60">
        <v>80301</v>
      </c>
      <c r="D44" s="368"/>
      <c r="E44" s="54">
        <v>372786</v>
      </c>
      <c r="F44" s="53">
        <v>272786</v>
      </c>
      <c r="G44" s="53">
        <v>498</v>
      </c>
      <c r="H44" s="54">
        <v>2422</v>
      </c>
      <c r="I44" s="54">
        <v>11553</v>
      </c>
      <c r="J44" s="53">
        <v>14473</v>
      </c>
      <c r="K44" s="53">
        <v>3830</v>
      </c>
      <c r="L44" s="54">
        <v>5750</v>
      </c>
      <c r="M44" s="54">
        <v>14465</v>
      </c>
      <c r="N44" s="53">
        <v>24045</v>
      </c>
      <c r="O44" s="53">
        <v>4256</v>
      </c>
      <c r="P44" s="54">
        <v>1854</v>
      </c>
      <c r="Q44" s="54">
        <v>20125</v>
      </c>
      <c r="R44" s="53">
        <v>26235</v>
      </c>
      <c r="S44" s="53">
        <v>7480</v>
      </c>
      <c r="T44" s="54">
        <v>10470</v>
      </c>
      <c r="U44" s="54">
        <v>17635</v>
      </c>
      <c r="V44" s="53">
        <v>35585</v>
      </c>
      <c r="W44" s="53">
        <v>100338</v>
      </c>
      <c r="X44" s="54">
        <v>272786</v>
      </c>
      <c r="Y44" s="53">
        <v>-172448</v>
      </c>
      <c r="Z44" s="94">
        <v>-63.22</v>
      </c>
      <c r="AA44" s="95">
        <v>272786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1656314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493593</v>
      </c>
      <c r="D48" s="368"/>
      <c r="E48" s="54">
        <v>285326</v>
      </c>
      <c r="F48" s="53">
        <v>703875</v>
      </c>
      <c r="G48" s="53">
        <v>11049</v>
      </c>
      <c r="H48" s="54">
        <v>10117</v>
      </c>
      <c r="I48" s="54">
        <v>52637</v>
      </c>
      <c r="J48" s="53">
        <v>73803</v>
      </c>
      <c r="K48" s="53">
        <v>97126</v>
      </c>
      <c r="L48" s="54">
        <v>49212</v>
      </c>
      <c r="M48" s="54">
        <v>134231</v>
      </c>
      <c r="N48" s="53">
        <v>280569</v>
      </c>
      <c r="O48" s="53">
        <v>27748</v>
      </c>
      <c r="P48" s="54">
        <v>14448</v>
      </c>
      <c r="Q48" s="54">
        <v>39913</v>
      </c>
      <c r="R48" s="53">
        <v>82109</v>
      </c>
      <c r="S48" s="53"/>
      <c r="T48" s="54"/>
      <c r="U48" s="54">
        <v>59522</v>
      </c>
      <c r="V48" s="53">
        <v>59522</v>
      </c>
      <c r="W48" s="53">
        <v>496003</v>
      </c>
      <c r="X48" s="54">
        <v>703875</v>
      </c>
      <c r="Y48" s="53">
        <v>-207872</v>
      </c>
      <c r="Z48" s="94">
        <v>-29.53</v>
      </c>
      <c r="AA48" s="95">
        <v>703875</v>
      </c>
    </row>
    <row r="49" spans="1:27" ht="12.75">
      <c r="A49" s="361" t="s">
        <v>93</v>
      </c>
      <c r="B49" s="136"/>
      <c r="C49" s="54">
        <v>624367</v>
      </c>
      <c r="D49" s="368"/>
      <c r="E49" s="54">
        <v>3624127</v>
      </c>
      <c r="F49" s="53">
        <v>3387627</v>
      </c>
      <c r="G49" s="53">
        <v>9136</v>
      </c>
      <c r="H49" s="54">
        <v>99280</v>
      </c>
      <c r="I49" s="54">
        <v>123535</v>
      </c>
      <c r="J49" s="53">
        <v>231951</v>
      </c>
      <c r="K49" s="53">
        <v>125452</v>
      </c>
      <c r="L49" s="54">
        <v>397561</v>
      </c>
      <c r="M49" s="54">
        <v>41651</v>
      </c>
      <c r="N49" s="53">
        <v>564664</v>
      </c>
      <c r="O49" s="53">
        <v>255873</v>
      </c>
      <c r="P49" s="54">
        <v>482956</v>
      </c>
      <c r="Q49" s="54">
        <v>169202</v>
      </c>
      <c r="R49" s="53">
        <v>908031</v>
      </c>
      <c r="S49" s="53">
        <v>167523</v>
      </c>
      <c r="T49" s="54">
        <v>235574</v>
      </c>
      <c r="U49" s="54">
        <v>267265</v>
      </c>
      <c r="V49" s="53">
        <v>670362</v>
      </c>
      <c r="W49" s="53">
        <v>2375008</v>
      </c>
      <c r="X49" s="54">
        <v>3387627</v>
      </c>
      <c r="Y49" s="53">
        <v>-1012619</v>
      </c>
      <c r="Z49" s="94">
        <v>-29.89</v>
      </c>
      <c r="AA49" s="95">
        <v>3387627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63326286</v>
      </c>
      <c r="D60" s="346">
        <f t="shared" si="14"/>
        <v>0</v>
      </c>
      <c r="E60" s="219">
        <f t="shared" si="14"/>
        <v>95527643</v>
      </c>
      <c r="F60" s="264">
        <f t="shared" si="14"/>
        <v>105474181</v>
      </c>
      <c r="G60" s="264">
        <f t="shared" si="14"/>
        <v>1770135</v>
      </c>
      <c r="H60" s="219">
        <f t="shared" si="14"/>
        <v>4009307</v>
      </c>
      <c r="I60" s="219">
        <f t="shared" si="14"/>
        <v>9887716</v>
      </c>
      <c r="J60" s="264">
        <f t="shared" si="14"/>
        <v>15667158</v>
      </c>
      <c r="K60" s="264">
        <f t="shared" si="14"/>
        <v>8289157</v>
      </c>
      <c r="L60" s="219">
        <f t="shared" si="14"/>
        <v>11561113</v>
      </c>
      <c r="M60" s="219">
        <f t="shared" si="14"/>
        <v>11431760</v>
      </c>
      <c r="N60" s="264">
        <f t="shared" si="14"/>
        <v>31282030</v>
      </c>
      <c r="O60" s="264">
        <f t="shared" si="14"/>
        <v>8238031</v>
      </c>
      <c r="P60" s="219">
        <f t="shared" si="14"/>
        <v>8833467</v>
      </c>
      <c r="Q60" s="219">
        <f t="shared" si="14"/>
        <v>8085684</v>
      </c>
      <c r="R60" s="264">
        <f t="shared" si="14"/>
        <v>25157182</v>
      </c>
      <c r="S60" s="264">
        <f t="shared" si="14"/>
        <v>7495454</v>
      </c>
      <c r="T60" s="219">
        <f t="shared" si="14"/>
        <v>7500682</v>
      </c>
      <c r="U60" s="219">
        <f t="shared" si="14"/>
        <v>10731284</v>
      </c>
      <c r="V60" s="264">
        <f t="shared" si="14"/>
        <v>25727420</v>
      </c>
      <c r="W60" s="264">
        <f t="shared" si="14"/>
        <v>97833790</v>
      </c>
      <c r="X60" s="219">
        <f t="shared" si="14"/>
        <v>105474181</v>
      </c>
      <c r="Y60" s="264">
        <f t="shared" si="14"/>
        <v>-7640391</v>
      </c>
      <c r="Z60" s="337">
        <f>+IF(X60&lt;&gt;0,+(Y60/X60)*100,0)</f>
        <v>-7.243849563524934</v>
      </c>
      <c r="AA60" s="232">
        <f>+AA57+AA54+AA51+AA40+AA37+AA34+AA22+AA5</f>
        <v>105474181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524809995</v>
      </c>
      <c r="D5" s="153">
        <f>SUM(D6:D8)</f>
        <v>0</v>
      </c>
      <c r="E5" s="154">
        <f t="shared" si="0"/>
        <v>481095285</v>
      </c>
      <c r="F5" s="100">
        <f t="shared" si="0"/>
        <v>500789414</v>
      </c>
      <c r="G5" s="100">
        <f t="shared" si="0"/>
        <v>54322314</v>
      </c>
      <c r="H5" s="100">
        <f t="shared" si="0"/>
        <v>46297228</v>
      </c>
      <c r="I5" s="100">
        <f t="shared" si="0"/>
        <v>77531513</v>
      </c>
      <c r="J5" s="100">
        <f t="shared" si="0"/>
        <v>178151055</v>
      </c>
      <c r="K5" s="100">
        <f t="shared" si="0"/>
        <v>46270837</v>
      </c>
      <c r="L5" s="100">
        <f t="shared" si="0"/>
        <v>-8250590</v>
      </c>
      <c r="M5" s="100">
        <f t="shared" si="0"/>
        <v>37486053</v>
      </c>
      <c r="N5" s="100">
        <f t="shared" si="0"/>
        <v>75506300</v>
      </c>
      <c r="O5" s="100">
        <f t="shared" si="0"/>
        <v>35911121</v>
      </c>
      <c r="P5" s="100">
        <f t="shared" si="0"/>
        <v>35084358</v>
      </c>
      <c r="Q5" s="100">
        <f t="shared" si="0"/>
        <v>72663183</v>
      </c>
      <c r="R5" s="100">
        <f t="shared" si="0"/>
        <v>143658662</v>
      </c>
      <c r="S5" s="100">
        <f t="shared" si="0"/>
        <v>33287559</v>
      </c>
      <c r="T5" s="100">
        <f t="shared" si="0"/>
        <v>43118356</v>
      </c>
      <c r="U5" s="100">
        <f t="shared" si="0"/>
        <v>40644155</v>
      </c>
      <c r="V5" s="100">
        <f t="shared" si="0"/>
        <v>117050070</v>
      </c>
      <c r="W5" s="100">
        <f t="shared" si="0"/>
        <v>514366087</v>
      </c>
      <c r="X5" s="100">
        <f t="shared" si="0"/>
        <v>481095281</v>
      </c>
      <c r="Y5" s="100">
        <f t="shared" si="0"/>
        <v>33270806</v>
      </c>
      <c r="Z5" s="137">
        <f>+IF(X5&lt;&gt;0,+(Y5/X5)*100,0)</f>
        <v>6.915637569930769</v>
      </c>
      <c r="AA5" s="153">
        <f>SUM(AA6:AA8)</f>
        <v>500789414</v>
      </c>
    </row>
    <row r="6" spans="1:27" ht="12.75">
      <c r="A6" s="138" t="s">
        <v>75</v>
      </c>
      <c r="B6" s="136"/>
      <c r="C6" s="155">
        <v>159156393</v>
      </c>
      <c r="D6" s="155"/>
      <c r="E6" s="156">
        <v>86384386</v>
      </c>
      <c r="F6" s="60">
        <v>94258169</v>
      </c>
      <c r="G6" s="60">
        <v>48653014</v>
      </c>
      <c r="H6" s="60">
        <v>12608</v>
      </c>
      <c r="I6" s="60">
        <v>41755764</v>
      </c>
      <c r="J6" s="60">
        <v>90421386</v>
      </c>
      <c r="K6" s="60">
        <v>11179225</v>
      </c>
      <c r="L6" s="60">
        <v>-41120703</v>
      </c>
      <c r="M6" s="60">
        <v>464716</v>
      </c>
      <c r="N6" s="60">
        <v>-29476762</v>
      </c>
      <c r="O6" s="60">
        <v>30054</v>
      </c>
      <c r="P6" s="60">
        <v>423344</v>
      </c>
      <c r="Q6" s="60">
        <v>29342125</v>
      </c>
      <c r="R6" s="60">
        <v>29795523</v>
      </c>
      <c r="S6" s="60">
        <v>28667</v>
      </c>
      <c r="T6" s="60">
        <v>1108766</v>
      </c>
      <c r="U6" s="60">
        <v>439306</v>
      </c>
      <c r="V6" s="60">
        <v>1576739</v>
      </c>
      <c r="W6" s="60">
        <v>92316886</v>
      </c>
      <c r="X6" s="60">
        <v>86384389</v>
      </c>
      <c r="Y6" s="60">
        <v>5932497</v>
      </c>
      <c r="Z6" s="140">
        <v>6.87</v>
      </c>
      <c r="AA6" s="155">
        <v>94258169</v>
      </c>
    </row>
    <row r="7" spans="1:27" ht="12.75">
      <c r="A7" s="138" t="s">
        <v>76</v>
      </c>
      <c r="B7" s="136"/>
      <c r="C7" s="157">
        <v>365066569</v>
      </c>
      <c r="D7" s="157"/>
      <c r="E7" s="158">
        <v>394524762</v>
      </c>
      <c r="F7" s="159">
        <v>406345108</v>
      </c>
      <c r="G7" s="159">
        <v>5660927</v>
      </c>
      <c r="H7" s="159">
        <v>46275157</v>
      </c>
      <c r="I7" s="159">
        <v>35769052</v>
      </c>
      <c r="J7" s="159">
        <v>87705136</v>
      </c>
      <c r="K7" s="159">
        <v>35085039</v>
      </c>
      <c r="L7" s="159">
        <v>32863065</v>
      </c>
      <c r="M7" s="159">
        <v>37002938</v>
      </c>
      <c r="N7" s="159">
        <v>104951042</v>
      </c>
      <c r="O7" s="159">
        <v>35874984</v>
      </c>
      <c r="P7" s="159">
        <v>34657516</v>
      </c>
      <c r="Q7" s="159">
        <v>43310585</v>
      </c>
      <c r="R7" s="159">
        <v>113843085</v>
      </c>
      <c r="S7" s="159">
        <v>33252019</v>
      </c>
      <c r="T7" s="159">
        <v>42007572</v>
      </c>
      <c r="U7" s="159">
        <v>40203251</v>
      </c>
      <c r="V7" s="159">
        <v>115462842</v>
      </c>
      <c r="W7" s="159">
        <v>421962105</v>
      </c>
      <c r="X7" s="159">
        <v>394524761</v>
      </c>
      <c r="Y7" s="159">
        <v>27437344</v>
      </c>
      <c r="Z7" s="141">
        <v>6.95</v>
      </c>
      <c r="AA7" s="157">
        <v>406345108</v>
      </c>
    </row>
    <row r="8" spans="1:27" ht="12.75">
      <c r="A8" s="138" t="s">
        <v>77</v>
      </c>
      <c r="B8" s="136"/>
      <c r="C8" s="155">
        <v>587033</v>
      </c>
      <c r="D8" s="155"/>
      <c r="E8" s="156">
        <v>186137</v>
      </c>
      <c r="F8" s="60">
        <v>186137</v>
      </c>
      <c r="G8" s="60">
        <v>8373</v>
      </c>
      <c r="H8" s="60">
        <v>9463</v>
      </c>
      <c r="I8" s="60">
        <v>6697</v>
      </c>
      <c r="J8" s="60">
        <v>24533</v>
      </c>
      <c r="K8" s="60">
        <v>6573</v>
      </c>
      <c r="L8" s="60">
        <v>7048</v>
      </c>
      <c r="M8" s="60">
        <v>18399</v>
      </c>
      <c r="N8" s="60">
        <v>32020</v>
      </c>
      <c r="O8" s="60">
        <v>6083</v>
      </c>
      <c r="P8" s="60">
        <v>3498</v>
      </c>
      <c r="Q8" s="60">
        <v>10473</v>
      </c>
      <c r="R8" s="60">
        <v>20054</v>
      </c>
      <c r="S8" s="60">
        <v>6873</v>
      </c>
      <c r="T8" s="60">
        <v>2018</v>
      </c>
      <c r="U8" s="60">
        <v>1598</v>
      </c>
      <c r="V8" s="60">
        <v>10489</v>
      </c>
      <c r="W8" s="60">
        <v>87096</v>
      </c>
      <c r="X8" s="60">
        <v>186131</v>
      </c>
      <c r="Y8" s="60">
        <v>-99035</v>
      </c>
      <c r="Z8" s="140">
        <v>-53.21</v>
      </c>
      <c r="AA8" s="155">
        <v>186137</v>
      </c>
    </row>
    <row r="9" spans="1:27" ht="12.75">
      <c r="A9" s="135" t="s">
        <v>78</v>
      </c>
      <c r="B9" s="136"/>
      <c r="C9" s="153">
        <f aca="true" t="shared" si="1" ref="C9:Y9">SUM(C10:C14)</f>
        <v>38722915</v>
      </c>
      <c r="D9" s="153">
        <f>SUM(D10:D14)</f>
        <v>0</v>
      </c>
      <c r="E9" s="154">
        <f t="shared" si="1"/>
        <v>70537291</v>
      </c>
      <c r="F9" s="100">
        <f t="shared" si="1"/>
        <v>60015538</v>
      </c>
      <c r="G9" s="100">
        <f t="shared" si="1"/>
        <v>250743</v>
      </c>
      <c r="H9" s="100">
        <f t="shared" si="1"/>
        <v>333598</v>
      </c>
      <c r="I9" s="100">
        <f t="shared" si="1"/>
        <v>4625712</v>
      </c>
      <c r="J9" s="100">
        <f t="shared" si="1"/>
        <v>5210053</v>
      </c>
      <c r="K9" s="100">
        <f t="shared" si="1"/>
        <v>3245973</v>
      </c>
      <c r="L9" s="100">
        <f t="shared" si="1"/>
        <v>1321883</v>
      </c>
      <c r="M9" s="100">
        <f t="shared" si="1"/>
        <v>18683266</v>
      </c>
      <c r="N9" s="100">
        <f t="shared" si="1"/>
        <v>23251122</v>
      </c>
      <c r="O9" s="100">
        <f t="shared" si="1"/>
        <v>1161786</v>
      </c>
      <c r="P9" s="100">
        <f t="shared" si="1"/>
        <v>544493</v>
      </c>
      <c r="Q9" s="100">
        <f t="shared" si="1"/>
        <v>2287013</v>
      </c>
      <c r="R9" s="100">
        <f t="shared" si="1"/>
        <v>3993292</v>
      </c>
      <c r="S9" s="100">
        <f t="shared" si="1"/>
        <v>451032</v>
      </c>
      <c r="T9" s="100">
        <f t="shared" si="1"/>
        <v>1790276</v>
      </c>
      <c r="U9" s="100">
        <f t="shared" si="1"/>
        <v>2490039</v>
      </c>
      <c r="V9" s="100">
        <f t="shared" si="1"/>
        <v>4731347</v>
      </c>
      <c r="W9" s="100">
        <f t="shared" si="1"/>
        <v>37185814</v>
      </c>
      <c r="X9" s="100">
        <f t="shared" si="1"/>
        <v>70152281</v>
      </c>
      <c r="Y9" s="100">
        <f t="shared" si="1"/>
        <v>-32966467</v>
      </c>
      <c r="Z9" s="137">
        <f>+IF(X9&lt;&gt;0,+(Y9/X9)*100,0)</f>
        <v>-46.99272287382929</v>
      </c>
      <c r="AA9" s="153">
        <f>SUM(AA10:AA14)</f>
        <v>60015538</v>
      </c>
    </row>
    <row r="10" spans="1:27" ht="12.75">
      <c r="A10" s="138" t="s">
        <v>79</v>
      </c>
      <c r="B10" s="136"/>
      <c r="C10" s="155">
        <v>5061981</v>
      </c>
      <c r="D10" s="155"/>
      <c r="E10" s="156">
        <v>14369143</v>
      </c>
      <c r="F10" s="60">
        <v>15624143</v>
      </c>
      <c r="G10" s="60">
        <v>73983</v>
      </c>
      <c r="H10" s="60">
        <v>103503</v>
      </c>
      <c r="I10" s="60">
        <v>154457</v>
      </c>
      <c r="J10" s="60">
        <v>331943</v>
      </c>
      <c r="K10" s="60">
        <v>3013790</v>
      </c>
      <c r="L10" s="60">
        <v>276901</v>
      </c>
      <c r="M10" s="60">
        <v>529269</v>
      </c>
      <c r="N10" s="60">
        <v>3819960</v>
      </c>
      <c r="O10" s="60">
        <v>93220</v>
      </c>
      <c r="P10" s="60">
        <v>97586</v>
      </c>
      <c r="Q10" s="60">
        <v>89980</v>
      </c>
      <c r="R10" s="60">
        <v>280786</v>
      </c>
      <c r="S10" s="60">
        <v>101566</v>
      </c>
      <c r="T10" s="60">
        <v>117852</v>
      </c>
      <c r="U10" s="60">
        <v>337264</v>
      </c>
      <c r="V10" s="60">
        <v>556682</v>
      </c>
      <c r="W10" s="60">
        <v>4989371</v>
      </c>
      <c r="X10" s="60">
        <v>14369143</v>
      </c>
      <c r="Y10" s="60">
        <v>-9379772</v>
      </c>
      <c r="Z10" s="140">
        <v>-65.28</v>
      </c>
      <c r="AA10" s="155">
        <v>15624143</v>
      </c>
    </row>
    <row r="11" spans="1:27" ht="12.75">
      <c r="A11" s="138" t="s">
        <v>80</v>
      </c>
      <c r="B11" s="136"/>
      <c r="C11" s="155">
        <v>12369701</v>
      </c>
      <c r="D11" s="155"/>
      <c r="E11" s="156">
        <v>12998878</v>
      </c>
      <c r="F11" s="60">
        <v>14092380</v>
      </c>
      <c r="G11" s="60">
        <v>60624</v>
      </c>
      <c r="H11" s="60">
        <v>63431</v>
      </c>
      <c r="I11" s="60">
        <v>109591</v>
      </c>
      <c r="J11" s="60">
        <v>233646</v>
      </c>
      <c r="K11" s="60">
        <v>52143</v>
      </c>
      <c r="L11" s="60">
        <v>75100</v>
      </c>
      <c r="M11" s="60">
        <v>12440840</v>
      </c>
      <c r="N11" s="60">
        <v>12568083</v>
      </c>
      <c r="O11" s="60">
        <v>48177</v>
      </c>
      <c r="P11" s="60">
        <v>53004</v>
      </c>
      <c r="Q11" s="60">
        <v>-96427</v>
      </c>
      <c r="R11" s="60">
        <v>4754</v>
      </c>
      <c r="S11" s="60">
        <v>266270</v>
      </c>
      <c r="T11" s="60">
        <v>233307</v>
      </c>
      <c r="U11" s="60">
        <v>1187920</v>
      </c>
      <c r="V11" s="60">
        <v>1687497</v>
      </c>
      <c r="W11" s="60">
        <v>14493980</v>
      </c>
      <c r="X11" s="60">
        <v>12998873</v>
      </c>
      <c r="Y11" s="60">
        <v>1495107</v>
      </c>
      <c r="Z11" s="140">
        <v>11.5</v>
      </c>
      <c r="AA11" s="155">
        <v>14092380</v>
      </c>
    </row>
    <row r="12" spans="1:27" ht="12.75">
      <c r="A12" s="138" t="s">
        <v>81</v>
      </c>
      <c r="B12" s="136"/>
      <c r="C12" s="155">
        <v>17265357</v>
      </c>
      <c r="D12" s="155"/>
      <c r="E12" s="156">
        <v>36067824</v>
      </c>
      <c r="F12" s="60">
        <v>23637824</v>
      </c>
      <c r="G12" s="60">
        <v>79911</v>
      </c>
      <c r="H12" s="60">
        <v>117607</v>
      </c>
      <c r="I12" s="60">
        <v>3762909</v>
      </c>
      <c r="J12" s="60">
        <v>3960427</v>
      </c>
      <c r="K12" s="60">
        <v>93548</v>
      </c>
      <c r="L12" s="60">
        <v>329174</v>
      </c>
      <c r="M12" s="60">
        <v>5631609</v>
      </c>
      <c r="N12" s="60">
        <v>6054331</v>
      </c>
      <c r="O12" s="60">
        <v>262655</v>
      </c>
      <c r="P12" s="60">
        <v>331698</v>
      </c>
      <c r="Q12" s="60">
        <v>1930235</v>
      </c>
      <c r="R12" s="60">
        <v>2524588</v>
      </c>
      <c r="S12" s="60">
        <v>30883</v>
      </c>
      <c r="T12" s="60">
        <v>60210</v>
      </c>
      <c r="U12" s="60">
        <v>282837</v>
      </c>
      <c r="V12" s="60">
        <v>373930</v>
      </c>
      <c r="W12" s="60">
        <v>12913276</v>
      </c>
      <c r="X12" s="60">
        <v>36067822</v>
      </c>
      <c r="Y12" s="60">
        <v>-23154546</v>
      </c>
      <c r="Z12" s="140">
        <v>-64.2</v>
      </c>
      <c r="AA12" s="155">
        <v>23637824</v>
      </c>
    </row>
    <row r="13" spans="1:27" ht="12.75">
      <c r="A13" s="138" t="s">
        <v>82</v>
      </c>
      <c r="B13" s="136"/>
      <c r="C13" s="155">
        <v>4025876</v>
      </c>
      <c r="D13" s="155"/>
      <c r="E13" s="156">
        <v>7078321</v>
      </c>
      <c r="F13" s="60">
        <v>6638066</v>
      </c>
      <c r="G13" s="60">
        <v>36225</v>
      </c>
      <c r="H13" s="60">
        <v>49057</v>
      </c>
      <c r="I13" s="60">
        <v>598755</v>
      </c>
      <c r="J13" s="60">
        <v>684037</v>
      </c>
      <c r="K13" s="60">
        <v>86492</v>
      </c>
      <c r="L13" s="60">
        <v>640708</v>
      </c>
      <c r="M13" s="60">
        <v>81548</v>
      </c>
      <c r="N13" s="60">
        <v>808748</v>
      </c>
      <c r="O13" s="60">
        <v>757734</v>
      </c>
      <c r="P13" s="60">
        <v>62205</v>
      </c>
      <c r="Q13" s="60">
        <v>363225</v>
      </c>
      <c r="R13" s="60">
        <v>1183164</v>
      </c>
      <c r="S13" s="60">
        <v>52313</v>
      </c>
      <c r="T13" s="60">
        <v>1378907</v>
      </c>
      <c r="U13" s="60">
        <v>682018</v>
      </c>
      <c r="V13" s="60">
        <v>2113238</v>
      </c>
      <c r="W13" s="60">
        <v>4789187</v>
      </c>
      <c r="X13" s="60">
        <v>6693318</v>
      </c>
      <c r="Y13" s="60">
        <v>-1904131</v>
      </c>
      <c r="Z13" s="140">
        <v>-28.45</v>
      </c>
      <c r="AA13" s="155">
        <v>6638066</v>
      </c>
    </row>
    <row r="14" spans="1:27" ht="12.75">
      <c r="A14" s="138" t="s">
        <v>83</v>
      </c>
      <c r="B14" s="136"/>
      <c r="C14" s="157"/>
      <c r="D14" s="157"/>
      <c r="E14" s="158">
        <v>23125</v>
      </c>
      <c r="F14" s="159">
        <v>23125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23125</v>
      </c>
      <c r="Y14" s="159">
        <v>-23125</v>
      </c>
      <c r="Z14" s="141">
        <v>-100</v>
      </c>
      <c r="AA14" s="157">
        <v>23125</v>
      </c>
    </row>
    <row r="15" spans="1:27" ht="12.75">
      <c r="A15" s="135" t="s">
        <v>84</v>
      </c>
      <c r="B15" s="142"/>
      <c r="C15" s="153">
        <f aca="true" t="shared" si="2" ref="C15:Y15">SUM(C16:C18)</f>
        <v>25626539</v>
      </c>
      <c r="D15" s="153">
        <f>SUM(D16:D18)</f>
        <v>0</v>
      </c>
      <c r="E15" s="154">
        <f t="shared" si="2"/>
        <v>61306090</v>
      </c>
      <c r="F15" s="100">
        <f t="shared" si="2"/>
        <v>76542838</v>
      </c>
      <c r="G15" s="100">
        <f t="shared" si="2"/>
        <v>1076791</v>
      </c>
      <c r="H15" s="100">
        <f t="shared" si="2"/>
        <v>1735542</v>
      </c>
      <c r="I15" s="100">
        <f t="shared" si="2"/>
        <v>1634415</v>
      </c>
      <c r="J15" s="100">
        <f t="shared" si="2"/>
        <v>4446748</v>
      </c>
      <c r="K15" s="100">
        <f t="shared" si="2"/>
        <v>11531690</v>
      </c>
      <c r="L15" s="100">
        <f t="shared" si="2"/>
        <v>42711535</v>
      </c>
      <c r="M15" s="100">
        <f t="shared" si="2"/>
        <v>19277376</v>
      </c>
      <c r="N15" s="100">
        <f t="shared" si="2"/>
        <v>73520601</v>
      </c>
      <c r="O15" s="100">
        <f t="shared" si="2"/>
        <v>1066759</v>
      </c>
      <c r="P15" s="100">
        <f t="shared" si="2"/>
        <v>-19589822</v>
      </c>
      <c r="Q15" s="100">
        <f t="shared" si="2"/>
        <v>2059263</v>
      </c>
      <c r="R15" s="100">
        <f t="shared" si="2"/>
        <v>-16463800</v>
      </c>
      <c r="S15" s="100">
        <f t="shared" si="2"/>
        <v>14724494</v>
      </c>
      <c r="T15" s="100">
        <f t="shared" si="2"/>
        <v>2264654</v>
      </c>
      <c r="U15" s="100">
        <f t="shared" si="2"/>
        <v>3681662</v>
      </c>
      <c r="V15" s="100">
        <f t="shared" si="2"/>
        <v>20670810</v>
      </c>
      <c r="W15" s="100">
        <f t="shared" si="2"/>
        <v>82174359</v>
      </c>
      <c r="X15" s="100">
        <f t="shared" si="2"/>
        <v>61691093</v>
      </c>
      <c r="Y15" s="100">
        <f t="shared" si="2"/>
        <v>20483266</v>
      </c>
      <c r="Z15" s="137">
        <f>+IF(X15&lt;&gt;0,+(Y15/X15)*100,0)</f>
        <v>33.20295524671609</v>
      </c>
      <c r="AA15" s="153">
        <f>SUM(AA16:AA18)</f>
        <v>76542838</v>
      </c>
    </row>
    <row r="16" spans="1:27" ht="12.75">
      <c r="A16" s="138" t="s">
        <v>85</v>
      </c>
      <c r="B16" s="136"/>
      <c r="C16" s="155">
        <v>8358578</v>
      </c>
      <c r="D16" s="155"/>
      <c r="E16" s="156">
        <v>10292674</v>
      </c>
      <c r="F16" s="60">
        <v>11729422</v>
      </c>
      <c r="G16" s="60">
        <v>442780</v>
      </c>
      <c r="H16" s="60">
        <v>1135207</v>
      </c>
      <c r="I16" s="60">
        <v>791800</v>
      </c>
      <c r="J16" s="60">
        <v>2369787</v>
      </c>
      <c r="K16" s="60">
        <v>10846567</v>
      </c>
      <c r="L16" s="60">
        <v>1075284</v>
      </c>
      <c r="M16" s="60">
        <v>10564209</v>
      </c>
      <c r="N16" s="60">
        <v>22486060</v>
      </c>
      <c r="O16" s="60">
        <v>372397</v>
      </c>
      <c r="P16" s="60">
        <v>-20244757</v>
      </c>
      <c r="Q16" s="60">
        <v>1107582</v>
      </c>
      <c r="R16" s="60">
        <v>-18764778</v>
      </c>
      <c r="S16" s="60">
        <v>956919</v>
      </c>
      <c r="T16" s="60">
        <v>711135</v>
      </c>
      <c r="U16" s="60">
        <v>1825977</v>
      </c>
      <c r="V16" s="60">
        <v>3494031</v>
      </c>
      <c r="W16" s="60">
        <v>9585100</v>
      </c>
      <c r="X16" s="60">
        <v>10677678</v>
      </c>
      <c r="Y16" s="60">
        <v>-1092578</v>
      </c>
      <c r="Z16" s="140">
        <v>-10.23</v>
      </c>
      <c r="AA16" s="155">
        <v>11729422</v>
      </c>
    </row>
    <row r="17" spans="1:27" ht="12.75">
      <c r="A17" s="138" t="s">
        <v>86</v>
      </c>
      <c r="B17" s="136"/>
      <c r="C17" s="155">
        <v>17267961</v>
      </c>
      <c r="D17" s="155"/>
      <c r="E17" s="156">
        <v>51013416</v>
      </c>
      <c r="F17" s="60">
        <v>64813416</v>
      </c>
      <c r="G17" s="60">
        <v>634011</v>
      </c>
      <c r="H17" s="60">
        <v>600335</v>
      </c>
      <c r="I17" s="60">
        <v>842615</v>
      </c>
      <c r="J17" s="60">
        <v>2076961</v>
      </c>
      <c r="K17" s="60">
        <v>685123</v>
      </c>
      <c r="L17" s="60">
        <v>41636251</v>
      </c>
      <c r="M17" s="60">
        <v>8713167</v>
      </c>
      <c r="N17" s="60">
        <v>51034541</v>
      </c>
      <c r="O17" s="60">
        <v>694362</v>
      </c>
      <c r="P17" s="60">
        <v>654935</v>
      </c>
      <c r="Q17" s="60">
        <v>951681</v>
      </c>
      <c r="R17" s="60">
        <v>2300978</v>
      </c>
      <c r="S17" s="60">
        <v>13767575</v>
      </c>
      <c r="T17" s="60">
        <v>1553519</v>
      </c>
      <c r="U17" s="60">
        <v>1855685</v>
      </c>
      <c r="V17" s="60">
        <v>17176779</v>
      </c>
      <c r="W17" s="60">
        <v>72589259</v>
      </c>
      <c r="X17" s="60">
        <v>51013415</v>
      </c>
      <c r="Y17" s="60">
        <v>21575844</v>
      </c>
      <c r="Z17" s="140">
        <v>42.29</v>
      </c>
      <c r="AA17" s="155">
        <v>64813416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741556475</v>
      </c>
      <c r="D19" s="153">
        <f>SUM(D20:D23)</f>
        <v>0</v>
      </c>
      <c r="E19" s="154">
        <f t="shared" si="3"/>
        <v>817730571</v>
      </c>
      <c r="F19" s="100">
        <f t="shared" si="3"/>
        <v>815826266</v>
      </c>
      <c r="G19" s="100">
        <f t="shared" si="3"/>
        <v>60178778</v>
      </c>
      <c r="H19" s="100">
        <f t="shared" si="3"/>
        <v>67227458</v>
      </c>
      <c r="I19" s="100">
        <f t="shared" si="3"/>
        <v>69607074</v>
      </c>
      <c r="J19" s="100">
        <f t="shared" si="3"/>
        <v>197013310</v>
      </c>
      <c r="K19" s="100">
        <f t="shared" si="3"/>
        <v>60372528</v>
      </c>
      <c r="L19" s="100">
        <f t="shared" si="3"/>
        <v>62184863</v>
      </c>
      <c r="M19" s="100">
        <f t="shared" si="3"/>
        <v>97163410</v>
      </c>
      <c r="N19" s="100">
        <f t="shared" si="3"/>
        <v>219720801</v>
      </c>
      <c r="O19" s="100">
        <f t="shared" si="3"/>
        <v>64665744</v>
      </c>
      <c r="P19" s="100">
        <f t="shared" si="3"/>
        <v>61779593</v>
      </c>
      <c r="Q19" s="100">
        <f t="shared" si="3"/>
        <v>74553604</v>
      </c>
      <c r="R19" s="100">
        <f t="shared" si="3"/>
        <v>200998941</v>
      </c>
      <c r="S19" s="100">
        <f t="shared" si="3"/>
        <v>66055762</v>
      </c>
      <c r="T19" s="100">
        <f t="shared" si="3"/>
        <v>64281222</v>
      </c>
      <c r="U19" s="100">
        <f t="shared" si="3"/>
        <v>77575143</v>
      </c>
      <c r="V19" s="100">
        <f t="shared" si="3"/>
        <v>207912127</v>
      </c>
      <c r="W19" s="100">
        <f t="shared" si="3"/>
        <v>825645179</v>
      </c>
      <c r="X19" s="100">
        <f t="shared" si="3"/>
        <v>817730566</v>
      </c>
      <c r="Y19" s="100">
        <f t="shared" si="3"/>
        <v>7914613</v>
      </c>
      <c r="Z19" s="137">
        <f>+IF(X19&lt;&gt;0,+(Y19/X19)*100,0)</f>
        <v>0.9678754016393218</v>
      </c>
      <c r="AA19" s="153">
        <f>SUM(AA20:AA23)</f>
        <v>815826266</v>
      </c>
    </row>
    <row r="20" spans="1:27" ht="12.75">
      <c r="A20" s="138" t="s">
        <v>89</v>
      </c>
      <c r="B20" s="136"/>
      <c r="C20" s="155">
        <v>667177947</v>
      </c>
      <c r="D20" s="155"/>
      <c r="E20" s="156">
        <v>734195649</v>
      </c>
      <c r="F20" s="60">
        <v>732291344</v>
      </c>
      <c r="G20" s="60">
        <v>55010323</v>
      </c>
      <c r="H20" s="60">
        <v>62246388</v>
      </c>
      <c r="I20" s="60">
        <v>64451267</v>
      </c>
      <c r="J20" s="60">
        <v>181707978</v>
      </c>
      <c r="K20" s="60">
        <v>55380876</v>
      </c>
      <c r="L20" s="60">
        <v>57056385</v>
      </c>
      <c r="M20" s="60">
        <v>76638469</v>
      </c>
      <c r="N20" s="60">
        <v>189075730</v>
      </c>
      <c r="O20" s="60">
        <v>59393852</v>
      </c>
      <c r="P20" s="60">
        <v>56591909</v>
      </c>
      <c r="Q20" s="60">
        <v>69413717</v>
      </c>
      <c r="R20" s="60">
        <v>185399478</v>
      </c>
      <c r="S20" s="60">
        <v>60607695</v>
      </c>
      <c r="T20" s="60">
        <v>59000422</v>
      </c>
      <c r="U20" s="60">
        <v>72296322</v>
      </c>
      <c r="V20" s="60">
        <v>191904439</v>
      </c>
      <c r="W20" s="60">
        <v>748087625</v>
      </c>
      <c r="X20" s="60">
        <v>734195648</v>
      </c>
      <c r="Y20" s="60">
        <v>13891977</v>
      </c>
      <c r="Z20" s="140">
        <v>1.89</v>
      </c>
      <c r="AA20" s="155">
        <v>732291344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74378528</v>
      </c>
      <c r="D23" s="155"/>
      <c r="E23" s="156">
        <v>83534922</v>
      </c>
      <c r="F23" s="60">
        <v>83534922</v>
      </c>
      <c r="G23" s="60">
        <v>5168455</v>
      </c>
      <c r="H23" s="60">
        <v>4981070</v>
      </c>
      <c r="I23" s="60">
        <v>5155807</v>
      </c>
      <c r="J23" s="60">
        <v>15305332</v>
      </c>
      <c r="K23" s="60">
        <v>4991652</v>
      </c>
      <c r="L23" s="60">
        <v>5128478</v>
      </c>
      <c r="M23" s="60">
        <v>20524941</v>
      </c>
      <c r="N23" s="60">
        <v>30645071</v>
      </c>
      <c r="O23" s="60">
        <v>5271892</v>
      </c>
      <c r="P23" s="60">
        <v>5187684</v>
      </c>
      <c r="Q23" s="60">
        <v>5139887</v>
      </c>
      <c r="R23" s="60">
        <v>15599463</v>
      </c>
      <c r="S23" s="60">
        <v>5448067</v>
      </c>
      <c r="T23" s="60">
        <v>5280800</v>
      </c>
      <c r="U23" s="60">
        <v>5278821</v>
      </c>
      <c r="V23" s="60">
        <v>16007688</v>
      </c>
      <c r="W23" s="60">
        <v>77557554</v>
      </c>
      <c r="X23" s="60">
        <v>83534918</v>
      </c>
      <c r="Y23" s="60">
        <v>-5977364</v>
      </c>
      <c r="Z23" s="140">
        <v>-7.16</v>
      </c>
      <c r="AA23" s="155">
        <v>83534922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1330715924</v>
      </c>
      <c r="D25" s="168">
        <f>+D5+D9+D15+D19+D24</f>
        <v>0</v>
      </c>
      <c r="E25" s="169">
        <f t="shared" si="4"/>
        <v>1430669237</v>
      </c>
      <c r="F25" s="73">
        <f t="shared" si="4"/>
        <v>1453174056</v>
      </c>
      <c r="G25" s="73">
        <f t="shared" si="4"/>
        <v>115828626</v>
      </c>
      <c r="H25" s="73">
        <f t="shared" si="4"/>
        <v>115593826</v>
      </c>
      <c r="I25" s="73">
        <f t="shared" si="4"/>
        <v>153398714</v>
      </c>
      <c r="J25" s="73">
        <f t="shared" si="4"/>
        <v>384821166</v>
      </c>
      <c r="K25" s="73">
        <f t="shared" si="4"/>
        <v>121421028</v>
      </c>
      <c r="L25" s="73">
        <f t="shared" si="4"/>
        <v>97967691</v>
      </c>
      <c r="M25" s="73">
        <f t="shared" si="4"/>
        <v>172610105</v>
      </c>
      <c r="N25" s="73">
        <f t="shared" si="4"/>
        <v>391998824</v>
      </c>
      <c r="O25" s="73">
        <f t="shared" si="4"/>
        <v>102805410</v>
      </c>
      <c r="P25" s="73">
        <f t="shared" si="4"/>
        <v>77818622</v>
      </c>
      <c r="Q25" s="73">
        <f t="shared" si="4"/>
        <v>151563063</v>
      </c>
      <c r="R25" s="73">
        <f t="shared" si="4"/>
        <v>332187095</v>
      </c>
      <c r="S25" s="73">
        <f t="shared" si="4"/>
        <v>114518847</v>
      </c>
      <c r="T25" s="73">
        <f t="shared" si="4"/>
        <v>111454508</v>
      </c>
      <c r="U25" s="73">
        <f t="shared" si="4"/>
        <v>124390999</v>
      </c>
      <c r="V25" s="73">
        <f t="shared" si="4"/>
        <v>350364354</v>
      </c>
      <c r="W25" s="73">
        <f t="shared" si="4"/>
        <v>1459371439</v>
      </c>
      <c r="X25" s="73">
        <f t="shared" si="4"/>
        <v>1430669221</v>
      </c>
      <c r="Y25" s="73">
        <f t="shared" si="4"/>
        <v>28702218</v>
      </c>
      <c r="Z25" s="170">
        <f>+IF(X25&lt;&gt;0,+(Y25/X25)*100,0)</f>
        <v>2.006209232623171</v>
      </c>
      <c r="AA25" s="168">
        <f>+AA5+AA9+AA15+AA19+AA24</f>
        <v>1453174056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168264459</v>
      </c>
      <c r="D28" s="153">
        <f>SUM(D29:D31)</f>
        <v>0</v>
      </c>
      <c r="E28" s="154">
        <f t="shared" si="5"/>
        <v>193866199</v>
      </c>
      <c r="F28" s="100">
        <f t="shared" si="5"/>
        <v>210320659</v>
      </c>
      <c r="G28" s="100">
        <f t="shared" si="5"/>
        <v>8700899</v>
      </c>
      <c r="H28" s="100">
        <f t="shared" si="5"/>
        <v>10749167</v>
      </c>
      <c r="I28" s="100">
        <f t="shared" si="5"/>
        <v>17078874</v>
      </c>
      <c r="J28" s="100">
        <f t="shared" si="5"/>
        <v>36528940</v>
      </c>
      <c r="K28" s="100">
        <f t="shared" si="5"/>
        <v>11844844</v>
      </c>
      <c r="L28" s="100">
        <f t="shared" si="5"/>
        <v>13071670</v>
      </c>
      <c r="M28" s="100">
        <f t="shared" si="5"/>
        <v>15716337</v>
      </c>
      <c r="N28" s="100">
        <f t="shared" si="5"/>
        <v>40632851</v>
      </c>
      <c r="O28" s="100">
        <f t="shared" si="5"/>
        <v>11015380</v>
      </c>
      <c r="P28" s="100">
        <f t="shared" si="5"/>
        <v>11497348</v>
      </c>
      <c r="Q28" s="100">
        <f t="shared" si="5"/>
        <v>14079855</v>
      </c>
      <c r="R28" s="100">
        <f t="shared" si="5"/>
        <v>36592583</v>
      </c>
      <c r="S28" s="100">
        <f t="shared" si="5"/>
        <v>10633306</v>
      </c>
      <c r="T28" s="100">
        <f t="shared" si="5"/>
        <v>11549830</v>
      </c>
      <c r="U28" s="100">
        <f t="shared" si="5"/>
        <v>18827381</v>
      </c>
      <c r="V28" s="100">
        <f t="shared" si="5"/>
        <v>41010517</v>
      </c>
      <c r="W28" s="100">
        <f t="shared" si="5"/>
        <v>154764891</v>
      </c>
      <c r="X28" s="100">
        <f t="shared" si="5"/>
        <v>193866198</v>
      </c>
      <c r="Y28" s="100">
        <f t="shared" si="5"/>
        <v>-39101307</v>
      </c>
      <c r="Z28" s="137">
        <f>+IF(X28&lt;&gt;0,+(Y28/X28)*100,0)</f>
        <v>-20.169223620922303</v>
      </c>
      <c r="AA28" s="153">
        <f>SUM(AA29:AA31)</f>
        <v>210320659</v>
      </c>
    </row>
    <row r="29" spans="1:27" ht="12.75">
      <c r="A29" s="138" t="s">
        <v>75</v>
      </c>
      <c r="B29" s="136"/>
      <c r="C29" s="155">
        <v>83277996</v>
      </c>
      <c r="D29" s="155"/>
      <c r="E29" s="156">
        <v>103303085</v>
      </c>
      <c r="F29" s="60">
        <v>106278841</v>
      </c>
      <c r="G29" s="60">
        <v>4396767</v>
      </c>
      <c r="H29" s="60">
        <v>6078182</v>
      </c>
      <c r="I29" s="60">
        <v>9622215</v>
      </c>
      <c r="J29" s="60">
        <v>20097164</v>
      </c>
      <c r="K29" s="60">
        <v>6025961</v>
      </c>
      <c r="L29" s="60">
        <v>6400937</v>
      </c>
      <c r="M29" s="60">
        <v>5063624</v>
      </c>
      <c r="N29" s="60">
        <v>17490522</v>
      </c>
      <c r="O29" s="60">
        <v>6472202</v>
      </c>
      <c r="P29" s="60">
        <v>5314274</v>
      </c>
      <c r="Q29" s="60">
        <v>3347538</v>
      </c>
      <c r="R29" s="60">
        <v>15134014</v>
      </c>
      <c r="S29" s="60">
        <v>4440591</v>
      </c>
      <c r="T29" s="60">
        <v>6077181</v>
      </c>
      <c r="U29" s="60">
        <v>7465181</v>
      </c>
      <c r="V29" s="60">
        <v>17982953</v>
      </c>
      <c r="W29" s="60">
        <v>70704653</v>
      </c>
      <c r="X29" s="60">
        <v>103303088</v>
      </c>
      <c r="Y29" s="60">
        <v>-32598435</v>
      </c>
      <c r="Z29" s="140">
        <v>-31.56</v>
      </c>
      <c r="AA29" s="155">
        <v>106278841</v>
      </c>
    </row>
    <row r="30" spans="1:27" ht="12.75">
      <c r="A30" s="138" t="s">
        <v>76</v>
      </c>
      <c r="B30" s="136"/>
      <c r="C30" s="157">
        <v>44625550</v>
      </c>
      <c r="D30" s="157"/>
      <c r="E30" s="158">
        <v>52027499</v>
      </c>
      <c r="F30" s="159">
        <v>65149842</v>
      </c>
      <c r="G30" s="159">
        <v>1808129</v>
      </c>
      <c r="H30" s="159">
        <v>2171455</v>
      </c>
      <c r="I30" s="159">
        <v>4203141</v>
      </c>
      <c r="J30" s="159">
        <v>8182725</v>
      </c>
      <c r="K30" s="159">
        <v>3165320</v>
      </c>
      <c r="L30" s="159">
        <v>2369731</v>
      </c>
      <c r="M30" s="159">
        <v>6884606</v>
      </c>
      <c r="N30" s="159">
        <v>12419657</v>
      </c>
      <c r="O30" s="159">
        <v>2414044</v>
      </c>
      <c r="P30" s="159">
        <v>2505235</v>
      </c>
      <c r="Q30" s="159">
        <v>7358578</v>
      </c>
      <c r="R30" s="159">
        <v>12277857</v>
      </c>
      <c r="S30" s="159">
        <v>3799315</v>
      </c>
      <c r="T30" s="159">
        <v>2451690</v>
      </c>
      <c r="U30" s="159">
        <v>7558153</v>
      </c>
      <c r="V30" s="159">
        <v>13809158</v>
      </c>
      <c r="W30" s="159">
        <v>46689397</v>
      </c>
      <c r="X30" s="159">
        <v>52027498</v>
      </c>
      <c r="Y30" s="159">
        <v>-5338101</v>
      </c>
      <c r="Z30" s="141">
        <v>-10.26</v>
      </c>
      <c r="AA30" s="157">
        <v>65149842</v>
      </c>
    </row>
    <row r="31" spans="1:27" ht="12.75">
      <c r="A31" s="138" t="s">
        <v>77</v>
      </c>
      <c r="B31" s="136"/>
      <c r="C31" s="155">
        <v>40360913</v>
      </c>
      <c r="D31" s="155"/>
      <c r="E31" s="156">
        <v>38535615</v>
      </c>
      <c r="F31" s="60">
        <v>38891976</v>
      </c>
      <c r="G31" s="60">
        <v>2496003</v>
      </c>
      <c r="H31" s="60">
        <v>2499530</v>
      </c>
      <c r="I31" s="60">
        <v>3253518</v>
      </c>
      <c r="J31" s="60">
        <v>8249051</v>
      </c>
      <c r="K31" s="60">
        <v>2653563</v>
      </c>
      <c r="L31" s="60">
        <v>4301002</v>
      </c>
      <c r="M31" s="60">
        <v>3768107</v>
      </c>
      <c r="N31" s="60">
        <v>10722672</v>
      </c>
      <c r="O31" s="60">
        <v>2129134</v>
      </c>
      <c r="P31" s="60">
        <v>3677839</v>
      </c>
      <c r="Q31" s="60">
        <v>3373739</v>
      </c>
      <c r="R31" s="60">
        <v>9180712</v>
      </c>
      <c r="S31" s="60">
        <v>2393400</v>
      </c>
      <c r="T31" s="60">
        <v>3020959</v>
      </c>
      <c r="U31" s="60">
        <v>3804047</v>
      </c>
      <c r="V31" s="60">
        <v>9218406</v>
      </c>
      <c r="W31" s="60">
        <v>37370841</v>
      </c>
      <c r="X31" s="60">
        <v>38535612</v>
      </c>
      <c r="Y31" s="60">
        <v>-1164771</v>
      </c>
      <c r="Z31" s="140">
        <v>-3.02</v>
      </c>
      <c r="AA31" s="155">
        <v>38891976</v>
      </c>
    </row>
    <row r="32" spans="1:27" ht="12.75">
      <c r="A32" s="135" t="s">
        <v>78</v>
      </c>
      <c r="B32" s="136"/>
      <c r="C32" s="153">
        <f aca="true" t="shared" si="6" ref="C32:Y32">SUM(C33:C37)</f>
        <v>209279756</v>
      </c>
      <c r="D32" s="153">
        <f>SUM(D33:D37)</f>
        <v>0</v>
      </c>
      <c r="E32" s="154">
        <f t="shared" si="6"/>
        <v>237753055</v>
      </c>
      <c r="F32" s="100">
        <f t="shared" si="6"/>
        <v>241039758</v>
      </c>
      <c r="G32" s="100">
        <f t="shared" si="6"/>
        <v>13139327</v>
      </c>
      <c r="H32" s="100">
        <f t="shared" si="6"/>
        <v>15567268</v>
      </c>
      <c r="I32" s="100">
        <f t="shared" si="6"/>
        <v>19939648</v>
      </c>
      <c r="J32" s="100">
        <f t="shared" si="6"/>
        <v>48646243</v>
      </c>
      <c r="K32" s="100">
        <f t="shared" si="6"/>
        <v>15533268</v>
      </c>
      <c r="L32" s="100">
        <f t="shared" si="6"/>
        <v>17914766</v>
      </c>
      <c r="M32" s="100">
        <f t="shared" si="6"/>
        <v>32111565</v>
      </c>
      <c r="N32" s="100">
        <f t="shared" si="6"/>
        <v>65559599</v>
      </c>
      <c r="O32" s="100">
        <f t="shared" si="6"/>
        <v>21389138</v>
      </c>
      <c r="P32" s="100">
        <f t="shared" si="6"/>
        <v>19017178</v>
      </c>
      <c r="Q32" s="100">
        <f t="shared" si="6"/>
        <v>27426529</v>
      </c>
      <c r="R32" s="100">
        <f t="shared" si="6"/>
        <v>67832845</v>
      </c>
      <c r="S32" s="100">
        <f t="shared" si="6"/>
        <v>16168929</v>
      </c>
      <c r="T32" s="100">
        <f t="shared" si="6"/>
        <v>18379251</v>
      </c>
      <c r="U32" s="100">
        <f t="shared" si="6"/>
        <v>22055106</v>
      </c>
      <c r="V32" s="100">
        <f t="shared" si="6"/>
        <v>56603286</v>
      </c>
      <c r="W32" s="100">
        <f t="shared" si="6"/>
        <v>238641973</v>
      </c>
      <c r="X32" s="100">
        <f t="shared" si="6"/>
        <v>237753059</v>
      </c>
      <c r="Y32" s="100">
        <f t="shared" si="6"/>
        <v>888914</v>
      </c>
      <c r="Z32" s="137">
        <f>+IF(X32&lt;&gt;0,+(Y32/X32)*100,0)</f>
        <v>0.3738812041951477</v>
      </c>
      <c r="AA32" s="153">
        <f>SUM(AA33:AA37)</f>
        <v>241039758</v>
      </c>
    </row>
    <row r="33" spans="1:27" ht="12.75">
      <c r="A33" s="138" t="s">
        <v>79</v>
      </c>
      <c r="B33" s="136"/>
      <c r="C33" s="155">
        <v>24388379</v>
      </c>
      <c r="D33" s="155"/>
      <c r="E33" s="156">
        <v>29136925</v>
      </c>
      <c r="F33" s="60">
        <v>28949760</v>
      </c>
      <c r="G33" s="60">
        <v>1825335</v>
      </c>
      <c r="H33" s="60">
        <v>1775435</v>
      </c>
      <c r="I33" s="60">
        <v>2335077</v>
      </c>
      <c r="J33" s="60">
        <v>5935847</v>
      </c>
      <c r="K33" s="60">
        <v>2161225</v>
      </c>
      <c r="L33" s="60">
        <v>1726772</v>
      </c>
      <c r="M33" s="60">
        <v>3336762</v>
      </c>
      <c r="N33" s="60">
        <v>7224759</v>
      </c>
      <c r="O33" s="60">
        <v>2274541</v>
      </c>
      <c r="P33" s="60">
        <v>1973369</v>
      </c>
      <c r="Q33" s="60">
        <v>2317493</v>
      </c>
      <c r="R33" s="60">
        <v>6565403</v>
      </c>
      <c r="S33" s="60">
        <v>1657417</v>
      </c>
      <c r="T33" s="60">
        <v>1718582</v>
      </c>
      <c r="U33" s="60">
        <v>3817405</v>
      </c>
      <c r="V33" s="60">
        <v>7193404</v>
      </c>
      <c r="W33" s="60">
        <v>26919413</v>
      </c>
      <c r="X33" s="60">
        <v>29136926</v>
      </c>
      <c r="Y33" s="60">
        <v>-2217513</v>
      </c>
      <c r="Z33" s="140">
        <v>-7.61</v>
      </c>
      <c r="AA33" s="155">
        <v>28949760</v>
      </c>
    </row>
    <row r="34" spans="1:27" ht="12.75">
      <c r="A34" s="138" t="s">
        <v>80</v>
      </c>
      <c r="B34" s="136"/>
      <c r="C34" s="155">
        <v>68271886</v>
      </c>
      <c r="D34" s="155"/>
      <c r="E34" s="156">
        <v>70602544</v>
      </c>
      <c r="F34" s="60">
        <v>71455653</v>
      </c>
      <c r="G34" s="60">
        <v>2997654</v>
      </c>
      <c r="H34" s="60">
        <v>3511510</v>
      </c>
      <c r="I34" s="60">
        <v>7253531</v>
      </c>
      <c r="J34" s="60">
        <v>13762695</v>
      </c>
      <c r="K34" s="60">
        <v>3767467</v>
      </c>
      <c r="L34" s="60">
        <v>5597171</v>
      </c>
      <c r="M34" s="60">
        <v>9699064</v>
      </c>
      <c r="N34" s="60">
        <v>19063702</v>
      </c>
      <c r="O34" s="60">
        <v>7391084</v>
      </c>
      <c r="P34" s="60">
        <v>6317658</v>
      </c>
      <c r="Q34" s="60">
        <v>7477818</v>
      </c>
      <c r="R34" s="60">
        <v>21186560</v>
      </c>
      <c r="S34" s="60">
        <v>5573139</v>
      </c>
      <c r="T34" s="60">
        <v>6310694</v>
      </c>
      <c r="U34" s="60">
        <v>6761397</v>
      </c>
      <c r="V34" s="60">
        <v>18645230</v>
      </c>
      <c r="W34" s="60">
        <v>72658187</v>
      </c>
      <c r="X34" s="60">
        <v>70602549</v>
      </c>
      <c r="Y34" s="60">
        <v>2055638</v>
      </c>
      <c r="Z34" s="140">
        <v>2.91</v>
      </c>
      <c r="AA34" s="155">
        <v>71455653</v>
      </c>
    </row>
    <row r="35" spans="1:27" ht="12.75">
      <c r="A35" s="138" t="s">
        <v>81</v>
      </c>
      <c r="B35" s="136"/>
      <c r="C35" s="155">
        <v>104629169</v>
      </c>
      <c r="D35" s="155"/>
      <c r="E35" s="156">
        <v>114288478</v>
      </c>
      <c r="F35" s="60">
        <v>115622492</v>
      </c>
      <c r="G35" s="60">
        <v>7057794</v>
      </c>
      <c r="H35" s="60">
        <v>8813142</v>
      </c>
      <c r="I35" s="60">
        <v>7802505</v>
      </c>
      <c r="J35" s="60">
        <v>23673441</v>
      </c>
      <c r="K35" s="60">
        <v>7884378</v>
      </c>
      <c r="L35" s="60">
        <v>8973602</v>
      </c>
      <c r="M35" s="60">
        <v>17865515</v>
      </c>
      <c r="N35" s="60">
        <v>34723495</v>
      </c>
      <c r="O35" s="60">
        <v>10634215</v>
      </c>
      <c r="P35" s="60">
        <v>9163016</v>
      </c>
      <c r="Q35" s="60">
        <v>16329708</v>
      </c>
      <c r="R35" s="60">
        <v>36126939</v>
      </c>
      <c r="S35" s="60">
        <v>7689380</v>
      </c>
      <c r="T35" s="60">
        <v>8824201</v>
      </c>
      <c r="U35" s="60">
        <v>8989247</v>
      </c>
      <c r="V35" s="60">
        <v>25502828</v>
      </c>
      <c r="W35" s="60">
        <v>120026703</v>
      </c>
      <c r="X35" s="60">
        <v>114288477</v>
      </c>
      <c r="Y35" s="60">
        <v>5738226</v>
      </c>
      <c r="Z35" s="140">
        <v>5.02</v>
      </c>
      <c r="AA35" s="155">
        <v>115622492</v>
      </c>
    </row>
    <row r="36" spans="1:27" ht="12.75">
      <c r="A36" s="138" t="s">
        <v>82</v>
      </c>
      <c r="B36" s="136"/>
      <c r="C36" s="155">
        <v>7959597</v>
      </c>
      <c r="D36" s="155"/>
      <c r="E36" s="156">
        <v>17554646</v>
      </c>
      <c r="F36" s="60">
        <v>19285833</v>
      </c>
      <c r="G36" s="60">
        <v>832979</v>
      </c>
      <c r="H36" s="60">
        <v>1066765</v>
      </c>
      <c r="I36" s="60">
        <v>2132378</v>
      </c>
      <c r="J36" s="60">
        <v>4032122</v>
      </c>
      <c r="K36" s="60">
        <v>1270322</v>
      </c>
      <c r="L36" s="60">
        <v>1029302</v>
      </c>
      <c r="M36" s="60">
        <v>698483</v>
      </c>
      <c r="N36" s="60">
        <v>2998107</v>
      </c>
      <c r="O36" s="60">
        <v>624597</v>
      </c>
      <c r="P36" s="60">
        <v>1158898</v>
      </c>
      <c r="Q36" s="60">
        <v>874595</v>
      </c>
      <c r="R36" s="60">
        <v>2658090</v>
      </c>
      <c r="S36" s="60">
        <v>857028</v>
      </c>
      <c r="T36" s="60">
        <v>1091944</v>
      </c>
      <c r="U36" s="60">
        <v>1730639</v>
      </c>
      <c r="V36" s="60">
        <v>3679611</v>
      </c>
      <c r="W36" s="60">
        <v>13367930</v>
      </c>
      <c r="X36" s="60">
        <v>17554644</v>
      </c>
      <c r="Y36" s="60">
        <v>-4186714</v>
      </c>
      <c r="Z36" s="140">
        <v>-23.85</v>
      </c>
      <c r="AA36" s="155">
        <v>19285833</v>
      </c>
    </row>
    <row r="37" spans="1:27" ht="12.75">
      <c r="A37" s="138" t="s">
        <v>83</v>
      </c>
      <c r="B37" s="136"/>
      <c r="C37" s="157">
        <v>4030725</v>
      </c>
      <c r="D37" s="157"/>
      <c r="E37" s="158">
        <v>6170462</v>
      </c>
      <c r="F37" s="159">
        <v>5726020</v>
      </c>
      <c r="G37" s="159">
        <v>425565</v>
      </c>
      <c r="H37" s="159">
        <v>400416</v>
      </c>
      <c r="I37" s="159">
        <v>416157</v>
      </c>
      <c r="J37" s="159">
        <v>1242138</v>
      </c>
      <c r="K37" s="159">
        <v>449876</v>
      </c>
      <c r="L37" s="159">
        <v>587919</v>
      </c>
      <c r="M37" s="159">
        <v>511741</v>
      </c>
      <c r="N37" s="159">
        <v>1549536</v>
      </c>
      <c r="O37" s="159">
        <v>464701</v>
      </c>
      <c r="P37" s="159">
        <v>404237</v>
      </c>
      <c r="Q37" s="159">
        <v>426915</v>
      </c>
      <c r="R37" s="159">
        <v>1295853</v>
      </c>
      <c r="S37" s="159">
        <v>391965</v>
      </c>
      <c r="T37" s="159">
        <v>433830</v>
      </c>
      <c r="U37" s="159">
        <v>756418</v>
      </c>
      <c r="V37" s="159">
        <v>1582213</v>
      </c>
      <c r="W37" s="159">
        <v>5669740</v>
      </c>
      <c r="X37" s="159">
        <v>6170463</v>
      </c>
      <c r="Y37" s="159">
        <v>-500723</v>
      </c>
      <c r="Z37" s="141">
        <v>-8.11</v>
      </c>
      <c r="AA37" s="157">
        <v>5726020</v>
      </c>
    </row>
    <row r="38" spans="1:27" ht="12.75">
      <c r="A38" s="135" t="s">
        <v>84</v>
      </c>
      <c r="B38" s="142"/>
      <c r="C38" s="153">
        <f aca="true" t="shared" si="7" ref="C38:Y38">SUM(C39:C41)</f>
        <v>143793602</v>
      </c>
      <c r="D38" s="153">
        <f>SUM(D39:D41)</f>
        <v>0</v>
      </c>
      <c r="E38" s="154">
        <f t="shared" si="7"/>
        <v>142112946</v>
      </c>
      <c r="F38" s="100">
        <f t="shared" si="7"/>
        <v>141065549</v>
      </c>
      <c r="G38" s="100">
        <f t="shared" si="7"/>
        <v>5287874</v>
      </c>
      <c r="H38" s="100">
        <f t="shared" si="7"/>
        <v>5939848</v>
      </c>
      <c r="I38" s="100">
        <f t="shared" si="7"/>
        <v>13260271</v>
      </c>
      <c r="J38" s="100">
        <f t="shared" si="7"/>
        <v>24487993</v>
      </c>
      <c r="K38" s="100">
        <f t="shared" si="7"/>
        <v>7567445</v>
      </c>
      <c r="L38" s="100">
        <f t="shared" si="7"/>
        <v>8339405</v>
      </c>
      <c r="M38" s="100">
        <f t="shared" si="7"/>
        <v>29116815</v>
      </c>
      <c r="N38" s="100">
        <f t="shared" si="7"/>
        <v>45023665</v>
      </c>
      <c r="O38" s="100">
        <f t="shared" si="7"/>
        <v>6515836</v>
      </c>
      <c r="P38" s="100">
        <f t="shared" si="7"/>
        <v>7759101</v>
      </c>
      <c r="Q38" s="100">
        <f t="shared" si="7"/>
        <v>13180377</v>
      </c>
      <c r="R38" s="100">
        <f t="shared" si="7"/>
        <v>27455314</v>
      </c>
      <c r="S38" s="100">
        <f t="shared" si="7"/>
        <v>6488251</v>
      </c>
      <c r="T38" s="100">
        <f t="shared" si="7"/>
        <v>11967464</v>
      </c>
      <c r="U38" s="100">
        <f t="shared" si="7"/>
        <v>27053757</v>
      </c>
      <c r="V38" s="100">
        <f t="shared" si="7"/>
        <v>45509472</v>
      </c>
      <c r="W38" s="100">
        <f t="shared" si="7"/>
        <v>142476444</v>
      </c>
      <c r="X38" s="100">
        <f t="shared" si="7"/>
        <v>142112946</v>
      </c>
      <c r="Y38" s="100">
        <f t="shared" si="7"/>
        <v>363498</v>
      </c>
      <c r="Z38" s="137">
        <f>+IF(X38&lt;&gt;0,+(Y38/X38)*100,0)</f>
        <v>0.25578106022796826</v>
      </c>
      <c r="AA38" s="153">
        <f>SUM(AA39:AA41)</f>
        <v>141065549</v>
      </c>
    </row>
    <row r="39" spans="1:27" ht="12.75">
      <c r="A39" s="138" t="s">
        <v>85</v>
      </c>
      <c r="B39" s="136"/>
      <c r="C39" s="155">
        <v>37382406</v>
      </c>
      <c r="D39" s="155"/>
      <c r="E39" s="156">
        <v>42916883</v>
      </c>
      <c r="F39" s="60">
        <v>44916384</v>
      </c>
      <c r="G39" s="60">
        <v>2676477</v>
      </c>
      <c r="H39" s="60">
        <v>2370337</v>
      </c>
      <c r="I39" s="60">
        <v>2870908</v>
      </c>
      <c r="J39" s="60">
        <v>7917722</v>
      </c>
      <c r="K39" s="60">
        <v>2390870</v>
      </c>
      <c r="L39" s="60">
        <v>2441523</v>
      </c>
      <c r="M39" s="60">
        <v>3645685</v>
      </c>
      <c r="N39" s="60">
        <v>8478078</v>
      </c>
      <c r="O39" s="60">
        <v>2383941</v>
      </c>
      <c r="P39" s="60">
        <v>1593996</v>
      </c>
      <c r="Q39" s="60">
        <v>3033140</v>
      </c>
      <c r="R39" s="60">
        <v>7011077</v>
      </c>
      <c r="S39" s="60">
        <v>2746354</v>
      </c>
      <c r="T39" s="60">
        <v>7769331</v>
      </c>
      <c r="U39" s="60">
        <v>5953970</v>
      </c>
      <c r="V39" s="60">
        <v>16469655</v>
      </c>
      <c r="W39" s="60">
        <v>39876532</v>
      </c>
      <c r="X39" s="60">
        <v>42916884</v>
      </c>
      <c r="Y39" s="60">
        <v>-3040352</v>
      </c>
      <c r="Z39" s="140">
        <v>-7.08</v>
      </c>
      <c r="AA39" s="155">
        <v>44916384</v>
      </c>
    </row>
    <row r="40" spans="1:27" ht="12.75">
      <c r="A40" s="138" t="s">
        <v>86</v>
      </c>
      <c r="B40" s="136"/>
      <c r="C40" s="155">
        <v>106411196</v>
      </c>
      <c r="D40" s="155"/>
      <c r="E40" s="156">
        <v>99196063</v>
      </c>
      <c r="F40" s="60">
        <v>96149165</v>
      </c>
      <c r="G40" s="60">
        <v>2611397</v>
      </c>
      <c r="H40" s="60">
        <v>3569511</v>
      </c>
      <c r="I40" s="60">
        <v>10389363</v>
      </c>
      <c r="J40" s="60">
        <v>16570271</v>
      </c>
      <c r="K40" s="60">
        <v>5176575</v>
      </c>
      <c r="L40" s="60">
        <v>5897882</v>
      </c>
      <c r="M40" s="60">
        <v>25471130</v>
      </c>
      <c r="N40" s="60">
        <v>36545587</v>
      </c>
      <c r="O40" s="60">
        <v>4131895</v>
      </c>
      <c r="P40" s="60">
        <v>6165105</v>
      </c>
      <c r="Q40" s="60">
        <v>10147237</v>
      </c>
      <c r="R40" s="60">
        <v>20444237</v>
      </c>
      <c r="S40" s="60">
        <v>3741897</v>
      </c>
      <c r="T40" s="60">
        <v>4198133</v>
      </c>
      <c r="U40" s="60">
        <v>21099787</v>
      </c>
      <c r="V40" s="60">
        <v>29039817</v>
      </c>
      <c r="W40" s="60">
        <v>102599912</v>
      </c>
      <c r="X40" s="60">
        <v>99196062</v>
      </c>
      <c r="Y40" s="60">
        <v>3403850</v>
      </c>
      <c r="Z40" s="140">
        <v>3.43</v>
      </c>
      <c r="AA40" s="155">
        <v>96149165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690117318</v>
      </c>
      <c r="D42" s="153">
        <f>SUM(D43:D46)</f>
        <v>0</v>
      </c>
      <c r="E42" s="154">
        <f t="shared" si="8"/>
        <v>764461246</v>
      </c>
      <c r="F42" s="100">
        <f t="shared" si="8"/>
        <v>769028043</v>
      </c>
      <c r="G42" s="100">
        <f t="shared" si="8"/>
        <v>70140897</v>
      </c>
      <c r="H42" s="100">
        <f t="shared" si="8"/>
        <v>77597421</v>
      </c>
      <c r="I42" s="100">
        <f t="shared" si="8"/>
        <v>60273005</v>
      </c>
      <c r="J42" s="100">
        <f t="shared" si="8"/>
        <v>208011323</v>
      </c>
      <c r="K42" s="100">
        <f t="shared" si="8"/>
        <v>53497313</v>
      </c>
      <c r="L42" s="100">
        <f t="shared" si="8"/>
        <v>55728452</v>
      </c>
      <c r="M42" s="100">
        <f t="shared" si="8"/>
        <v>63847480</v>
      </c>
      <c r="N42" s="100">
        <f t="shared" si="8"/>
        <v>173073245</v>
      </c>
      <c r="O42" s="100">
        <f t="shared" si="8"/>
        <v>55638537</v>
      </c>
      <c r="P42" s="100">
        <f t="shared" si="8"/>
        <v>53731042</v>
      </c>
      <c r="Q42" s="100">
        <f t="shared" si="8"/>
        <v>65387200</v>
      </c>
      <c r="R42" s="100">
        <f t="shared" si="8"/>
        <v>174756779</v>
      </c>
      <c r="S42" s="100">
        <f t="shared" si="8"/>
        <v>52073702</v>
      </c>
      <c r="T42" s="100">
        <f t="shared" si="8"/>
        <v>57541462</v>
      </c>
      <c r="U42" s="100">
        <f t="shared" si="8"/>
        <v>104942738</v>
      </c>
      <c r="V42" s="100">
        <f t="shared" si="8"/>
        <v>214557902</v>
      </c>
      <c r="W42" s="100">
        <f t="shared" si="8"/>
        <v>770399249</v>
      </c>
      <c r="X42" s="100">
        <f t="shared" si="8"/>
        <v>764461244</v>
      </c>
      <c r="Y42" s="100">
        <f t="shared" si="8"/>
        <v>5938005</v>
      </c>
      <c r="Z42" s="137">
        <f>+IF(X42&lt;&gt;0,+(Y42/X42)*100,0)</f>
        <v>0.7767568397489618</v>
      </c>
      <c r="AA42" s="153">
        <f>SUM(AA43:AA46)</f>
        <v>769028043</v>
      </c>
    </row>
    <row r="43" spans="1:27" ht="12.75">
      <c r="A43" s="138" t="s">
        <v>89</v>
      </c>
      <c r="B43" s="136"/>
      <c r="C43" s="155">
        <v>631994633</v>
      </c>
      <c r="D43" s="155"/>
      <c r="E43" s="156">
        <v>690107129</v>
      </c>
      <c r="F43" s="60">
        <v>689264983</v>
      </c>
      <c r="G43" s="60">
        <v>67231659</v>
      </c>
      <c r="H43" s="60">
        <v>71088498</v>
      </c>
      <c r="I43" s="60">
        <v>53916324</v>
      </c>
      <c r="J43" s="60">
        <v>192236481</v>
      </c>
      <c r="K43" s="60">
        <v>47232520</v>
      </c>
      <c r="L43" s="60">
        <v>49816158</v>
      </c>
      <c r="M43" s="60">
        <v>64411521</v>
      </c>
      <c r="N43" s="60">
        <v>161460199</v>
      </c>
      <c r="O43" s="60">
        <v>49202041</v>
      </c>
      <c r="P43" s="60">
        <v>47257314</v>
      </c>
      <c r="Q43" s="60">
        <v>58419158</v>
      </c>
      <c r="R43" s="60">
        <v>154878513</v>
      </c>
      <c r="S43" s="60">
        <v>46252798</v>
      </c>
      <c r="T43" s="60">
        <v>50911452</v>
      </c>
      <c r="U43" s="60">
        <v>94550884</v>
      </c>
      <c r="V43" s="60">
        <v>191715134</v>
      </c>
      <c r="W43" s="60">
        <v>700290327</v>
      </c>
      <c r="X43" s="60">
        <v>690107127</v>
      </c>
      <c r="Y43" s="60">
        <v>10183200</v>
      </c>
      <c r="Z43" s="140">
        <v>1.48</v>
      </c>
      <c r="AA43" s="155">
        <v>689264983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58122685</v>
      </c>
      <c r="D46" s="155"/>
      <c r="E46" s="156">
        <v>74354117</v>
      </c>
      <c r="F46" s="60">
        <v>79763060</v>
      </c>
      <c r="G46" s="60">
        <v>2909238</v>
      </c>
      <c r="H46" s="60">
        <v>6508923</v>
      </c>
      <c r="I46" s="60">
        <v>6356681</v>
      </c>
      <c r="J46" s="60">
        <v>15774842</v>
      </c>
      <c r="K46" s="60">
        <v>6264793</v>
      </c>
      <c r="L46" s="60">
        <v>5912294</v>
      </c>
      <c r="M46" s="60">
        <v>-564041</v>
      </c>
      <c r="N46" s="60">
        <v>11613046</v>
      </c>
      <c r="O46" s="60">
        <v>6436496</v>
      </c>
      <c r="P46" s="60">
        <v>6473728</v>
      </c>
      <c r="Q46" s="60">
        <v>6968042</v>
      </c>
      <c r="R46" s="60">
        <v>19878266</v>
      </c>
      <c r="S46" s="60">
        <v>5820904</v>
      </c>
      <c r="T46" s="60">
        <v>6630010</v>
      </c>
      <c r="U46" s="60">
        <v>10391854</v>
      </c>
      <c r="V46" s="60">
        <v>22842768</v>
      </c>
      <c r="W46" s="60">
        <v>70108922</v>
      </c>
      <c r="X46" s="60">
        <v>74354117</v>
      </c>
      <c r="Y46" s="60">
        <v>-4245195</v>
      </c>
      <c r="Z46" s="140">
        <v>-5.71</v>
      </c>
      <c r="AA46" s="155">
        <v>79763060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1211455135</v>
      </c>
      <c r="D48" s="168">
        <f>+D28+D32+D38+D42+D47</f>
        <v>0</v>
      </c>
      <c r="E48" s="169">
        <f t="shared" si="9"/>
        <v>1338193446</v>
      </c>
      <c r="F48" s="73">
        <f t="shared" si="9"/>
        <v>1361454009</v>
      </c>
      <c r="G48" s="73">
        <f t="shared" si="9"/>
        <v>97268997</v>
      </c>
      <c r="H48" s="73">
        <f t="shared" si="9"/>
        <v>109853704</v>
      </c>
      <c r="I48" s="73">
        <f t="shared" si="9"/>
        <v>110551798</v>
      </c>
      <c r="J48" s="73">
        <f t="shared" si="9"/>
        <v>317674499</v>
      </c>
      <c r="K48" s="73">
        <f t="shared" si="9"/>
        <v>88442870</v>
      </c>
      <c r="L48" s="73">
        <f t="shared" si="9"/>
        <v>95054293</v>
      </c>
      <c r="M48" s="73">
        <f t="shared" si="9"/>
        <v>140792197</v>
      </c>
      <c r="N48" s="73">
        <f t="shared" si="9"/>
        <v>324289360</v>
      </c>
      <c r="O48" s="73">
        <f t="shared" si="9"/>
        <v>94558891</v>
      </c>
      <c r="P48" s="73">
        <f t="shared" si="9"/>
        <v>92004669</v>
      </c>
      <c r="Q48" s="73">
        <f t="shared" si="9"/>
        <v>120073961</v>
      </c>
      <c r="R48" s="73">
        <f t="shared" si="9"/>
        <v>306637521</v>
      </c>
      <c r="S48" s="73">
        <f t="shared" si="9"/>
        <v>85364188</v>
      </c>
      <c r="T48" s="73">
        <f t="shared" si="9"/>
        <v>99438007</v>
      </c>
      <c r="U48" s="73">
        <f t="shared" si="9"/>
        <v>172878982</v>
      </c>
      <c r="V48" s="73">
        <f t="shared" si="9"/>
        <v>357681177</v>
      </c>
      <c r="W48" s="73">
        <f t="shared" si="9"/>
        <v>1306282557</v>
      </c>
      <c r="X48" s="73">
        <f t="shared" si="9"/>
        <v>1338193447</v>
      </c>
      <c r="Y48" s="73">
        <f t="shared" si="9"/>
        <v>-31910890</v>
      </c>
      <c r="Z48" s="170">
        <f>+IF(X48&lt;&gt;0,+(Y48/X48)*100,0)</f>
        <v>-2.3846245900799126</v>
      </c>
      <c r="AA48" s="168">
        <f>+AA28+AA32+AA38+AA42+AA47</f>
        <v>1361454009</v>
      </c>
    </row>
    <row r="49" spans="1:27" ht="12.75">
      <c r="A49" s="148" t="s">
        <v>49</v>
      </c>
      <c r="B49" s="149"/>
      <c r="C49" s="171">
        <f aca="true" t="shared" si="10" ref="C49:Y49">+C25-C48</f>
        <v>119260789</v>
      </c>
      <c r="D49" s="171">
        <f>+D25-D48</f>
        <v>0</v>
      </c>
      <c r="E49" s="172">
        <f t="shared" si="10"/>
        <v>92475791</v>
      </c>
      <c r="F49" s="173">
        <f t="shared" si="10"/>
        <v>91720047</v>
      </c>
      <c r="G49" s="173">
        <f t="shared" si="10"/>
        <v>18559629</v>
      </c>
      <c r="H49" s="173">
        <f t="shared" si="10"/>
        <v>5740122</v>
      </c>
      <c r="I49" s="173">
        <f t="shared" si="10"/>
        <v>42846916</v>
      </c>
      <c r="J49" s="173">
        <f t="shared" si="10"/>
        <v>67146667</v>
      </c>
      <c r="K49" s="173">
        <f t="shared" si="10"/>
        <v>32978158</v>
      </c>
      <c r="L49" s="173">
        <f t="shared" si="10"/>
        <v>2913398</v>
      </c>
      <c r="M49" s="173">
        <f t="shared" si="10"/>
        <v>31817908</v>
      </c>
      <c r="N49" s="173">
        <f t="shared" si="10"/>
        <v>67709464</v>
      </c>
      <c r="O49" s="173">
        <f t="shared" si="10"/>
        <v>8246519</v>
      </c>
      <c r="P49" s="173">
        <f t="shared" si="10"/>
        <v>-14186047</v>
      </c>
      <c r="Q49" s="173">
        <f t="shared" si="10"/>
        <v>31489102</v>
      </c>
      <c r="R49" s="173">
        <f t="shared" si="10"/>
        <v>25549574</v>
      </c>
      <c r="S49" s="173">
        <f t="shared" si="10"/>
        <v>29154659</v>
      </c>
      <c r="T49" s="173">
        <f t="shared" si="10"/>
        <v>12016501</v>
      </c>
      <c r="U49" s="173">
        <f t="shared" si="10"/>
        <v>-48487983</v>
      </c>
      <c r="V49" s="173">
        <f t="shared" si="10"/>
        <v>-7316823</v>
      </c>
      <c r="W49" s="173">
        <f t="shared" si="10"/>
        <v>153088882</v>
      </c>
      <c r="X49" s="173">
        <f>IF(F25=F48,0,X25-X48)</f>
        <v>92475774</v>
      </c>
      <c r="Y49" s="173">
        <f t="shared" si="10"/>
        <v>60613108</v>
      </c>
      <c r="Z49" s="174">
        <f>+IF(X49&lt;&gt;0,+(Y49/X49)*100,0)</f>
        <v>65.54485069787034</v>
      </c>
      <c r="AA49" s="171">
        <f>+AA25-AA48</f>
        <v>91720047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314623456</v>
      </c>
      <c r="D5" s="155">
        <v>0</v>
      </c>
      <c r="E5" s="156">
        <v>346236748</v>
      </c>
      <c r="F5" s="60">
        <v>353327804</v>
      </c>
      <c r="G5" s="60">
        <v>269400</v>
      </c>
      <c r="H5" s="60">
        <v>39588209</v>
      </c>
      <c r="I5" s="60">
        <v>31864341</v>
      </c>
      <c r="J5" s="60">
        <v>71721950</v>
      </c>
      <c r="K5" s="60">
        <v>30185147</v>
      </c>
      <c r="L5" s="60">
        <v>30242321</v>
      </c>
      <c r="M5" s="60">
        <v>34731905</v>
      </c>
      <c r="N5" s="60">
        <v>95159373</v>
      </c>
      <c r="O5" s="60">
        <v>30405390</v>
      </c>
      <c r="P5" s="60">
        <v>30273189</v>
      </c>
      <c r="Q5" s="60">
        <v>34919302</v>
      </c>
      <c r="R5" s="60">
        <v>95597881</v>
      </c>
      <c r="S5" s="60">
        <v>31115289</v>
      </c>
      <c r="T5" s="60">
        <v>32183475</v>
      </c>
      <c r="U5" s="60">
        <v>35334899</v>
      </c>
      <c r="V5" s="60">
        <v>98633663</v>
      </c>
      <c r="W5" s="60">
        <v>361112867</v>
      </c>
      <c r="X5" s="60">
        <v>346236744</v>
      </c>
      <c r="Y5" s="60">
        <v>14876123</v>
      </c>
      <c r="Z5" s="140">
        <v>4.3</v>
      </c>
      <c r="AA5" s="155">
        <v>353327804</v>
      </c>
    </row>
    <row r="6" spans="1:27" ht="12.75">
      <c r="A6" s="181" t="s">
        <v>102</v>
      </c>
      <c r="B6" s="182"/>
      <c r="C6" s="155">
        <v>7391326</v>
      </c>
      <c r="D6" s="155">
        <v>0</v>
      </c>
      <c r="E6" s="156">
        <v>12105636</v>
      </c>
      <c r="F6" s="60">
        <v>12105636</v>
      </c>
      <c r="G6" s="60">
        <v>4418952</v>
      </c>
      <c r="H6" s="60">
        <v>631840</v>
      </c>
      <c r="I6" s="60">
        <v>662447</v>
      </c>
      <c r="J6" s="60">
        <v>5713239</v>
      </c>
      <c r="K6" s="60">
        <v>721763</v>
      </c>
      <c r="L6" s="60">
        <v>-292150</v>
      </c>
      <c r="M6" s="60">
        <v>674710</v>
      </c>
      <c r="N6" s="60">
        <v>1104323</v>
      </c>
      <c r="O6" s="60">
        <v>796836</v>
      </c>
      <c r="P6" s="60">
        <v>677568</v>
      </c>
      <c r="Q6" s="60">
        <v>735176</v>
      </c>
      <c r="R6" s="60">
        <v>2209580</v>
      </c>
      <c r="S6" s="60">
        <v>759079</v>
      </c>
      <c r="T6" s="60">
        <v>747923</v>
      </c>
      <c r="U6" s="60">
        <v>2801</v>
      </c>
      <c r="V6" s="60">
        <v>1509803</v>
      </c>
      <c r="W6" s="60">
        <v>10536945</v>
      </c>
      <c r="X6" s="60">
        <v>12105636</v>
      </c>
      <c r="Y6" s="60">
        <v>-1568691</v>
      </c>
      <c r="Z6" s="140">
        <v>-12.96</v>
      </c>
      <c r="AA6" s="155">
        <v>12105636</v>
      </c>
    </row>
    <row r="7" spans="1:27" ht="12.75">
      <c r="A7" s="183" t="s">
        <v>103</v>
      </c>
      <c r="B7" s="182"/>
      <c r="C7" s="155">
        <v>622057569</v>
      </c>
      <c r="D7" s="155">
        <v>0</v>
      </c>
      <c r="E7" s="156">
        <v>680623688</v>
      </c>
      <c r="F7" s="60">
        <v>679994066</v>
      </c>
      <c r="G7" s="60">
        <v>55615541</v>
      </c>
      <c r="H7" s="60">
        <v>61869875</v>
      </c>
      <c r="I7" s="60">
        <v>58324816</v>
      </c>
      <c r="J7" s="60">
        <v>175810232</v>
      </c>
      <c r="K7" s="60">
        <v>57132222</v>
      </c>
      <c r="L7" s="60">
        <v>56407321</v>
      </c>
      <c r="M7" s="60">
        <v>60493045</v>
      </c>
      <c r="N7" s="60">
        <v>174032588</v>
      </c>
      <c r="O7" s="60">
        <v>62111757</v>
      </c>
      <c r="P7" s="60">
        <v>55785022</v>
      </c>
      <c r="Q7" s="60">
        <v>57586405</v>
      </c>
      <c r="R7" s="60">
        <v>175483184</v>
      </c>
      <c r="S7" s="60">
        <v>60088587</v>
      </c>
      <c r="T7" s="60">
        <v>58607288</v>
      </c>
      <c r="U7" s="60">
        <v>64848450</v>
      </c>
      <c r="V7" s="60">
        <v>183544325</v>
      </c>
      <c r="W7" s="60">
        <v>708870329</v>
      </c>
      <c r="X7" s="60">
        <v>680623692</v>
      </c>
      <c r="Y7" s="60">
        <v>28246637</v>
      </c>
      <c r="Z7" s="140">
        <v>4.15</v>
      </c>
      <c r="AA7" s="155">
        <v>679994066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57371198</v>
      </c>
      <c r="D10" s="155">
        <v>0</v>
      </c>
      <c r="E10" s="156">
        <v>68076808</v>
      </c>
      <c r="F10" s="54">
        <v>68076808</v>
      </c>
      <c r="G10" s="54">
        <v>5168455</v>
      </c>
      <c r="H10" s="54">
        <v>4981070</v>
      </c>
      <c r="I10" s="54">
        <v>5155807</v>
      </c>
      <c r="J10" s="54">
        <v>15305332</v>
      </c>
      <c r="K10" s="54">
        <v>4991652</v>
      </c>
      <c r="L10" s="54">
        <v>5128478</v>
      </c>
      <c r="M10" s="54">
        <v>5116265</v>
      </c>
      <c r="N10" s="54">
        <v>15236395</v>
      </c>
      <c r="O10" s="54">
        <v>5271892</v>
      </c>
      <c r="P10" s="54">
        <v>5187684</v>
      </c>
      <c r="Q10" s="54">
        <v>5139887</v>
      </c>
      <c r="R10" s="54">
        <v>15599463</v>
      </c>
      <c r="S10" s="54">
        <v>5448067</v>
      </c>
      <c r="T10" s="54">
        <v>5280800</v>
      </c>
      <c r="U10" s="54">
        <v>5278821</v>
      </c>
      <c r="V10" s="54">
        <v>16007688</v>
      </c>
      <c r="W10" s="54">
        <v>62148878</v>
      </c>
      <c r="X10" s="54">
        <v>68076804</v>
      </c>
      <c r="Y10" s="54">
        <v>-5927926</v>
      </c>
      <c r="Z10" s="184">
        <v>-8.71</v>
      </c>
      <c r="AA10" s="130">
        <v>68076808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1016506</v>
      </c>
      <c r="D12" s="155">
        <v>0</v>
      </c>
      <c r="E12" s="156">
        <v>1132679</v>
      </c>
      <c r="F12" s="60">
        <v>1132679</v>
      </c>
      <c r="G12" s="60">
        <v>89204</v>
      </c>
      <c r="H12" s="60">
        <v>89197</v>
      </c>
      <c r="I12" s="60">
        <v>87289</v>
      </c>
      <c r="J12" s="60">
        <v>265690</v>
      </c>
      <c r="K12" s="60">
        <v>86604</v>
      </c>
      <c r="L12" s="60">
        <v>54832</v>
      </c>
      <c r="M12" s="60">
        <v>109475</v>
      </c>
      <c r="N12" s="60">
        <v>250911</v>
      </c>
      <c r="O12" s="60">
        <v>87763</v>
      </c>
      <c r="P12" s="60">
        <v>82422</v>
      </c>
      <c r="Q12" s="60">
        <v>87099</v>
      </c>
      <c r="R12" s="60">
        <v>257284</v>
      </c>
      <c r="S12" s="60">
        <v>87685</v>
      </c>
      <c r="T12" s="60">
        <v>49557</v>
      </c>
      <c r="U12" s="60">
        <v>-8201</v>
      </c>
      <c r="V12" s="60">
        <v>129041</v>
      </c>
      <c r="W12" s="60">
        <v>902926</v>
      </c>
      <c r="X12" s="60">
        <v>1132680</v>
      </c>
      <c r="Y12" s="60">
        <v>-229754</v>
      </c>
      <c r="Z12" s="140">
        <v>-20.28</v>
      </c>
      <c r="AA12" s="155">
        <v>1132679</v>
      </c>
    </row>
    <row r="13" spans="1:27" ht="12.75">
      <c r="A13" s="181" t="s">
        <v>109</v>
      </c>
      <c r="B13" s="185"/>
      <c r="C13" s="155">
        <v>30409852</v>
      </c>
      <c r="D13" s="155">
        <v>0</v>
      </c>
      <c r="E13" s="156">
        <v>32500831</v>
      </c>
      <c r="F13" s="60">
        <v>27982208</v>
      </c>
      <c r="G13" s="60">
        <v>306721</v>
      </c>
      <c r="H13" s="60">
        <v>4694694</v>
      </c>
      <c r="I13" s="60">
        <v>3580704</v>
      </c>
      <c r="J13" s="60">
        <v>8582119</v>
      </c>
      <c r="K13" s="60">
        <v>289939</v>
      </c>
      <c r="L13" s="60">
        <v>1379128</v>
      </c>
      <c r="M13" s="60">
        <v>1995232</v>
      </c>
      <c r="N13" s="60">
        <v>3664299</v>
      </c>
      <c r="O13" s="60">
        <v>385697</v>
      </c>
      <c r="P13" s="60">
        <v>2161071</v>
      </c>
      <c r="Q13" s="60">
        <v>6068005</v>
      </c>
      <c r="R13" s="60">
        <v>8614773</v>
      </c>
      <c r="S13" s="60">
        <v>162582</v>
      </c>
      <c r="T13" s="60">
        <v>7196457</v>
      </c>
      <c r="U13" s="60">
        <v>2650622</v>
      </c>
      <c r="V13" s="60">
        <v>10009661</v>
      </c>
      <c r="W13" s="60">
        <v>30870852</v>
      </c>
      <c r="X13" s="60">
        <v>32500836</v>
      </c>
      <c r="Y13" s="60">
        <v>-1629984</v>
      </c>
      <c r="Z13" s="140">
        <v>-5.02</v>
      </c>
      <c r="AA13" s="155">
        <v>27982208</v>
      </c>
    </row>
    <row r="14" spans="1:27" ht="12.75">
      <c r="A14" s="181" t="s">
        <v>110</v>
      </c>
      <c r="B14" s="185"/>
      <c r="C14" s="155">
        <v>5564056</v>
      </c>
      <c r="D14" s="155">
        <v>0</v>
      </c>
      <c r="E14" s="156">
        <v>5676000</v>
      </c>
      <c r="F14" s="60">
        <v>5676000</v>
      </c>
      <c r="G14" s="60">
        <v>534675</v>
      </c>
      <c r="H14" s="60">
        <v>546987</v>
      </c>
      <c r="I14" s="60">
        <v>550582</v>
      </c>
      <c r="J14" s="60">
        <v>1632244</v>
      </c>
      <c r="K14" s="60">
        <v>524707</v>
      </c>
      <c r="L14" s="60">
        <v>512521</v>
      </c>
      <c r="M14" s="60">
        <v>533639</v>
      </c>
      <c r="N14" s="60">
        <v>1570867</v>
      </c>
      <c r="O14" s="60">
        <v>316790</v>
      </c>
      <c r="P14" s="60">
        <v>521388</v>
      </c>
      <c r="Q14" s="60">
        <v>552525</v>
      </c>
      <c r="R14" s="60">
        <v>1390703</v>
      </c>
      <c r="S14" s="60">
        <v>263556</v>
      </c>
      <c r="T14" s="60">
        <v>570924</v>
      </c>
      <c r="U14" s="60">
        <v>144772</v>
      </c>
      <c r="V14" s="60">
        <v>979252</v>
      </c>
      <c r="W14" s="60">
        <v>5573066</v>
      </c>
      <c r="X14" s="60">
        <v>5676000</v>
      </c>
      <c r="Y14" s="60">
        <v>-102934</v>
      </c>
      <c r="Z14" s="140">
        <v>-1.81</v>
      </c>
      <c r="AA14" s="155">
        <v>5676000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16076516</v>
      </c>
      <c r="D16" s="155">
        <v>0</v>
      </c>
      <c r="E16" s="156">
        <v>33948521</v>
      </c>
      <c r="F16" s="60">
        <v>21518521</v>
      </c>
      <c r="G16" s="60">
        <v>70067</v>
      </c>
      <c r="H16" s="60">
        <v>91882</v>
      </c>
      <c r="I16" s="60">
        <v>3756522</v>
      </c>
      <c r="J16" s="60">
        <v>3918471</v>
      </c>
      <c r="K16" s="60">
        <v>92195</v>
      </c>
      <c r="L16" s="60">
        <v>288879</v>
      </c>
      <c r="M16" s="60">
        <v>4003602</v>
      </c>
      <c r="N16" s="60">
        <v>4384676</v>
      </c>
      <c r="O16" s="60">
        <v>262120</v>
      </c>
      <c r="P16" s="60">
        <v>327634</v>
      </c>
      <c r="Q16" s="60">
        <v>1832301</v>
      </c>
      <c r="R16" s="60">
        <v>2422055</v>
      </c>
      <c r="S16" s="60">
        <v>6337</v>
      </c>
      <c r="T16" s="60">
        <v>90567</v>
      </c>
      <c r="U16" s="60">
        <v>290592</v>
      </c>
      <c r="V16" s="60">
        <v>387496</v>
      </c>
      <c r="W16" s="60">
        <v>11112698</v>
      </c>
      <c r="X16" s="60">
        <v>33948520</v>
      </c>
      <c r="Y16" s="60">
        <v>-22835822</v>
      </c>
      <c r="Z16" s="140">
        <v>-67.27</v>
      </c>
      <c r="AA16" s="155">
        <v>21518521</v>
      </c>
    </row>
    <row r="17" spans="1:27" ht="12.75">
      <c r="A17" s="181" t="s">
        <v>113</v>
      </c>
      <c r="B17" s="185"/>
      <c r="C17" s="155">
        <v>8598205</v>
      </c>
      <c r="D17" s="155">
        <v>0</v>
      </c>
      <c r="E17" s="156">
        <v>193052</v>
      </c>
      <c r="F17" s="60">
        <v>193052</v>
      </c>
      <c r="G17" s="60">
        <v>11489</v>
      </c>
      <c r="H17" s="60">
        <v>32111</v>
      </c>
      <c r="I17" s="60">
        <v>5517</v>
      </c>
      <c r="J17" s="60">
        <v>49117</v>
      </c>
      <c r="K17" s="60">
        <v>11746</v>
      </c>
      <c r="L17" s="60">
        <v>18295</v>
      </c>
      <c r="M17" s="60">
        <v>-25613</v>
      </c>
      <c r="N17" s="60">
        <v>4428</v>
      </c>
      <c r="O17" s="60">
        <v>65</v>
      </c>
      <c r="P17" s="60">
        <v>7235</v>
      </c>
      <c r="Q17" s="60">
        <v>4400</v>
      </c>
      <c r="R17" s="60">
        <v>11700</v>
      </c>
      <c r="S17" s="60">
        <v>17590</v>
      </c>
      <c r="T17" s="60">
        <v>7946</v>
      </c>
      <c r="U17" s="60">
        <v>2327</v>
      </c>
      <c r="V17" s="60">
        <v>27863</v>
      </c>
      <c r="W17" s="60">
        <v>93108</v>
      </c>
      <c r="X17" s="60">
        <v>193056</v>
      </c>
      <c r="Y17" s="60">
        <v>-99948</v>
      </c>
      <c r="Z17" s="140">
        <v>-51.77</v>
      </c>
      <c r="AA17" s="155">
        <v>193052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10293536</v>
      </c>
      <c r="F18" s="60">
        <v>10293536</v>
      </c>
      <c r="G18" s="60">
        <v>634011</v>
      </c>
      <c r="H18" s="60">
        <v>600335</v>
      </c>
      <c r="I18" s="60">
        <v>842615</v>
      </c>
      <c r="J18" s="60">
        <v>2076961</v>
      </c>
      <c r="K18" s="60">
        <v>685123</v>
      </c>
      <c r="L18" s="60">
        <v>636251</v>
      </c>
      <c r="M18" s="60">
        <v>766122</v>
      </c>
      <c r="N18" s="60">
        <v>2087496</v>
      </c>
      <c r="O18" s="60">
        <v>694362</v>
      </c>
      <c r="P18" s="60">
        <v>654935</v>
      </c>
      <c r="Q18" s="60">
        <v>791558</v>
      </c>
      <c r="R18" s="60">
        <v>2140855</v>
      </c>
      <c r="S18" s="60">
        <v>737952</v>
      </c>
      <c r="T18" s="60">
        <v>775908</v>
      </c>
      <c r="U18" s="60">
        <v>823042</v>
      </c>
      <c r="V18" s="60">
        <v>2336902</v>
      </c>
      <c r="W18" s="60">
        <v>8642214</v>
      </c>
      <c r="X18" s="60">
        <v>10293540</v>
      </c>
      <c r="Y18" s="60">
        <v>-1651326</v>
      </c>
      <c r="Z18" s="140">
        <v>-16.04</v>
      </c>
      <c r="AA18" s="155">
        <v>10293536</v>
      </c>
    </row>
    <row r="19" spans="1:27" ht="12.75">
      <c r="A19" s="181" t="s">
        <v>34</v>
      </c>
      <c r="B19" s="185"/>
      <c r="C19" s="155">
        <v>122592534</v>
      </c>
      <c r="D19" s="155">
        <v>0</v>
      </c>
      <c r="E19" s="156">
        <v>130487500</v>
      </c>
      <c r="F19" s="60">
        <v>128286146</v>
      </c>
      <c r="G19" s="60">
        <v>48601000</v>
      </c>
      <c r="H19" s="60">
        <v>0</v>
      </c>
      <c r="I19" s="60">
        <v>1691991</v>
      </c>
      <c r="J19" s="60">
        <v>50292991</v>
      </c>
      <c r="K19" s="60">
        <v>3017551</v>
      </c>
      <c r="L19" s="60">
        <v>844803</v>
      </c>
      <c r="M19" s="60">
        <v>39592655</v>
      </c>
      <c r="N19" s="60">
        <v>43455009</v>
      </c>
      <c r="O19" s="60">
        <v>740706</v>
      </c>
      <c r="P19" s="60">
        <v>504857</v>
      </c>
      <c r="Q19" s="60">
        <v>29662432</v>
      </c>
      <c r="R19" s="60">
        <v>30907995</v>
      </c>
      <c r="S19" s="60">
        <v>79698</v>
      </c>
      <c r="T19" s="60">
        <v>1410004</v>
      </c>
      <c r="U19" s="60">
        <v>1106588</v>
      </c>
      <c r="V19" s="60">
        <v>2596290</v>
      </c>
      <c r="W19" s="60">
        <v>127252285</v>
      </c>
      <c r="X19" s="60">
        <v>130487504</v>
      </c>
      <c r="Y19" s="60">
        <v>-3235219</v>
      </c>
      <c r="Z19" s="140">
        <v>-2.48</v>
      </c>
      <c r="AA19" s="155">
        <v>128286146</v>
      </c>
    </row>
    <row r="20" spans="1:27" ht="12.75">
      <c r="A20" s="181" t="s">
        <v>35</v>
      </c>
      <c r="B20" s="185"/>
      <c r="C20" s="155">
        <v>58701932</v>
      </c>
      <c r="D20" s="155">
        <v>0</v>
      </c>
      <c r="E20" s="156">
        <v>41145738</v>
      </c>
      <c r="F20" s="54">
        <v>53447602</v>
      </c>
      <c r="G20" s="54">
        <v>109111</v>
      </c>
      <c r="H20" s="54">
        <v>2467626</v>
      </c>
      <c r="I20" s="54">
        <v>5752754</v>
      </c>
      <c r="J20" s="54">
        <v>8329491</v>
      </c>
      <c r="K20" s="54">
        <v>12520964</v>
      </c>
      <c r="L20" s="54">
        <v>2716480</v>
      </c>
      <c r="M20" s="54">
        <v>6604343</v>
      </c>
      <c r="N20" s="54">
        <v>21841787</v>
      </c>
      <c r="O20" s="54">
        <v>1704758</v>
      </c>
      <c r="P20" s="54">
        <v>-8364494</v>
      </c>
      <c r="Q20" s="54">
        <v>9302493</v>
      </c>
      <c r="R20" s="54">
        <v>2642757</v>
      </c>
      <c r="S20" s="54">
        <v>2660856</v>
      </c>
      <c r="T20" s="54">
        <v>3726096</v>
      </c>
      <c r="U20" s="54">
        <v>13846552</v>
      </c>
      <c r="V20" s="54">
        <v>20233504</v>
      </c>
      <c r="W20" s="54">
        <v>53047539</v>
      </c>
      <c r="X20" s="54">
        <v>41145734</v>
      </c>
      <c r="Y20" s="54">
        <v>11901805</v>
      </c>
      <c r="Z20" s="184">
        <v>28.93</v>
      </c>
      <c r="AA20" s="130">
        <v>53447602</v>
      </c>
    </row>
    <row r="21" spans="1:27" ht="12.75">
      <c r="A21" s="181" t="s">
        <v>115</v>
      </c>
      <c r="B21" s="185"/>
      <c r="C21" s="155">
        <v>50000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1244453150</v>
      </c>
      <c r="D22" s="188">
        <f>SUM(D5:D21)</f>
        <v>0</v>
      </c>
      <c r="E22" s="189">
        <f t="shared" si="0"/>
        <v>1362420737</v>
      </c>
      <c r="F22" s="190">
        <f t="shared" si="0"/>
        <v>1362034058</v>
      </c>
      <c r="G22" s="190">
        <f t="shared" si="0"/>
        <v>115828626</v>
      </c>
      <c r="H22" s="190">
        <f t="shared" si="0"/>
        <v>115593826</v>
      </c>
      <c r="I22" s="190">
        <f t="shared" si="0"/>
        <v>112275385</v>
      </c>
      <c r="J22" s="190">
        <f t="shared" si="0"/>
        <v>343697837</v>
      </c>
      <c r="K22" s="190">
        <f t="shared" si="0"/>
        <v>110259613</v>
      </c>
      <c r="L22" s="190">
        <f t="shared" si="0"/>
        <v>97937159</v>
      </c>
      <c r="M22" s="190">
        <f t="shared" si="0"/>
        <v>154595380</v>
      </c>
      <c r="N22" s="190">
        <f t="shared" si="0"/>
        <v>362792152</v>
      </c>
      <c r="O22" s="190">
        <f t="shared" si="0"/>
        <v>102778136</v>
      </c>
      <c r="P22" s="190">
        <f t="shared" si="0"/>
        <v>87818511</v>
      </c>
      <c r="Q22" s="190">
        <f t="shared" si="0"/>
        <v>146681583</v>
      </c>
      <c r="R22" s="190">
        <f t="shared" si="0"/>
        <v>337278230</v>
      </c>
      <c r="S22" s="190">
        <f t="shared" si="0"/>
        <v>101427278</v>
      </c>
      <c r="T22" s="190">
        <f t="shared" si="0"/>
        <v>110646945</v>
      </c>
      <c r="U22" s="190">
        <f t="shared" si="0"/>
        <v>124321265</v>
      </c>
      <c r="V22" s="190">
        <f t="shared" si="0"/>
        <v>336395488</v>
      </c>
      <c r="W22" s="190">
        <f t="shared" si="0"/>
        <v>1380163707</v>
      </c>
      <c r="X22" s="190">
        <f t="shared" si="0"/>
        <v>1362420746</v>
      </c>
      <c r="Y22" s="190">
        <f t="shared" si="0"/>
        <v>17742961</v>
      </c>
      <c r="Z22" s="191">
        <f>+IF(X22&lt;&gt;0,+(Y22/X22)*100,0)</f>
        <v>1.302311422671187</v>
      </c>
      <c r="AA22" s="188">
        <f>SUM(AA5:AA21)</f>
        <v>1362034058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282807344</v>
      </c>
      <c r="D25" s="155">
        <v>0</v>
      </c>
      <c r="E25" s="156">
        <v>323610239</v>
      </c>
      <c r="F25" s="60">
        <v>319863227</v>
      </c>
      <c r="G25" s="60">
        <v>25380024</v>
      </c>
      <c r="H25" s="60">
        <v>25811042</v>
      </c>
      <c r="I25" s="60">
        <v>24785569</v>
      </c>
      <c r="J25" s="60">
        <v>75976635</v>
      </c>
      <c r="K25" s="60">
        <v>25635186</v>
      </c>
      <c r="L25" s="60">
        <v>24900292</v>
      </c>
      <c r="M25" s="60">
        <v>29036632</v>
      </c>
      <c r="N25" s="60">
        <v>79572110</v>
      </c>
      <c r="O25" s="60">
        <v>30366052</v>
      </c>
      <c r="P25" s="60">
        <v>25071972</v>
      </c>
      <c r="Q25" s="60">
        <v>24550722</v>
      </c>
      <c r="R25" s="60">
        <v>79988746</v>
      </c>
      <c r="S25" s="60">
        <v>25712641</v>
      </c>
      <c r="T25" s="60">
        <v>26343411</v>
      </c>
      <c r="U25" s="60">
        <v>28497404</v>
      </c>
      <c r="V25" s="60">
        <v>80553456</v>
      </c>
      <c r="W25" s="60">
        <v>316090947</v>
      </c>
      <c r="X25" s="60">
        <v>323610236</v>
      </c>
      <c r="Y25" s="60">
        <v>-7519289</v>
      </c>
      <c r="Z25" s="140">
        <v>-2.32</v>
      </c>
      <c r="AA25" s="155">
        <v>319863227</v>
      </c>
    </row>
    <row r="26" spans="1:27" ht="12.75">
      <c r="A26" s="183" t="s">
        <v>38</v>
      </c>
      <c r="B26" s="182"/>
      <c r="C26" s="155">
        <v>18544424</v>
      </c>
      <c r="D26" s="155">
        <v>0</v>
      </c>
      <c r="E26" s="156">
        <v>21234858</v>
      </c>
      <c r="F26" s="60">
        <v>18834858</v>
      </c>
      <c r="G26" s="60">
        <v>1544517</v>
      </c>
      <c r="H26" s="60">
        <v>1253427</v>
      </c>
      <c r="I26" s="60">
        <v>1360555</v>
      </c>
      <c r="J26" s="60">
        <v>4158499</v>
      </c>
      <c r="K26" s="60">
        <v>1332506</v>
      </c>
      <c r="L26" s="60">
        <v>1645063</v>
      </c>
      <c r="M26" s="60">
        <v>1607130</v>
      </c>
      <c r="N26" s="60">
        <v>4584699</v>
      </c>
      <c r="O26" s="60">
        <v>1598730</v>
      </c>
      <c r="P26" s="60">
        <v>1951248</v>
      </c>
      <c r="Q26" s="60">
        <v>1659271</v>
      </c>
      <c r="R26" s="60">
        <v>5209249</v>
      </c>
      <c r="S26" s="60">
        <v>1648629</v>
      </c>
      <c r="T26" s="60">
        <v>1654029</v>
      </c>
      <c r="U26" s="60">
        <v>1654629</v>
      </c>
      <c r="V26" s="60">
        <v>4957287</v>
      </c>
      <c r="W26" s="60">
        <v>18909734</v>
      </c>
      <c r="X26" s="60">
        <v>21234862</v>
      </c>
      <c r="Y26" s="60">
        <v>-2325128</v>
      </c>
      <c r="Z26" s="140">
        <v>-10.95</v>
      </c>
      <c r="AA26" s="155">
        <v>18834858</v>
      </c>
    </row>
    <row r="27" spans="1:27" ht="12.75">
      <c r="A27" s="183" t="s">
        <v>118</v>
      </c>
      <c r="B27" s="182"/>
      <c r="C27" s="155">
        <v>37652335</v>
      </c>
      <c r="D27" s="155">
        <v>0</v>
      </c>
      <c r="E27" s="156">
        <v>35976789</v>
      </c>
      <c r="F27" s="60">
        <v>36976789</v>
      </c>
      <c r="G27" s="60">
        <v>153477</v>
      </c>
      <c r="H27" s="60">
        <v>75297</v>
      </c>
      <c r="I27" s="60">
        <v>589759</v>
      </c>
      <c r="J27" s="60">
        <v>818533</v>
      </c>
      <c r="K27" s="60">
        <v>180715</v>
      </c>
      <c r="L27" s="60">
        <v>40440</v>
      </c>
      <c r="M27" s="60">
        <v>6200627</v>
      </c>
      <c r="N27" s="60">
        <v>6421782</v>
      </c>
      <c r="O27" s="60">
        <v>47273</v>
      </c>
      <c r="P27" s="60">
        <v>0</v>
      </c>
      <c r="Q27" s="60">
        <v>998394</v>
      </c>
      <c r="R27" s="60">
        <v>1045667</v>
      </c>
      <c r="S27" s="60">
        <v>44526</v>
      </c>
      <c r="T27" s="60">
        <v>168375</v>
      </c>
      <c r="U27" s="60">
        <v>1981891</v>
      </c>
      <c r="V27" s="60">
        <v>2194792</v>
      </c>
      <c r="W27" s="60">
        <v>10480774</v>
      </c>
      <c r="X27" s="60">
        <v>35976788</v>
      </c>
      <c r="Y27" s="60">
        <v>-25496014</v>
      </c>
      <c r="Z27" s="140">
        <v>-70.87</v>
      </c>
      <c r="AA27" s="155">
        <v>36976789</v>
      </c>
    </row>
    <row r="28" spans="1:27" ht="12.75">
      <c r="A28" s="183" t="s">
        <v>39</v>
      </c>
      <c r="B28" s="182"/>
      <c r="C28" s="155">
        <v>69200675</v>
      </c>
      <c r="D28" s="155">
        <v>0</v>
      </c>
      <c r="E28" s="156">
        <v>78750151</v>
      </c>
      <c r="F28" s="60">
        <v>78000151</v>
      </c>
      <c r="G28" s="60">
        <v>0</v>
      </c>
      <c r="H28" s="60">
        <v>0</v>
      </c>
      <c r="I28" s="60">
        <v>13855275</v>
      </c>
      <c r="J28" s="60">
        <v>13855275</v>
      </c>
      <c r="K28" s="60">
        <v>0</v>
      </c>
      <c r="L28" s="60">
        <v>0</v>
      </c>
      <c r="M28" s="60">
        <v>13934424</v>
      </c>
      <c r="N28" s="60">
        <v>13934424</v>
      </c>
      <c r="O28" s="60">
        <v>0</v>
      </c>
      <c r="P28" s="60">
        <v>0</v>
      </c>
      <c r="Q28" s="60">
        <v>14055853</v>
      </c>
      <c r="R28" s="60">
        <v>14055853</v>
      </c>
      <c r="S28" s="60">
        <v>0</v>
      </c>
      <c r="T28" s="60">
        <v>0</v>
      </c>
      <c r="U28" s="60">
        <v>27943279</v>
      </c>
      <c r="V28" s="60">
        <v>27943279</v>
      </c>
      <c r="W28" s="60">
        <v>69788831</v>
      </c>
      <c r="X28" s="60">
        <v>78750152</v>
      </c>
      <c r="Y28" s="60">
        <v>-8961321</v>
      </c>
      <c r="Z28" s="140">
        <v>-11.38</v>
      </c>
      <c r="AA28" s="155">
        <v>78000151</v>
      </c>
    </row>
    <row r="29" spans="1:27" ht="12.75">
      <c r="A29" s="183" t="s">
        <v>40</v>
      </c>
      <c r="B29" s="182"/>
      <c r="C29" s="155">
        <v>24880003</v>
      </c>
      <c r="D29" s="155">
        <v>0</v>
      </c>
      <c r="E29" s="156">
        <v>24697109</v>
      </c>
      <c r="F29" s="60">
        <v>24697109</v>
      </c>
      <c r="G29" s="60">
        <v>0</v>
      </c>
      <c r="H29" s="60">
        <v>0</v>
      </c>
      <c r="I29" s="60">
        <v>1107041</v>
      </c>
      <c r="J29" s="60">
        <v>1107041</v>
      </c>
      <c r="K29" s="60">
        <v>0</v>
      </c>
      <c r="L29" s="60">
        <v>89558</v>
      </c>
      <c r="M29" s="60">
        <v>11232246</v>
      </c>
      <c r="N29" s="60">
        <v>11321804</v>
      </c>
      <c r="O29" s="60">
        <v>0</v>
      </c>
      <c r="P29" s="60">
        <v>0</v>
      </c>
      <c r="Q29" s="60">
        <v>1051663</v>
      </c>
      <c r="R29" s="60">
        <v>1051663</v>
      </c>
      <c r="S29" s="60">
        <v>0</v>
      </c>
      <c r="T29" s="60">
        <v>79902</v>
      </c>
      <c r="U29" s="60">
        <v>10955076</v>
      </c>
      <c r="V29" s="60">
        <v>11034978</v>
      </c>
      <c r="W29" s="60">
        <v>24515486</v>
      </c>
      <c r="X29" s="60">
        <v>24697104</v>
      </c>
      <c r="Y29" s="60">
        <v>-181618</v>
      </c>
      <c r="Z29" s="140">
        <v>-0.74</v>
      </c>
      <c r="AA29" s="155">
        <v>24697109</v>
      </c>
    </row>
    <row r="30" spans="1:27" ht="12.75">
      <c r="A30" s="183" t="s">
        <v>119</v>
      </c>
      <c r="B30" s="182"/>
      <c r="C30" s="155">
        <v>488650902</v>
      </c>
      <c r="D30" s="155">
        <v>0</v>
      </c>
      <c r="E30" s="156">
        <v>528514000</v>
      </c>
      <c r="F30" s="60">
        <v>530314000</v>
      </c>
      <c r="G30" s="60">
        <v>62128032</v>
      </c>
      <c r="H30" s="60">
        <v>63272793</v>
      </c>
      <c r="I30" s="60">
        <v>38716543</v>
      </c>
      <c r="J30" s="60">
        <v>164117368</v>
      </c>
      <c r="K30" s="60">
        <v>39725786</v>
      </c>
      <c r="L30" s="60">
        <v>39380922</v>
      </c>
      <c r="M30" s="60">
        <v>42544387</v>
      </c>
      <c r="N30" s="60">
        <v>121651095</v>
      </c>
      <c r="O30" s="60">
        <v>41410954</v>
      </c>
      <c r="P30" s="60">
        <v>39083583</v>
      </c>
      <c r="Q30" s="60">
        <v>42141154</v>
      </c>
      <c r="R30" s="60">
        <v>122635691</v>
      </c>
      <c r="S30" s="60">
        <v>39085022</v>
      </c>
      <c r="T30" s="60">
        <v>41432250</v>
      </c>
      <c r="U30" s="60">
        <v>63629436</v>
      </c>
      <c r="V30" s="60">
        <v>144146708</v>
      </c>
      <c r="W30" s="60">
        <v>552550862</v>
      </c>
      <c r="X30" s="60">
        <v>528514004</v>
      </c>
      <c r="Y30" s="60">
        <v>24036858</v>
      </c>
      <c r="Z30" s="140">
        <v>4.55</v>
      </c>
      <c r="AA30" s="155">
        <v>530314000</v>
      </c>
    </row>
    <row r="31" spans="1:27" ht="12.75">
      <c r="A31" s="183" t="s">
        <v>120</v>
      </c>
      <c r="B31" s="182"/>
      <c r="C31" s="155">
        <v>63326288</v>
      </c>
      <c r="D31" s="155">
        <v>0</v>
      </c>
      <c r="E31" s="156">
        <v>42884998</v>
      </c>
      <c r="F31" s="60">
        <v>51369536</v>
      </c>
      <c r="G31" s="60">
        <v>458916</v>
      </c>
      <c r="H31" s="60">
        <v>2629999</v>
      </c>
      <c r="I31" s="60">
        <v>5772844</v>
      </c>
      <c r="J31" s="60">
        <v>8861759</v>
      </c>
      <c r="K31" s="60">
        <v>4367739</v>
      </c>
      <c r="L31" s="60">
        <v>8089615</v>
      </c>
      <c r="M31" s="60">
        <v>8930865</v>
      </c>
      <c r="N31" s="60">
        <v>21388219</v>
      </c>
      <c r="O31" s="60">
        <v>4772053</v>
      </c>
      <c r="P31" s="60">
        <v>6277166</v>
      </c>
      <c r="Q31" s="60">
        <v>6142043</v>
      </c>
      <c r="R31" s="60">
        <v>17191262</v>
      </c>
      <c r="S31" s="60">
        <v>4402213</v>
      </c>
      <c r="T31" s="60">
        <v>5276345</v>
      </c>
      <c r="U31" s="60">
        <v>4592104</v>
      </c>
      <c r="V31" s="60">
        <v>14270662</v>
      </c>
      <c r="W31" s="60">
        <v>61711902</v>
      </c>
      <c r="X31" s="60">
        <v>42884997</v>
      </c>
      <c r="Y31" s="60">
        <v>18826905</v>
      </c>
      <c r="Z31" s="140">
        <v>43.9</v>
      </c>
      <c r="AA31" s="155">
        <v>51369536</v>
      </c>
    </row>
    <row r="32" spans="1:27" ht="12.75">
      <c r="A32" s="183" t="s">
        <v>121</v>
      </c>
      <c r="B32" s="182"/>
      <c r="C32" s="155">
        <v>30462775</v>
      </c>
      <c r="D32" s="155">
        <v>0</v>
      </c>
      <c r="E32" s="156">
        <v>30296625</v>
      </c>
      <c r="F32" s="60">
        <v>31306737</v>
      </c>
      <c r="G32" s="60">
        <v>297948</v>
      </c>
      <c r="H32" s="60">
        <v>526108</v>
      </c>
      <c r="I32" s="60">
        <v>6516942</v>
      </c>
      <c r="J32" s="60">
        <v>7340998</v>
      </c>
      <c r="K32" s="60">
        <v>232796</v>
      </c>
      <c r="L32" s="60">
        <v>43276</v>
      </c>
      <c r="M32" s="60">
        <v>6002067</v>
      </c>
      <c r="N32" s="60">
        <v>6278139</v>
      </c>
      <c r="O32" s="60">
        <v>3085959</v>
      </c>
      <c r="P32" s="60">
        <v>1950007</v>
      </c>
      <c r="Q32" s="60">
        <v>1858114</v>
      </c>
      <c r="R32" s="60">
        <v>6894080</v>
      </c>
      <c r="S32" s="60">
        <v>1942348</v>
      </c>
      <c r="T32" s="60">
        <v>2113529</v>
      </c>
      <c r="U32" s="60">
        <v>4450818</v>
      </c>
      <c r="V32" s="60">
        <v>8506695</v>
      </c>
      <c r="W32" s="60">
        <v>29019912</v>
      </c>
      <c r="X32" s="60">
        <v>30296630</v>
      </c>
      <c r="Y32" s="60">
        <v>-1276718</v>
      </c>
      <c r="Z32" s="140">
        <v>-4.21</v>
      </c>
      <c r="AA32" s="155">
        <v>31306737</v>
      </c>
    </row>
    <row r="33" spans="1:27" ht="12.75">
      <c r="A33" s="183" t="s">
        <v>42</v>
      </c>
      <c r="B33" s="182"/>
      <c r="C33" s="155">
        <v>6100223</v>
      </c>
      <c r="D33" s="155">
        <v>0</v>
      </c>
      <c r="E33" s="156">
        <v>42335838</v>
      </c>
      <c r="F33" s="60">
        <v>43565838</v>
      </c>
      <c r="G33" s="60">
        <v>1356651</v>
      </c>
      <c r="H33" s="60">
        <v>2289953</v>
      </c>
      <c r="I33" s="60">
        <v>4603630</v>
      </c>
      <c r="J33" s="60">
        <v>8250234</v>
      </c>
      <c r="K33" s="60">
        <v>2384785</v>
      </c>
      <c r="L33" s="60">
        <v>2559118</v>
      </c>
      <c r="M33" s="60">
        <v>4411439</v>
      </c>
      <c r="N33" s="60">
        <v>9355342</v>
      </c>
      <c r="O33" s="60">
        <v>2167636</v>
      </c>
      <c r="P33" s="60">
        <v>2172652</v>
      </c>
      <c r="Q33" s="60">
        <v>6795582</v>
      </c>
      <c r="R33" s="60">
        <v>11135870</v>
      </c>
      <c r="S33" s="60">
        <v>2258308</v>
      </c>
      <c r="T33" s="60">
        <v>2257274</v>
      </c>
      <c r="U33" s="60">
        <v>7458243</v>
      </c>
      <c r="V33" s="60">
        <v>11973825</v>
      </c>
      <c r="W33" s="60">
        <v>40715271</v>
      </c>
      <c r="X33" s="60">
        <v>42335833</v>
      </c>
      <c r="Y33" s="60">
        <v>-1620562</v>
      </c>
      <c r="Z33" s="140">
        <v>-3.83</v>
      </c>
      <c r="AA33" s="155">
        <v>43565838</v>
      </c>
    </row>
    <row r="34" spans="1:27" ht="12.75">
      <c r="A34" s="183" t="s">
        <v>43</v>
      </c>
      <c r="B34" s="182"/>
      <c r="C34" s="155">
        <v>179159078</v>
      </c>
      <c r="D34" s="155">
        <v>0</v>
      </c>
      <c r="E34" s="156">
        <v>209398888</v>
      </c>
      <c r="F34" s="60">
        <v>226079288</v>
      </c>
      <c r="G34" s="60">
        <v>5949432</v>
      </c>
      <c r="H34" s="60">
        <v>13995085</v>
      </c>
      <c r="I34" s="60">
        <v>13243640</v>
      </c>
      <c r="J34" s="60">
        <v>33188157</v>
      </c>
      <c r="K34" s="60">
        <v>14583357</v>
      </c>
      <c r="L34" s="60">
        <v>18306009</v>
      </c>
      <c r="M34" s="60">
        <v>16892380</v>
      </c>
      <c r="N34" s="60">
        <v>49781746</v>
      </c>
      <c r="O34" s="60">
        <v>11110234</v>
      </c>
      <c r="P34" s="60">
        <v>15498041</v>
      </c>
      <c r="Q34" s="60">
        <v>20821165</v>
      </c>
      <c r="R34" s="60">
        <v>47429440</v>
      </c>
      <c r="S34" s="60">
        <v>10270501</v>
      </c>
      <c r="T34" s="60">
        <v>20112892</v>
      </c>
      <c r="U34" s="60">
        <v>21716102</v>
      </c>
      <c r="V34" s="60">
        <v>52099495</v>
      </c>
      <c r="W34" s="60">
        <v>182498838</v>
      </c>
      <c r="X34" s="60">
        <v>209398884</v>
      </c>
      <c r="Y34" s="60">
        <v>-26900046</v>
      </c>
      <c r="Z34" s="140">
        <v>-12.85</v>
      </c>
      <c r="AA34" s="155">
        <v>226079288</v>
      </c>
    </row>
    <row r="35" spans="1:27" ht="12.75">
      <c r="A35" s="181" t="s">
        <v>122</v>
      </c>
      <c r="B35" s="185"/>
      <c r="C35" s="155">
        <v>10671088</v>
      </c>
      <c r="D35" s="155">
        <v>0</v>
      </c>
      <c r="E35" s="156">
        <v>493951</v>
      </c>
      <c r="F35" s="60">
        <v>446476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493956</v>
      </c>
      <c r="Y35" s="60">
        <v>-493956</v>
      </c>
      <c r="Z35" s="140">
        <v>-100</v>
      </c>
      <c r="AA35" s="155">
        <v>446476</v>
      </c>
    </row>
    <row r="36" spans="1:27" ht="12.75">
      <c r="A36" s="193" t="s">
        <v>44</v>
      </c>
      <c r="B36" s="187"/>
      <c r="C36" s="188">
        <f aca="true" t="shared" si="1" ref="C36:Y36">SUM(C25:C35)</f>
        <v>1211455135</v>
      </c>
      <c r="D36" s="188">
        <f>SUM(D25:D35)</f>
        <v>0</v>
      </c>
      <c r="E36" s="189">
        <f t="shared" si="1"/>
        <v>1338193446</v>
      </c>
      <c r="F36" s="190">
        <f t="shared" si="1"/>
        <v>1361454009</v>
      </c>
      <c r="G36" s="190">
        <f t="shared" si="1"/>
        <v>97268997</v>
      </c>
      <c r="H36" s="190">
        <f t="shared" si="1"/>
        <v>109853704</v>
      </c>
      <c r="I36" s="190">
        <f t="shared" si="1"/>
        <v>110551798</v>
      </c>
      <c r="J36" s="190">
        <f t="shared" si="1"/>
        <v>317674499</v>
      </c>
      <c r="K36" s="190">
        <f t="shared" si="1"/>
        <v>88442870</v>
      </c>
      <c r="L36" s="190">
        <f t="shared" si="1"/>
        <v>95054293</v>
      </c>
      <c r="M36" s="190">
        <f t="shared" si="1"/>
        <v>140792197</v>
      </c>
      <c r="N36" s="190">
        <f t="shared" si="1"/>
        <v>324289360</v>
      </c>
      <c r="O36" s="190">
        <f t="shared" si="1"/>
        <v>94558891</v>
      </c>
      <c r="P36" s="190">
        <f t="shared" si="1"/>
        <v>92004669</v>
      </c>
      <c r="Q36" s="190">
        <f t="shared" si="1"/>
        <v>120073961</v>
      </c>
      <c r="R36" s="190">
        <f t="shared" si="1"/>
        <v>306637521</v>
      </c>
      <c r="S36" s="190">
        <f t="shared" si="1"/>
        <v>85364188</v>
      </c>
      <c r="T36" s="190">
        <f t="shared" si="1"/>
        <v>99438007</v>
      </c>
      <c r="U36" s="190">
        <f t="shared" si="1"/>
        <v>172878982</v>
      </c>
      <c r="V36" s="190">
        <f t="shared" si="1"/>
        <v>357681177</v>
      </c>
      <c r="W36" s="190">
        <f t="shared" si="1"/>
        <v>1306282557</v>
      </c>
      <c r="X36" s="190">
        <f t="shared" si="1"/>
        <v>1338193446</v>
      </c>
      <c r="Y36" s="190">
        <f t="shared" si="1"/>
        <v>-31910889</v>
      </c>
      <c r="Z36" s="191">
        <f>+IF(X36&lt;&gt;0,+(Y36/X36)*100,0)</f>
        <v>-2.3846245171342737</v>
      </c>
      <c r="AA36" s="188">
        <f>SUM(AA25:AA35)</f>
        <v>1361454009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32998015</v>
      </c>
      <c r="D38" s="199">
        <f>+D22-D36</f>
        <v>0</v>
      </c>
      <c r="E38" s="200">
        <f t="shared" si="2"/>
        <v>24227291</v>
      </c>
      <c r="F38" s="106">
        <f t="shared" si="2"/>
        <v>580049</v>
      </c>
      <c r="G38" s="106">
        <f t="shared" si="2"/>
        <v>18559629</v>
      </c>
      <c r="H38" s="106">
        <f t="shared" si="2"/>
        <v>5740122</v>
      </c>
      <c r="I38" s="106">
        <f t="shared" si="2"/>
        <v>1723587</v>
      </c>
      <c r="J38" s="106">
        <f t="shared" si="2"/>
        <v>26023338</v>
      </c>
      <c r="K38" s="106">
        <f t="shared" si="2"/>
        <v>21816743</v>
      </c>
      <c r="L38" s="106">
        <f t="shared" si="2"/>
        <v>2882866</v>
      </c>
      <c r="M38" s="106">
        <f t="shared" si="2"/>
        <v>13803183</v>
      </c>
      <c r="N38" s="106">
        <f t="shared" si="2"/>
        <v>38502792</v>
      </c>
      <c r="O38" s="106">
        <f t="shared" si="2"/>
        <v>8219245</v>
      </c>
      <c r="P38" s="106">
        <f t="shared" si="2"/>
        <v>-4186158</v>
      </c>
      <c r="Q38" s="106">
        <f t="shared" si="2"/>
        <v>26607622</v>
      </c>
      <c r="R38" s="106">
        <f t="shared" si="2"/>
        <v>30640709</v>
      </c>
      <c r="S38" s="106">
        <f t="shared" si="2"/>
        <v>16063090</v>
      </c>
      <c r="T38" s="106">
        <f t="shared" si="2"/>
        <v>11208938</v>
      </c>
      <c r="U38" s="106">
        <f t="shared" si="2"/>
        <v>-48557717</v>
      </c>
      <c r="V38" s="106">
        <f t="shared" si="2"/>
        <v>-21285689</v>
      </c>
      <c r="W38" s="106">
        <f t="shared" si="2"/>
        <v>73881150</v>
      </c>
      <c r="X38" s="106">
        <f>IF(F22=F36,0,X22-X36)</f>
        <v>24227300</v>
      </c>
      <c r="Y38" s="106">
        <f t="shared" si="2"/>
        <v>49653850</v>
      </c>
      <c r="Z38" s="201">
        <f>+IF(X38&lt;&gt;0,+(Y38/X38)*100,0)</f>
        <v>204.94999442777365</v>
      </c>
      <c r="AA38" s="199">
        <f>+AA22-AA36</f>
        <v>580049</v>
      </c>
    </row>
    <row r="39" spans="1:27" ht="12.75">
      <c r="A39" s="181" t="s">
        <v>46</v>
      </c>
      <c r="B39" s="185"/>
      <c r="C39" s="155">
        <v>86262774</v>
      </c>
      <c r="D39" s="155">
        <v>0</v>
      </c>
      <c r="E39" s="156">
        <v>68248500</v>
      </c>
      <c r="F39" s="60">
        <v>91139998</v>
      </c>
      <c r="G39" s="60">
        <v>0</v>
      </c>
      <c r="H39" s="60">
        <v>0</v>
      </c>
      <c r="I39" s="60">
        <v>41123329</v>
      </c>
      <c r="J39" s="60">
        <v>41123329</v>
      </c>
      <c r="K39" s="60">
        <v>11161415</v>
      </c>
      <c r="L39" s="60">
        <v>30532</v>
      </c>
      <c r="M39" s="60">
        <v>18014725</v>
      </c>
      <c r="N39" s="60">
        <v>29206672</v>
      </c>
      <c r="O39" s="60">
        <v>27274</v>
      </c>
      <c r="P39" s="60">
        <v>-9999889</v>
      </c>
      <c r="Q39" s="60">
        <v>4881480</v>
      </c>
      <c r="R39" s="60">
        <v>-5091135</v>
      </c>
      <c r="S39" s="60">
        <v>13091569</v>
      </c>
      <c r="T39" s="60">
        <v>807563</v>
      </c>
      <c r="U39" s="60">
        <v>69734</v>
      </c>
      <c r="V39" s="60">
        <v>13968866</v>
      </c>
      <c r="W39" s="60">
        <v>79207732</v>
      </c>
      <c r="X39" s="60">
        <v>68248500</v>
      </c>
      <c r="Y39" s="60">
        <v>10959232</v>
      </c>
      <c r="Z39" s="140">
        <v>16.06</v>
      </c>
      <c r="AA39" s="155">
        <v>91139998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119260789</v>
      </c>
      <c r="D42" s="206">
        <f>SUM(D38:D41)</f>
        <v>0</v>
      </c>
      <c r="E42" s="207">
        <f t="shared" si="3"/>
        <v>92475791</v>
      </c>
      <c r="F42" s="88">
        <f t="shared" si="3"/>
        <v>91720047</v>
      </c>
      <c r="G42" s="88">
        <f t="shared" si="3"/>
        <v>18559629</v>
      </c>
      <c r="H42" s="88">
        <f t="shared" si="3"/>
        <v>5740122</v>
      </c>
      <c r="I42" s="88">
        <f t="shared" si="3"/>
        <v>42846916</v>
      </c>
      <c r="J42" s="88">
        <f t="shared" si="3"/>
        <v>67146667</v>
      </c>
      <c r="K42" s="88">
        <f t="shared" si="3"/>
        <v>32978158</v>
      </c>
      <c r="L42" s="88">
        <f t="shared" si="3"/>
        <v>2913398</v>
      </c>
      <c r="M42" s="88">
        <f t="shared" si="3"/>
        <v>31817908</v>
      </c>
      <c r="N42" s="88">
        <f t="shared" si="3"/>
        <v>67709464</v>
      </c>
      <c r="O42" s="88">
        <f t="shared" si="3"/>
        <v>8246519</v>
      </c>
      <c r="P42" s="88">
        <f t="shared" si="3"/>
        <v>-14186047</v>
      </c>
      <c r="Q42" s="88">
        <f t="shared" si="3"/>
        <v>31489102</v>
      </c>
      <c r="R42" s="88">
        <f t="shared" si="3"/>
        <v>25549574</v>
      </c>
      <c r="S42" s="88">
        <f t="shared" si="3"/>
        <v>29154659</v>
      </c>
      <c r="T42" s="88">
        <f t="shared" si="3"/>
        <v>12016501</v>
      </c>
      <c r="U42" s="88">
        <f t="shared" si="3"/>
        <v>-48487983</v>
      </c>
      <c r="V42" s="88">
        <f t="shared" si="3"/>
        <v>-7316823</v>
      </c>
      <c r="W42" s="88">
        <f t="shared" si="3"/>
        <v>153088882</v>
      </c>
      <c r="X42" s="88">
        <f t="shared" si="3"/>
        <v>92475800</v>
      </c>
      <c r="Y42" s="88">
        <f t="shared" si="3"/>
        <v>60613082</v>
      </c>
      <c r="Z42" s="208">
        <f>+IF(X42&lt;&gt;0,+(Y42/X42)*100,0)</f>
        <v>65.5448041541679</v>
      </c>
      <c r="AA42" s="206">
        <f>SUM(AA38:AA41)</f>
        <v>91720047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119260789</v>
      </c>
      <c r="D44" s="210">
        <f>+D42-D43</f>
        <v>0</v>
      </c>
      <c r="E44" s="211">
        <f t="shared" si="4"/>
        <v>92475791</v>
      </c>
      <c r="F44" s="77">
        <f t="shared" si="4"/>
        <v>91720047</v>
      </c>
      <c r="G44" s="77">
        <f t="shared" si="4"/>
        <v>18559629</v>
      </c>
      <c r="H44" s="77">
        <f t="shared" si="4"/>
        <v>5740122</v>
      </c>
      <c r="I44" s="77">
        <f t="shared" si="4"/>
        <v>42846916</v>
      </c>
      <c r="J44" s="77">
        <f t="shared" si="4"/>
        <v>67146667</v>
      </c>
      <c r="K44" s="77">
        <f t="shared" si="4"/>
        <v>32978158</v>
      </c>
      <c r="L44" s="77">
        <f t="shared" si="4"/>
        <v>2913398</v>
      </c>
      <c r="M44" s="77">
        <f t="shared" si="4"/>
        <v>31817908</v>
      </c>
      <c r="N44" s="77">
        <f t="shared" si="4"/>
        <v>67709464</v>
      </c>
      <c r="O44" s="77">
        <f t="shared" si="4"/>
        <v>8246519</v>
      </c>
      <c r="P44" s="77">
        <f t="shared" si="4"/>
        <v>-14186047</v>
      </c>
      <c r="Q44" s="77">
        <f t="shared" si="4"/>
        <v>31489102</v>
      </c>
      <c r="R44" s="77">
        <f t="shared" si="4"/>
        <v>25549574</v>
      </c>
      <c r="S44" s="77">
        <f t="shared" si="4"/>
        <v>29154659</v>
      </c>
      <c r="T44" s="77">
        <f t="shared" si="4"/>
        <v>12016501</v>
      </c>
      <c r="U44" s="77">
        <f t="shared" si="4"/>
        <v>-48487983</v>
      </c>
      <c r="V44" s="77">
        <f t="shared" si="4"/>
        <v>-7316823</v>
      </c>
      <c r="W44" s="77">
        <f t="shared" si="4"/>
        <v>153088882</v>
      </c>
      <c r="X44" s="77">
        <f t="shared" si="4"/>
        <v>92475800</v>
      </c>
      <c r="Y44" s="77">
        <f t="shared" si="4"/>
        <v>60613082</v>
      </c>
      <c r="Z44" s="212">
        <f>+IF(X44&lt;&gt;0,+(Y44/X44)*100,0)</f>
        <v>65.5448041541679</v>
      </c>
      <c r="AA44" s="210">
        <f>+AA42-AA43</f>
        <v>91720047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119260789</v>
      </c>
      <c r="D46" s="206">
        <f>SUM(D44:D45)</f>
        <v>0</v>
      </c>
      <c r="E46" s="207">
        <f t="shared" si="5"/>
        <v>92475791</v>
      </c>
      <c r="F46" s="88">
        <f t="shared" si="5"/>
        <v>91720047</v>
      </c>
      <c r="G46" s="88">
        <f t="shared" si="5"/>
        <v>18559629</v>
      </c>
      <c r="H46" s="88">
        <f t="shared" si="5"/>
        <v>5740122</v>
      </c>
      <c r="I46" s="88">
        <f t="shared" si="5"/>
        <v>42846916</v>
      </c>
      <c r="J46" s="88">
        <f t="shared" si="5"/>
        <v>67146667</v>
      </c>
      <c r="K46" s="88">
        <f t="shared" si="5"/>
        <v>32978158</v>
      </c>
      <c r="L46" s="88">
        <f t="shared" si="5"/>
        <v>2913398</v>
      </c>
      <c r="M46" s="88">
        <f t="shared" si="5"/>
        <v>31817908</v>
      </c>
      <c r="N46" s="88">
        <f t="shared" si="5"/>
        <v>67709464</v>
      </c>
      <c r="O46" s="88">
        <f t="shared" si="5"/>
        <v>8246519</v>
      </c>
      <c r="P46" s="88">
        <f t="shared" si="5"/>
        <v>-14186047</v>
      </c>
      <c r="Q46" s="88">
        <f t="shared" si="5"/>
        <v>31489102</v>
      </c>
      <c r="R46" s="88">
        <f t="shared" si="5"/>
        <v>25549574</v>
      </c>
      <c r="S46" s="88">
        <f t="shared" si="5"/>
        <v>29154659</v>
      </c>
      <c r="T46" s="88">
        <f t="shared" si="5"/>
        <v>12016501</v>
      </c>
      <c r="U46" s="88">
        <f t="shared" si="5"/>
        <v>-48487983</v>
      </c>
      <c r="V46" s="88">
        <f t="shared" si="5"/>
        <v>-7316823</v>
      </c>
      <c r="W46" s="88">
        <f t="shared" si="5"/>
        <v>153088882</v>
      </c>
      <c r="X46" s="88">
        <f t="shared" si="5"/>
        <v>92475800</v>
      </c>
      <c r="Y46" s="88">
        <f t="shared" si="5"/>
        <v>60613082</v>
      </c>
      <c r="Z46" s="208">
        <f>+IF(X46&lt;&gt;0,+(Y46/X46)*100,0)</f>
        <v>65.5448041541679</v>
      </c>
      <c r="AA46" s="206">
        <f>SUM(AA44:AA45)</f>
        <v>91720047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119260789</v>
      </c>
      <c r="D48" s="217">
        <f>SUM(D46:D47)</f>
        <v>0</v>
      </c>
      <c r="E48" s="218">
        <f t="shared" si="6"/>
        <v>92475791</v>
      </c>
      <c r="F48" s="219">
        <f t="shared" si="6"/>
        <v>91720047</v>
      </c>
      <c r="G48" s="219">
        <f t="shared" si="6"/>
        <v>18559629</v>
      </c>
      <c r="H48" s="220">
        <f t="shared" si="6"/>
        <v>5740122</v>
      </c>
      <c r="I48" s="220">
        <f t="shared" si="6"/>
        <v>42846916</v>
      </c>
      <c r="J48" s="220">
        <f t="shared" si="6"/>
        <v>67146667</v>
      </c>
      <c r="K48" s="220">
        <f t="shared" si="6"/>
        <v>32978158</v>
      </c>
      <c r="L48" s="220">
        <f t="shared" si="6"/>
        <v>2913398</v>
      </c>
      <c r="M48" s="219">
        <f t="shared" si="6"/>
        <v>31817908</v>
      </c>
      <c r="N48" s="219">
        <f t="shared" si="6"/>
        <v>67709464</v>
      </c>
      <c r="O48" s="220">
        <f t="shared" si="6"/>
        <v>8246519</v>
      </c>
      <c r="P48" s="220">
        <f t="shared" si="6"/>
        <v>-14186047</v>
      </c>
      <c r="Q48" s="220">
        <f t="shared" si="6"/>
        <v>31489102</v>
      </c>
      <c r="R48" s="220">
        <f t="shared" si="6"/>
        <v>25549574</v>
      </c>
      <c r="S48" s="220">
        <f t="shared" si="6"/>
        <v>29154659</v>
      </c>
      <c r="T48" s="219">
        <f t="shared" si="6"/>
        <v>12016501</v>
      </c>
      <c r="U48" s="219">
        <f t="shared" si="6"/>
        <v>-48487983</v>
      </c>
      <c r="V48" s="220">
        <f t="shared" si="6"/>
        <v>-7316823</v>
      </c>
      <c r="W48" s="220">
        <f t="shared" si="6"/>
        <v>153088882</v>
      </c>
      <c r="X48" s="220">
        <f t="shared" si="6"/>
        <v>92475800</v>
      </c>
      <c r="Y48" s="220">
        <f t="shared" si="6"/>
        <v>60613082</v>
      </c>
      <c r="Z48" s="221">
        <f>+IF(X48&lt;&gt;0,+(Y48/X48)*100,0)</f>
        <v>65.5448041541679</v>
      </c>
      <c r="AA48" s="222">
        <f>SUM(AA46:AA47)</f>
        <v>91720047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23623698</v>
      </c>
      <c r="D5" s="153">
        <f>SUM(D6:D8)</f>
        <v>0</v>
      </c>
      <c r="E5" s="154">
        <f t="shared" si="0"/>
        <v>18650000</v>
      </c>
      <c r="F5" s="100">
        <f t="shared" si="0"/>
        <v>16321085</v>
      </c>
      <c r="G5" s="100">
        <f t="shared" si="0"/>
        <v>0</v>
      </c>
      <c r="H5" s="100">
        <f t="shared" si="0"/>
        <v>1031035</v>
      </c>
      <c r="I5" s="100">
        <f t="shared" si="0"/>
        <v>90062</v>
      </c>
      <c r="J5" s="100">
        <f t="shared" si="0"/>
        <v>1121097</v>
      </c>
      <c r="K5" s="100">
        <f t="shared" si="0"/>
        <v>2978956</v>
      </c>
      <c r="L5" s="100">
        <f t="shared" si="0"/>
        <v>128365</v>
      </c>
      <c r="M5" s="100">
        <f t="shared" si="0"/>
        <v>123150</v>
      </c>
      <c r="N5" s="100">
        <f t="shared" si="0"/>
        <v>3230471</v>
      </c>
      <c r="O5" s="100">
        <f t="shared" si="0"/>
        <v>1325110</v>
      </c>
      <c r="P5" s="100">
        <f t="shared" si="0"/>
        <v>3565960</v>
      </c>
      <c r="Q5" s="100">
        <f t="shared" si="0"/>
        <v>720426</v>
      </c>
      <c r="R5" s="100">
        <f t="shared" si="0"/>
        <v>5611496</v>
      </c>
      <c r="S5" s="100">
        <f t="shared" si="0"/>
        <v>1434344</v>
      </c>
      <c r="T5" s="100">
        <f t="shared" si="0"/>
        <v>626529</v>
      </c>
      <c r="U5" s="100">
        <f t="shared" si="0"/>
        <v>1391724</v>
      </c>
      <c r="V5" s="100">
        <f t="shared" si="0"/>
        <v>3452597</v>
      </c>
      <c r="W5" s="100">
        <f t="shared" si="0"/>
        <v>13415661</v>
      </c>
      <c r="X5" s="100">
        <f t="shared" si="0"/>
        <v>18650000</v>
      </c>
      <c r="Y5" s="100">
        <f t="shared" si="0"/>
        <v>-5234339</v>
      </c>
      <c r="Z5" s="137">
        <f>+IF(X5&lt;&gt;0,+(Y5/X5)*100,0)</f>
        <v>-28.066160857908844</v>
      </c>
      <c r="AA5" s="153">
        <f>SUM(AA6:AA8)</f>
        <v>16321085</v>
      </c>
    </row>
    <row r="6" spans="1:27" ht="12.75">
      <c r="A6" s="138" t="s">
        <v>75</v>
      </c>
      <c r="B6" s="136"/>
      <c r="C6" s="155">
        <v>19592570</v>
      </c>
      <c r="D6" s="155"/>
      <c r="E6" s="156">
        <v>13650000</v>
      </c>
      <c r="F6" s="60">
        <v>11470273</v>
      </c>
      <c r="G6" s="60"/>
      <c r="H6" s="60"/>
      <c r="I6" s="60">
        <v>11149</v>
      </c>
      <c r="J6" s="60">
        <v>11149</v>
      </c>
      <c r="K6" s="60">
        <v>2917656</v>
      </c>
      <c r="L6" s="60">
        <v>-842</v>
      </c>
      <c r="M6" s="60"/>
      <c r="N6" s="60">
        <v>2916814</v>
      </c>
      <c r="O6" s="60">
        <v>1208681</v>
      </c>
      <c r="P6" s="60">
        <v>3531462</v>
      </c>
      <c r="Q6" s="60">
        <v>5378</v>
      </c>
      <c r="R6" s="60">
        <v>4745521</v>
      </c>
      <c r="S6" s="60">
        <v>1587645</v>
      </c>
      <c r="T6" s="60">
        <v>470183</v>
      </c>
      <c r="U6" s="60">
        <v>757236</v>
      </c>
      <c r="V6" s="60">
        <v>2815064</v>
      </c>
      <c r="W6" s="60">
        <v>10488548</v>
      </c>
      <c r="X6" s="60">
        <v>13650000</v>
      </c>
      <c r="Y6" s="60">
        <v>-3161452</v>
      </c>
      <c r="Z6" s="140">
        <v>-23.16</v>
      </c>
      <c r="AA6" s="62">
        <v>11470273</v>
      </c>
    </row>
    <row r="7" spans="1:27" ht="12.75">
      <c r="A7" s="138" t="s">
        <v>76</v>
      </c>
      <c r="B7" s="136"/>
      <c r="C7" s="157">
        <v>2041298</v>
      </c>
      <c r="D7" s="157"/>
      <c r="E7" s="158">
        <v>1660000</v>
      </c>
      <c r="F7" s="159">
        <v>2445137</v>
      </c>
      <c r="G7" s="159"/>
      <c r="H7" s="159">
        <v>1031035</v>
      </c>
      <c r="I7" s="159">
        <v>70694</v>
      </c>
      <c r="J7" s="159">
        <v>1101729</v>
      </c>
      <c r="K7" s="159">
        <v>3741</v>
      </c>
      <c r="L7" s="159"/>
      <c r="M7" s="159">
        <v>114084</v>
      </c>
      <c r="N7" s="159">
        <v>117825</v>
      </c>
      <c r="O7" s="159">
        <v>103087</v>
      </c>
      <c r="P7" s="159"/>
      <c r="Q7" s="159">
        <v>535300</v>
      </c>
      <c r="R7" s="159">
        <v>638387</v>
      </c>
      <c r="S7" s="159"/>
      <c r="T7" s="159"/>
      <c r="U7" s="159">
        <v>5702</v>
      </c>
      <c r="V7" s="159">
        <v>5702</v>
      </c>
      <c r="W7" s="159">
        <v>1863643</v>
      </c>
      <c r="X7" s="159">
        <v>1660000</v>
      </c>
      <c r="Y7" s="159">
        <v>203643</v>
      </c>
      <c r="Z7" s="141">
        <v>12.27</v>
      </c>
      <c r="AA7" s="225">
        <v>2445137</v>
      </c>
    </row>
    <row r="8" spans="1:27" ht="12.75">
      <c r="A8" s="138" t="s">
        <v>77</v>
      </c>
      <c r="B8" s="136"/>
      <c r="C8" s="155">
        <v>1989830</v>
      </c>
      <c r="D8" s="155"/>
      <c r="E8" s="156">
        <v>3340000</v>
      </c>
      <c r="F8" s="60">
        <v>2405675</v>
      </c>
      <c r="G8" s="60"/>
      <c r="H8" s="60"/>
      <c r="I8" s="60">
        <v>8219</v>
      </c>
      <c r="J8" s="60">
        <v>8219</v>
      </c>
      <c r="K8" s="60">
        <v>57559</v>
      </c>
      <c r="L8" s="60">
        <v>129207</v>
      </c>
      <c r="M8" s="60">
        <v>9066</v>
      </c>
      <c r="N8" s="60">
        <v>195832</v>
      </c>
      <c r="O8" s="60">
        <v>13342</v>
      </c>
      <c r="P8" s="60">
        <v>34498</v>
      </c>
      <c r="Q8" s="60">
        <v>179748</v>
      </c>
      <c r="R8" s="60">
        <v>227588</v>
      </c>
      <c r="S8" s="60">
        <v>-153301</v>
      </c>
      <c r="T8" s="60">
        <v>156346</v>
      </c>
      <c r="U8" s="60">
        <v>628786</v>
      </c>
      <c r="V8" s="60">
        <v>631831</v>
      </c>
      <c r="W8" s="60">
        <v>1063470</v>
      </c>
      <c r="X8" s="60">
        <v>3340000</v>
      </c>
      <c r="Y8" s="60">
        <v>-2276530</v>
      </c>
      <c r="Z8" s="140">
        <v>-68.16</v>
      </c>
      <c r="AA8" s="62">
        <v>2405675</v>
      </c>
    </row>
    <row r="9" spans="1:27" ht="12.75">
      <c r="A9" s="135" t="s">
        <v>78</v>
      </c>
      <c r="B9" s="136"/>
      <c r="C9" s="153">
        <f aca="true" t="shared" si="1" ref="C9:Y9">SUM(C10:C14)</f>
        <v>20600371</v>
      </c>
      <c r="D9" s="153">
        <f>SUM(D10:D14)</f>
        <v>0</v>
      </c>
      <c r="E9" s="154">
        <f t="shared" si="1"/>
        <v>34921000</v>
      </c>
      <c r="F9" s="100">
        <f t="shared" si="1"/>
        <v>33741616</v>
      </c>
      <c r="G9" s="100">
        <f t="shared" si="1"/>
        <v>0</v>
      </c>
      <c r="H9" s="100">
        <f t="shared" si="1"/>
        <v>31930</v>
      </c>
      <c r="I9" s="100">
        <f t="shared" si="1"/>
        <v>436880</v>
      </c>
      <c r="J9" s="100">
        <f t="shared" si="1"/>
        <v>468810</v>
      </c>
      <c r="K9" s="100">
        <f t="shared" si="1"/>
        <v>1767518</v>
      </c>
      <c r="L9" s="100">
        <f t="shared" si="1"/>
        <v>2528203</v>
      </c>
      <c r="M9" s="100">
        <f t="shared" si="1"/>
        <v>5063434</v>
      </c>
      <c r="N9" s="100">
        <f t="shared" si="1"/>
        <v>9359155</v>
      </c>
      <c r="O9" s="100">
        <f t="shared" si="1"/>
        <v>284797</v>
      </c>
      <c r="P9" s="100">
        <f t="shared" si="1"/>
        <v>1483897</v>
      </c>
      <c r="Q9" s="100">
        <f t="shared" si="1"/>
        <v>2322446</v>
      </c>
      <c r="R9" s="100">
        <f t="shared" si="1"/>
        <v>4091140</v>
      </c>
      <c r="S9" s="100">
        <f t="shared" si="1"/>
        <v>3219044</v>
      </c>
      <c r="T9" s="100">
        <f t="shared" si="1"/>
        <v>4531135</v>
      </c>
      <c r="U9" s="100">
        <f t="shared" si="1"/>
        <v>9066421</v>
      </c>
      <c r="V9" s="100">
        <f t="shared" si="1"/>
        <v>16816600</v>
      </c>
      <c r="W9" s="100">
        <f t="shared" si="1"/>
        <v>30735705</v>
      </c>
      <c r="X9" s="100">
        <f t="shared" si="1"/>
        <v>34921000</v>
      </c>
      <c r="Y9" s="100">
        <f t="shared" si="1"/>
        <v>-4185295</v>
      </c>
      <c r="Z9" s="137">
        <f>+IF(X9&lt;&gt;0,+(Y9/X9)*100,0)</f>
        <v>-11.9850376564245</v>
      </c>
      <c r="AA9" s="102">
        <f>SUM(AA10:AA14)</f>
        <v>33741616</v>
      </c>
    </row>
    <row r="10" spans="1:27" ht="12.75">
      <c r="A10" s="138" t="s">
        <v>79</v>
      </c>
      <c r="B10" s="136"/>
      <c r="C10" s="155">
        <v>13062132</v>
      </c>
      <c r="D10" s="155"/>
      <c r="E10" s="156">
        <v>21203000</v>
      </c>
      <c r="F10" s="60">
        <v>25074817</v>
      </c>
      <c r="G10" s="60"/>
      <c r="H10" s="60">
        <v>31930</v>
      </c>
      <c r="I10" s="60">
        <v>1562</v>
      </c>
      <c r="J10" s="60">
        <v>33492</v>
      </c>
      <c r="K10" s="60">
        <v>926727</v>
      </c>
      <c r="L10" s="60">
        <v>2415471</v>
      </c>
      <c r="M10" s="60">
        <v>4100380</v>
      </c>
      <c r="N10" s="60">
        <v>7442578</v>
      </c>
      <c r="O10" s="60">
        <v>159693</v>
      </c>
      <c r="P10" s="60">
        <v>1503387</v>
      </c>
      <c r="Q10" s="60">
        <v>2191182</v>
      </c>
      <c r="R10" s="60">
        <v>3854262</v>
      </c>
      <c r="S10" s="60">
        <v>2944300</v>
      </c>
      <c r="T10" s="60">
        <v>3633259</v>
      </c>
      <c r="U10" s="60">
        <v>6727824</v>
      </c>
      <c r="V10" s="60">
        <v>13305383</v>
      </c>
      <c r="W10" s="60">
        <v>24635715</v>
      </c>
      <c r="X10" s="60">
        <v>21203000</v>
      </c>
      <c r="Y10" s="60">
        <v>3432715</v>
      </c>
      <c r="Z10" s="140">
        <v>16.19</v>
      </c>
      <c r="AA10" s="62">
        <v>25074817</v>
      </c>
    </row>
    <row r="11" spans="1:27" ht="12.75">
      <c r="A11" s="138" t="s">
        <v>80</v>
      </c>
      <c r="B11" s="136"/>
      <c r="C11" s="155">
        <v>3763370</v>
      </c>
      <c r="D11" s="155"/>
      <c r="E11" s="156">
        <v>5757000</v>
      </c>
      <c r="F11" s="60">
        <v>6233808</v>
      </c>
      <c r="G11" s="60"/>
      <c r="H11" s="60"/>
      <c r="I11" s="60">
        <v>361190</v>
      </c>
      <c r="J11" s="60">
        <v>361190</v>
      </c>
      <c r="K11" s="60">
        <v>477998</v>
      </c>
      <c r="L11" s="60">
        <v>192914</v>
      </c>
      <c r="M11" s="60">
        <v>592037</v>
      </c>
      <c r="N11" s="60">
        <v>1262949</v>
      </c>
      <c r="O11" s="60"/>
      <c r="P11" s="60"/>
      <c r="Q11" s="60">
        <v>19056</v>
      </c>
      <c r="R11" s="60">
        <v>19056</v>
      </c>
      <c r="S11" s="60">
        <v>214482</v>
      </c>
      <c r="T11" s="60">
        <v>614116</v>
      </c>
      <c r="U11" s="60">
        <v>2122814</v>
      </c>
      <c r="V11" s="60">
        <v>2951412</v>
      </c>
      <c r="W11" s="60">
        <v>4594607</v>
      </c>
      <c r="X11" s="60">
        <v>5757000</v>
      </c>
      <c r="Y11" s="60">
        <v>-1162393</v>
      </c>
      <c r="Z11" s="140">
        <v>-20.19</v>
      </c>
      <c r="AA11" s="62">
        <v>6233808</v>
      </c>
    </row>
    <row r="12" spans="1:27" ht="12.75">
      <c r="A12" s="138" t="s">
        <v>81</v>
      </c>
      <c r="B12" s="136"/>
      <c r="C12" s="155">
        <v>2881220</v>
      </c>
      <c r="D12" s="155"/>
      <c r="E12" s="156">
        <v>6826000</v>
      </c>
      <c r="F12" s="60">
        <v>1312991</v>
      </c>
      <c r="G12" s="60"/>
      <c r="H12" s="60"/>
      <c r="I12" s="60">
        <v>74128</v>
      </c>
      <c r="J12" s="60">
        <v>74128</v>
      </c>
      <c r="K12" s="60">
        <v>233673</v>
      </c>
      <c r="L12" s="60">
        <v>-149018</v>
      </c>
      <c r="M12" s="60">
        <v>189795</v>
      </c>
      <c r="N12" s="60">
        <v>274450</v>
      </c>
      <c r="O12" s="60">
        <v>139104</v>
      </c>
      <c r="P12" s="60">
        <v>-19490</v>
      </c>
      <c r="Q12" s="60">
        <v>31708</v>
      </c>
      <c r="R12" s="60">
        <v>151322</v>
      </c>
      <c r="S12" s="60">
        <v>45262</v>
      </c>
      <c r="T12" s="60">
        <v>175560</v>
      </c>
      <c r="U12" s="60">
        <v>215783</v>
      </c>
      <c r="V12" s="60">
        <v>436605</v>
      </c>
      <c r="W12" s="60">
        <v>936505</v>
      </c>
      <c r="X12" s="60">
        <v>6826000</v>
      </c>
      <c r="Y12" s="60">
        <v>-5889495</v>
      </c>
      <c r="Z12" s="140">
        <v>-86.28</v>
      </c>
      <c r="AA12" s="62">
        <v>1312991</v>
      </c>
    </row>
    <row r="13" spans="1:27" ht="12.75">
      <c r="A13" s="138" t="s">
        <v>82</v>
      </c>
      <c r="B13" s="136"/>
      <c r="C13" s="155">
        <v>893649</v>
      </c>
      <c r="D13" s="155"/>
      <c r="E13" s="156">
        <v>1135000</v>
      </c>
      <c r="F13" s="60">
        <v>1120000</v>
      </c>
      <c r="G13" s="60"/>
      <c r="H13" s="60"/>
      <c r="I13" s="60"/>
      <c r="J13" s="60"/>
      <c r="K13" s="60">
        <v>129120</v>
      </c>
      <c r="L13" s="60">
        <v>68836</v>
      </c>
      <c r="M13" s="60">
        <v>181222</v>
      </c>
      <c r="N13" s="60">
        <v>379178</v>
      </c>
      <c r="O13" s="60">
        <v>-14000</v>
      </c>
      <c r="P13" s="60"/>
      <c r="Q13" s="60">
        <v>80500</v>
      </c>
      <c r="R13" s="60">
        <v>66500</v>
      </c>
      <c r="S13" s="60">
        <v>15000</v>
      </c>
      <c r="T13" s="60">
        <v>108200</v>
      </c>
      <c r="U13" s="60"/>
      <c r="V13" s="60">
        <v>123200</v>
      </c>
      <c r="W13" s="60">
        <v>568878</v>
      </c>
      <c r="X13" s="60">
        <v>1135000</v>
      </c>
      <c r="Y13" s="60">
        <v>-566122</v>
      </c>
      <c r="Z13" s="140">
        <v>-49.88</v>
      </c>
      <c r="AA13" s="62">
        <v>1120000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191775306</v>
      </c>
      <c r="D15" s="153">
        <f>SUM(D16:D18)</f>
        <v>0</v>
      </c>
      <c r="E15" s="154">
        <f t="shared" si="2"/>
        <v>192679427</v>
      </c>
      <c r="F15" s="100">
        <f t="shared" si="2"/>
        <v>186518329</v>
      </c>
      <c r="G15" s="100">
        <f t="shared" si="2"/>
        <v>0</v>
      </c>
      <c r="H15" s="100">
        <f t="shared" si="2"/>
        <v>41944792</v>
      </c>
      <c r="I15" s="100">
        <f t="shared" si="2"/>
        <v>23578472</v>
      </c>
      <c r="J15" s="100">
        <f t="shared" si="2"/>
        <v>65523264</v>
      </c>
      <c r="K15" s="100">
        <f t="shared" si="2"/>
        <v>13419281</v>
      </c>
      <c r="L15" s="100">
        <f t="shared" si="2"/>
        <v>22095108</v>
      </c>
      <c r="M15" s="100">
        <f t="shared" si="2"/>
        <v>17409104</v>
      </c>
      <c r="N15" s="100">
        <f t="shared" si="2"/>
        <v>52923493</v>
      </c>
      <c r="O15" s="100">
        <f t="shared" si="2"/>
        <v>3709729</v>
      </c>
      <c r="P15" s="100">
        <f t="shared" si="2"/>
        <v>9092957</v>
      </c>
      <c r="Q15" s="100">
        <f t="shared" si="2"/>
        <v>13021820</v>
      </c>
      <c r="R15" s="100">
        <f t="shared" si="2"/>
        <v>25824506</v>
      </c>
      <c r="S15" s="100">
        <f t="shared" si="2"/>
        <v>11063892</v>
      </c>
      <c r="T15" s="100">
        <f t="shared" si="2"/>
        <v>5535321</v>
      </c>
      <c r="U15" s="100">
        <f t="shared" si="2"/>
        <v>21602556</v>
      </c>
      <c r="V15" s="100">
        <f t="shared" si="2"/>
        <v>38201769</v>
      </c>
      <c r="W15" s="100">
        <f t="shared" si="2"/>
        <v>182473032</v>
      </c>
      <c r="X15" s="100">
        <f t="shared" si="2"/>
        <v>192679427</v>
      </c>
      <c r="Y15" s="100">
        <f t="shared" si="2"/>
        <v>-10206395</v>
      </c>
      <c r="Z15" s="137">
        <f>+IF(X15&lt;&gt;0,+(Y15/X15)*100,0)</f>
        <v>-5.297086024653789</v>
      </c>
      <c r="AA15" s="102">
        <f>SUM(AA16:AA18)</f>
        <v>186518329</v>
      </c>
    </row>
    <row r="16" spans="1:27" ht="12.75">
      <c r="A16" s="138" t="s">
        <v>85</v>
      </c>
      <c r="B16" s="136"/>
      <c r="C16" s="155">
        <v>9201600</v>
      </c>
      <c r="D16" s="155"/>
      <c r="E16" s="156">
        <v>5000000</v>
      </c>
      <c r="F16" s="60">
        <v>1000000</v>
      </c>
      <c r="G16" s="60"/>
      <c r="H16" s="60"/>
      <c r="I16" s="60"/>
      <c r="J16" s="60"/>
      <c r="K16" s="60"/>
      <c r="L16" s="60">
        <v>130570</v>
      </c>
      <c r="M16" s="60">
        <v>16230</v>
      </c>
      <c r="N16" s="60">
        <v>146800</v>
      </c>
      <c r="O16" s="60"/>
      <c r="P16" s="60">
        <v>15250</v>
      </c>
      <c r="Q16" s="60"/>
      <c r="R16" s="60">
        <v>15250</v>
      </c>
      <c r="S16" s="60"/>
      <c r="T16" s="60"/>
      <c r="U16" s="60">
        <v>98597</v>
      </c>
      <c r="V16" s="60">
        <v>98597</v>
      </c>
      <c r="W16" s="60">
        <v>260647</v>
      </c>
      <c r="X16" s="60">
        <v>5000000</v>
      </c>
      <c r="Y16" s="60">
        <v>-4739353</v>
      </c>
      <c r="Z16" s="140">
        <v>-94.79</v>
      </c>
      <c r="AA16" s="62">
        <v>1000000</v>
      </c>
    </row>
    <row r="17" spans="1:27" ht="12.75">
      <c r="A17" s="138" t="s">
        <v>86</v>
      </c>
      <c r="B17" s="136"/>
      <c r="C17" s="155">
        <v>182573706</v>
      </c>
      <c r="D17" s="155"/>
      <c r="E17" s="156">
        <v>187679427</v>
      </c>
      <c r="F17" s="60">
        <v>185518329</v>
      </c>
      <c r="G17" s="60"/>
      <c r="H17" s="60">
        <v>41944792</v>
      </c>
      <c r="I17" s="60">
        <v>23578472</v>
      </c>
      <c r="J17" s="60">
        <v>65523264</v>
      </c>
      <c r="K17" s="60">
        <v>13419281</v>
      </c>
      <c r="L17" s="60">
        <v>21964538</v>
      </c>
      <c r="M17" s="60">
        <v>17392874</v>
      </c>
      <c r="N17" s="60">
        <v>52776693</v>
      </c>
      <c r="O17" s="60">
        <v>3709729</v>
      </c>
      <c r="P17" s="60">
        <v>9077707</v>
      </c>
      <c r="Q17" s="60">
        <v>13021820</v>
      </c>
      <c r="R17" s="60">
        <v>25809256</v>
      </c>
      <c r="S17" s="60">
        <v>11063892</v>
      </c>
      <c r="T17" s="60">
        <v>5535321</v>
      </c>
      <c r="U17" s="60">
        <v>21503959</v>
      </c>
      <c r="V17" s="60">
        <v>38103172</v>
      </c>
      <c r="W17" s="60">
        <v>182212385</v>
      </c>
      <c r="X17" s="60">
        <v>187679427</v>
      </c>
      <c r="Y17" s="60">
        <v>-5467042</v>
      </c>
      <c r="Z17" s="140">
        <v>-2.91</v>
      </c>
      <c r="AA17" s="62">
        <v>185518329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82126117</v>
      </c>
      <c r="D19" s="153">
        <f>SUM(D20:D23)</f>
        <v>0</v>
      </c>
      <c r="E19" s="154">
        <f t="shared" si="3"/>
        <v>56907380</v>
      </c>
      <c r="F19" s="100">
        <f t="shared" si="3"/>
        <v>56553565</v>
      </c>
      <c r="G19" s="100">
        <f t="shared" si="3"/>
        <v>0</v>
      </c>
      <c r="H19" s="100">
        <f t="shared" si="3"/>
        <v>3697036</v>
      </c>
      <c r="I19" s="100">
        <f t="shared" si="3"/>
        <v>1219511</v>
      </c>
      <c r="J19" s="100">
        <f t="shared" si="3"/>
        <v>4916547</v>
      </c>
      <c r="K19" s="100">
        <f t="shared" si="3"/>
        <v>4083632</v>
      </c>
      <c r="L19" s="100">
        <f t="shared" si="3"/>
        <v>3017415</v>
      </c>
      <c r="M19" s="100">
        <f t="shared" si="3"/>
        <v>2099710</v>
      </c>
      <c r="N19" s="100">
        <f t="shared" si="3"/>
        <v>9200757</v>
      </c>
      <c r="O19" s="100">
        <f t="shared" si="3"/>
        <v>1576963</v>
      </c>
      <c r="P19" s="100">
        <f t="shared" si="3"/>
        <v>-579081</v>
      </c>
      <c r="Q19" s="100">
        <f t="shared" si="3"/>
        <v>1388804</v>
      </c>
      <c r="R19" s="100">
        <f t="shared" si="3"/>
        <v>2386686</v>
      </c>
      <c r="S19" s="100">
        <f t="shared" si="3"/>
        <v>319400</v>
      </c>
      <c r="T19" s="100">
        <f t="shared" si="3"/>
        <v>894516</v>
      </c>
      <c r="U19" s="100">
        <f t="shared" si="3"/>
        <v>15772907</v>
      </c>
      <c r="V19" s="100">
        <f t="shared" si="3"/>
        <v>16986823</v>
      </c>
      <c r="W19" s="100">
        <f t="shared" si="3"/>
        <v>33490813</v>
      </c>
      <c r="X19" s="100">
        <f t="shared" si="3"/>
        <v>56907380</v>
      </c>
      <c r="Y19" s="100">
        <f t="shared" si="3"/>
        <v>-23416567</v>
      </c>
      <c r="Z19" s="137">
        <f>+IF(X19&lt;&gt;0,+(Y19/X19)*100,0)</f>
        <v>-41.14855929055247</v>
      </c>
      <c r="AA19" s="102">
        <f>SUM(AA20:AA23)</f>
        <v>56553565</v>
      </c>
    </row>
    <row r="20" spans="1:27" ht="12.75">
      <c r="A20" s="138" t="s">
        <v>89</v>
      </c>
      <c r="B20" s="136"/>
      <c r="C20" s="155">
        <v>81964217</v>
      </c>
      <c r="D20" s="155"/>
      <c r="E20" s="156">
        <v>56587380</v>
      </c>
      <c r="F20" s="60">
        <v>56116565</v>
      </c>
      <c r="G20" s="60"/>
      <c r="H20" s="60">
        <v>3697036</v>
      </c>
      <c r="I20" s="60">
        <v>1219511</v>
      </c>
      <c r="J20" s="60">
        <v>4916547</v>
      </c>
      <c r="K20" s="60">
        <v>3907322</v>
      </c>
      <c r="L20" s="60">
        <v>2994925</v>
      </c>
      <c r="M20" s="60">
        <v>2099710</v>
      </c>
      <c r="N20" s="60">
        <v>9001957</v>
      </c>
      <c r="O20" s="60">
        <v>1576963</v>
      </c>
      <c r="P20" s="60">
        <v>-579081</v>
      </c>
      <c r="Q20" s="60">
        <v>1388804</v>
      </c>
      <c r="R20" s="60">
        <v>2386686</v>
      </c>
      <c r="S20" s="60">
        <v>318961</v>
      </c>
      <c r="T20" s="60">
        <v>868406</v>
      </c>
      <c r="U20" s="60">
        <v>15797818</v>
      </c>
      <c r="V20" s="60">
        <v>16985185</v>
      </c>
      <c r="W20" s="60">
        <v>33290375</v>
      </c>
      <c r="X20" s="60">
        <v>56587380</v>
      </c>
      <c r="Y20" s="60">
        <v>-23297005</v>
      </c>
      <c r="Z20" s="140">
        <v>-41.17</v>
      </c>
      <c r="AA20" s="62">
        <v>56116565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161900</v>
      </c>
      <c r="D23" s="155"/>
      <c r="E23" s="156">
        <v>320000</v>
      </c>
      <c r="F23" s="60">
        <v>437000</v>
      </c>
      <c r="G23" s="60"/>
      <c r="H23" s="60"/>
      <c r="I23" s="60"/>
      <c r="J23" s="60"/>
      <c r="K23" s="60">
        <v>176310</v>
      </c>
      <c r="L23" s="60">
        <v>22490</v>
      </c>
      <c r="M23" s="60"/>
      <c r="N23" s="60">
        <v>198800</v>
      </c>
      <c r="O23" s="60"/>
      <c r="P23" s="60"/>
      <c r="Q23" s="60"/>
      <c r="R23" s="60"/>
      <c r="S23" s="60">
        <v>439</v>
      </c>
      <c r="T23" s="60">
        <v>26110</v>
      </c>
      <c r="U23" s="60">
        <v>-24911</v>
      </c>
      <c r="V23" s="60">
        <v>1638</v>
      </c>
      <c r="W23" s="60">
        <v>200438</v>
      </c>
      <c r="X23" s="60">
        <v>320000</v>
      </c>
      <c r="Y23" s="60">
        <v>-119562</v>
      </c>
      <c r="Z23" s="140">
        <v>-37.36</v>
      </c>
      <c r="AA23" s="62">
        <v>437000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318125492</v>
      </c>
      <c r="D25" s="217">
        <f>+D5+D9+D15+D19+D24</f>
        <v>0</v>
      </c>
      <c r="E25" s="230">
        <f t="shared" si="4"/>
        <v>303157807</v>
      </c>
      <c r="F25" s="219">
        <f t="shared" si="4"/>
        <v>293134595</v>
      </c>
      <c r="G25" s="219">
        <f t="shared" si="4"/>
        <v>0</v>
      </c>
      <c r="H25" s="219">
        <f t="shared" si="4"/>
        <v>46704793</v>
      </c>
      <c r="I25" s="219">
        <f t="shared" si="4"/>
        <v>25324925</v>
      </c>
      <c r="J25" s="219">
        <f t="shared" si="4"/>
        <v>72029718</v>
      </c>
      <c r="K25" s="219">
        <f t="shared" si="4"/>
        <v>22249387</v>
      </c>
      <c r="L25" s="219">
        <f t="shared" si="4"/>
        <v>27769091</v>
      </c>
      <c r="M25" s="219">
        <f t="shared" si="4"/>
        <v>24695398</v>
      </c>
      <c r="N25" s="219">
        <f t="shared" si="4"/>
        <v>74713876</v>
      </c>
      <c r="O25" s="219">
        <f t="shared" si="4"/>
        <v>6896599</v>
      </c>
      <c r="P25" s="219">
        <f t="shared" si="4"/>
        <v>13563733</v>
      </c>
      <c r="Q25" s="219">
        <f t="shared" si="4"/>
        <v>17453496</v>
      </c>
      <c r="R25" s="219">
        <f t="shared" si="4"/>
        <v>37913828</v>
      </c>
      <c r="S25" s="219">
        <f t="shared" si="4"/>
        <v>16036680</v>
      </c>
      <c r="T25" s="219">
        <f t="shared" si="4"/>
        <v>11587501</v>
      </c>
      <c r="U25" s="219">
        <f t="shared" si="4"/>
        <v>47833608</v>
      </c>
      <c r="V25" s="219">
        <f t="shared" si="4"/>
        <v>75457789</v>
      </c>
      <c r="W25" s="219">
        <f t="shared" si="4"/>
        <v>260115211</v>
      </c>
      <c r="X25" s="219">
        <f t="shared" si="4"/>
        <v>303157807</v>
      </c>
      <c r="Y25" s="219">
        <f t="shared" si="4"/>
        <v>-43042596</v>
      </c>
      <c r="Z25" s="231">
        <f>+IF(X25&lt;&gt;0,+(Y25/X25)*100,0)</f>
        <v>-14.198082650729823</v>
      </c>
      <c r="AA25" s="232">
        <f>+AA5+AA9+AA15+AA19+AA24</f>
        <v>293134595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68197100</v>
      </c>
      <c r="D28" s="155"/>
      <c r="E28" s="156">
        <v>67863500</v>
      </c>
      <c r="F28" s="60">
        <v>87020000</v>
      </c>
      <c r="G28" s="60"/>
      <c r="H28" s="60">
        <v>30826305</v>
      </c>
      <c r="I28" s="60">
        <v>10173695</v>
      </c>
      <c r="J28" s="60">
        <v>41000000</v>
      </c>
      <c r="K28" s="60">
        <v>2984205</v>
      </c>
      <c r="L28" s="60"/>
      <c r="M28" s="60">
        <v>8330000</v>
      </c>
      <c r="N28" s="60">
        <v>11314205</v>
      </c>
      <c r="O28" s="60"/>
      <c r="P28" s="60"/>
      <c r="Q28" s="60">
        <v>317317</v>
      </c>
      <c r="R28" s="60">
        <v>317317</v>
      </c>
      <c r="S28" s="60">
        <v>11999999</v>
      </c>
      <c r="T28" s="60"/>
      <c r="U28" s="60">
        <v>14297209</v>
      </c>
      <c r="V28" s="60">
        <v>26297208</v>
      </c>
      <c r="W28" s="60">
        <v>78928730</v>
      </c>
      <c r="X28" s="60">
        <v>67863500</v>
      </c>
      <c r="Y28" s="60">
        <v>11065230</v>
      </c>
      <c r="Z28" s="140">
        <v>16.31</v>
      </c>
      <c r="AA28" s="155">
        <v>87020000</v>
      </c>
    </row>
    <row r="29" spans="1:27" ht="12.75">
      <c r="A29" s="234" t="s">
        <v>134</v>
      </c>
      <c r="B29" s="136"/>
      <c r="C29" s="155">
        <v>7212119</v>
      </c>
      <c r="D29" s="155"/>
      <c r="E29" s="156">
        <v>385000</v>
      </c>
      <c r="F29" s="60">
        <v>120000</v>
      </c>
      <c r="G29" s="60"/>
      <c r="H29" s="60"/>
      <c r="I29" s="60">
        <v>60632</v>
      </c>
      <c r="J29" s="60">
        <v>60632</v>
      </c>
      <c r="K29" s="60"/>
      <c r="L29" s="60">
        <v>23750</v>
      </c>
      <c r="M29" s="60"/>
      <c r="N29" s="60">
        <v>23750</v>
      </c>
      <c r="O29" s="60"/>
      <c r="P29" s="60"/>
      <c r="Q29" s="60">
        <v>19056</v>
      </c>
      <c r="R29" s="60">
        <v>19056</v>
      </c>
      <c r="S29" s="60"/>
      <c r="T29" s="60"/>
      <c r="U29" s="60">
        <v>-46000</v>
      </c>
      <c r="V29" s="60">
        <v>-46000</v>
      </c>
      <c r="W29" s="60">
        <v>57438</v>
      </c>
      <c r="X29" s="60">
        <v>385000</v>
      </c>
      <c r="Y29" s="60">
        <v>-327562</v>
      </c>
      <c r="Z29" s="140">
        <v>-85.08</v>
      </c>
      <c r="AA29" s="62">
        <v>120000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75409219</v>
      </c>
      <c r="D32" s="210">
        <f>SUM(D28:D31)</f>
        <v>0</v>
      </c>
      <c r="E32" s="211">
        <f t="shared" si="5"/>
        <v>68248500</v>
      </c>
      <c r="F32" s="77">
        <f t="shared" si="5"/>
        <v>87140000</v>
      </c>
      <c r="G32" s="77">
        <f t="shared" si="5"/>
        <v>0</v>
      </c>
      <c r="H32" s="77">
        <f t="shared" si="5"/>
        <v>30826305</v>
      </c>
      <c r="I32" s="77">
        <f t="shared" si="5"/>
        <v>10234327</v>
      </c>
      <c r="J32" s="77">
        <f t="shared" si="5"/>
        <v>41060632</v>
      </c>
      <c r="K32" s="77">
        <f t="shared" si="5"/>
        <v>2984205</v>
      </c>
      <c r="L32" s="77">
        <f t="shared" si="5"/>
        <v>23750</v>
      </c>
      <c r="M32" s="77">
        <f t="shared" si="5"/>
        <v>8330000</v>
      </c>
      <c r="N32" s="77">
        <f t="shared" si="5"/>
        <v>11337955</v>
      </c>
      <c r="O32" s="77">
        <f t="shared" si="5"/>
        <v>0</v>
      </c>
      <c r="P32" s="77">
        <f t="shared" si="5"/>
        <v>0</v>
      </c>
      <c r="Q32" s="77">
        <f t="shared" si="5"/>
        <v>336373</v>
      </c>
      <c r="R32" s="77">
        <f t="shared" si="5"/>
        <v>336373</v>
      </c>
      <c r="S32" s="77">
        <f t="shared" si="5"/>
        <v>11999999</v>
      </c>
      <c r="T32" s="77">
        <f t="shared" si="5"/>
        <v>0</v>
      </c>
      <c r="U32" s="77">
        <f t="shared" si="5"/>
        <v>14251209</v>
      </c>
      <c r="V32" s="77">
        <f t="shared" si="5"/>
        <v>26251208</v>
      </c>
      <c r="W32" s="77">
        <f t="shared" si="5"/>
        <v>78986168</v>
      </c>
      <c r="X32" s="77">
        <f t="shared" si="5"/>
        <v>68248500</v>
      </c>
      <c r="Y32" s="77">
        <f t="shared" si="5"/>
        <v>10737668</v>
      </c>
      <c r="Z32" s="212">
        <f>+IF(X32&lt;&gt;0,+(Y32/X32)*100,0)</f>
        <v>15.733192670901191</v>
      </c>
      <c r="AA32" s="79">
        <f>SUM(AA28:AA31)</f>
        <v>87140000</v>
      </c>
    </row>
    <row r="33" spans="1:27" ht="12.75">
      <c r="A33" s="237" t="s">
        <v>51</v>
      </c>
      <c r="B33" s="136" t="s">
        <v>137</v>
      </c>
      <c r="C33" s="155">
        <v>3663174</v>
      </c>
      <c r="D33" s="155"/>
      <c r="E33" s="156"/>
      <c r="F33" s="60">
        <v>4000000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140458</v>
      </c>
      <c r="R33" s="60">
        <v>140458</v>
      </c>
      <c r="S33" s="60"/>
      <c r="T33" s="60"/>
      <c r="U33" s="60">
        <v>3417327</v>
      </c>
      <c r="V33" s="60">
        <v>3417327</v>
      </c>
      <c r="W33" s="60">
        <v>3557785</v>
      </c>
      <c r="X33" s="60"/>
      <c r="Y33" s="60">
        <v>3557785</v>
      </c>
      <c r="Z33" s="140"/>
      <c r="AA33" s="62">
        <v>4000000</v>
      </c>
    </row>
    <row r="34" spans="1:27" ht="12.75">
      <c r="A34" s="237" t="s">
        <v>52</v>
      </c>
      <c r="B34" s="136" t="s">
        <v>138</v>
      </c>
      <c r="C34" s="155">
        <v>16316471</v>
      </c>
      <c r="D34" s="155"/>
      <c r="E34" s="156">
        <v>2186000</v>
      </c>
      <c r="F34" s="60">
        <v>10000000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4259960</v>
      </c>
      <c r="V34" s="60">
        <v>4259960</v>
      </c>
      <c r="W34" s="60">
        <v>4259960</v>
      </c>
      <c r="X34" s="60">
        <v>2186000</v>
      </c>
      <c r="Y34" s="60">
        <v>2073960</v>
      </c>
      <c r="Z34" s="140">
        <v>94.87</v>
      </c>
      <c r="AA34" s="62">
        <v>10000000</v>
      </c>
    </row>
    <row r="35" spans="1:27" ht="12.75">
      <c r="A35" s="237" t="s">
        <v>53</v>
      </c>
      <c r="B35" s="136"/>
      <c r="C35" s="155">
        <v>222736627</v>
      </c>
      <c r="D35" s="155"/>
      <c r="E35" s="156">
        <v>232723307</v>
      </c>
      <c r="F35" s="60">
        <v>191994595</v>
      </c>
      <c r="G35" s="60"/>
      <c r="H35" s="60">
        <v>15878488</v>
      </c>
      <c r="I35" s="60">
        <v>15090598</v>
      </c>
      <c r="J35" s="60">
        <v>30969086</v>
      </c>
      <c r="K35" s="60">
        <v>19265182</v>
      </c>
      <c r="L35" s="60">
        <v>27745341</v>
      </c>
      <c r="M35" s="60">
        <v>16365398</v>
      </c>
      <c r="N35" s="60">
        <v>63375921</v>
      </c>
      <c r="O35" s="60">
        <v>6896599</v>
      </c>
      <c r="P35" s="60">
        <v>13563733</v>
      </c>
      <c r="Q35" s="60">
        <v>16976665</v>
      </c>
      <c r="R35" s="60">
        <v>37436997</v>
      </c>
      <c r="S35" s="60">
        <v>4036681</v>
      </c>
      <c r="T35" s="60">
        <v>11587501</v>
      </c>
      <c r="U35" s="60">
        <v>25905111</v>
      </c>
      <c r="V35" s="60">
        <v>41529293</v>
      </c>
      <c r="W35" s="60">
        <v>173311297</v>
      </c>
      <c r="X35" s="60">
        <v>232723307</v>
      </c>
      <c r="Y35" s="60">
        <v>-59412010</v>
      </c>
      <c r="Z35" s="140">
        <v>-25.53</v>
      </c>
      <c r="AA35" s="62">
        <v>191994595</v>
      </c>
    </row>
    <row r="36" spans="1:27" ht="12.75">
      <c r="A36" s="238" t="s">
        <v>139</v>
      </c>
      <c r="B36" s="149"/>
      <c r="C36" s="222">
        <f aca="true" t="shared" si="6" ref="C36:Y36">SUM(C32:C35)</f>
        <v>318125491</v>
      </c>
      <c r="D36" s="222">
        <f>SUM(D32:D35)</f>
        <v>0</v>
      </c>
      <c r="E36" s="218">
        <f t="shared" si="6"/>
        <v>303157807</v>
      </c>
      <c r="F36" s="220">
        <f t="shared" si="6"/>
        <v>293134595</v>
      </c>
      <c r="G36" s="220">
        <f t="shared" si="6"/>
        <v>0</v>
      </c>
      <c r="H36" s="220">
        <f t="shared" si="6"/>
        <v>46704793</v>
      </c>
      <c r="I36" s="220">
        <f t="shared" si="6"/>
        <v>25324925</v>
      </c>
      <c r="J36" s="220">
        <f t="shared" si="6"/>
        <v>72029718</v>
      </c>
      <c r="K36" s="220">
        <f t="shared" si="6"/>
        <v>22249387</v>
      </c>
      <c r="L36" s="220">
        <f t="shared" si="6"/>
        <v>27769091</v>
      </c>
      <c r="M36" s="220">
        <f t="shared" si="6"/>
        <v>24695398</v>
      </c>
      <c r="N36" s="220">
        <f t="shared" si="6"/>
        <v>74713876</v>
      </c>
      <c r="O36" s="220">
        <f t="shared" si="6"/>
        <v>6896599</v>
      </c>
      <c r="P36" s="220">
        <f t="shared" si="6"/>
        <v>13563733</v>
      </c>
      <c r="Q36" s="220">
        <f t="shared" si="6"/>
        <v>17453496</v>
      </c>
      <c r="R36" s="220">
        <f t="shared" si="6"/>
        <v>37913828</v>
      </c>
      <c r="S36" s="220">
        <f t="shared" si="6"/>
        <v>16036680</v>
      </c>
      <c r="T36" s="220">
        <f t="shared" si="6"/>
        <v>11587501</v>
      </c>
      <c r="U36" s="220">
        <f t="shared" si="6"/>
        <v>47833607</v>
      </c>
      <c r="V36" s="220">
        <f t="shared" si="6"/>
        <v>75457788</v>
      </c>
      <c r="W36" s="220">
        <f t="shared" si="6"/>
        <v>260115210</v>
      </c>
      <c r="X36" s="220">
        <f t="shared" si="6"/>
        <v>303157807</v>
      </c>
      <c r="Y36" s="220">
        <f t="shared" si="6"/>
        <v>-43042597</v>
      </c>
      <c r="Z36" s="221">
        <f>+IF(X36&lt;&gt;0,+(Y36/X36)*100,0)</f>
        <v>-14.198082980591028</v>
      </c>
      <c r="AA36" s="239">
        <f>SUM(AA32:AA35)</f>
        <v>293134595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69643122</v>
      </c>
      <c r="D6" s="155"/>
      <c r="E6" s="59">
        <v>46069889</v>
      </c>
      <c r="F6" s="60">
        <v>64251537</v>
      </c>
      <c r="G6" s="60">
        <v>105622398</v>
      </c>
      <c r="H6" s="60">
        <v>66350810</v>
      </c>
      <c r="I6" s="60">
        <v>76634240</v>
      </c>
      <c r="J6" s="60">
        <v>76634240</v>
      </c>
      <c r="K6" s="60">
        <v>94755884</v>
      </c>
      <c r="L6" s="60">
        <v>70476762</v>
      </c>
      <c r="M6" s="60">
        <v>78340730</v>
      </c>
      <c r="N6" s="60">
        <v>78340730</v>
      </c>
      <c r="O6" s="60">
        <v>91487443</v>
      </c>
      <c r="P6" s="60">
        <v>91251537</v>
      </c>
      <c r="Q6" s="60">
        <v>60658310</v>
      </c>
      <c r="R6" s="60">
        <v>60658310</v>
      </c>
      <c r="S6" s="60">
        <v>82765804</v>
      </c>
      <c r="T6" s="60">
        <v>82765804</v>
      </c>
      <c r="U6" s="60">
        <v>98378766</v>
      </c>
      <c r="V6" s="60">
        <v>98378766</v>
      </c>
      <c r="W6" s="60">
        <v>98378766</v>
      </c>
      <c r="X6" s="60">
        <v>64251537</v>
      </c>
      <c r="Y6" s="60">
        <v>34127229</v>
      </c>
      <c r="Z6" s="140">
        <v>53.12</v>
      </c>
      <c r="AA6" s="62">
        <v>64251537</v>
      </c>
    </row>
    <row r="7" spans="1:27" ht="12.75">
      <c r="A7" s="249" t="s">
        <v>144</v>
      </c>
      <c r="B7" s="182"/>
      <c r="C7" s="155">
        <v>382529971</v>
      </c>
      <c r="D7" s="155"/>
      <c r="E7" s="59">
        <v>226419795</v>
      </c>
      <c r="F7" s="60">
        <v>288212002</v>
      </c>
      <c r="G7" s="60">
        <v>362529970</v>
      </c>
      <c r="H7" s="60">
        <v>319633550</v>
      </c>
      <c r="I7" s="60">
        <v>297662220</v>
      </c>
      <c r="J7" s="60">
        <v>297662220</v>
      </c>
      <c r="K7" s="60">
        <v>296405205</v>
      </c>
      <c r="L7" s="60">
        <v>324577439</v>
      </c>
      <c r="M7" s="60">
        <v>311367167</v>
      </c>
      <c r="N7" s="60">
        <v>311367167</v>
      </c>
      <c r="O7" s="60">
        <v>293977720</v>
      </c>
      <c r="P7" s="60">
        <v>298212002</v>
      </c>
      <c r="Q7" s="60">
        <v>373899397</v>
      </c>
      <c r="R7" s="60">
        <v>373899397</v>
      </c>
      <c r="S7" s="60">
        <v>331899397</v>
      </c>
      <c r="T7" s="60">
        <v>339351762</v>
      </c>
      <c r="U7" s="60">
        <v>280397026</v>
      </c>
      <c r="V7" s="60">
        <v>280397026</v>
      </c>
      <c r="W7" s="60">
        <v>280397026</v>
      </c>
      <c r="X7" s="60">
        <v>288212002</v>
      </c>
      <c r="Y7" s="60">
        <v>-7814976</v>
      </c>
      <c r="Z7" s="140">
        <v>-2.71</v>
      </c>
      <c r="AA7" s="62">
        <v>288212002</v>
      </c>
    </row>
    <row r="8" spans="1:27" ht="12.75">
      <c r="A8" s="249" t="s">
        <v>145</v>
      </c>
      <c r="B8" s="182"/>
      <c r="C8" s="155">
        <v>60488594</v>
      </c>
      <c r="D8" s="155"/>
      <c r="E8" s="59">
        <v>114424455</v>
      </c>
      <c r="F8" s="60">
        <v>64256431</v>
      </c>
      <c r="G8" s="60">
        <v>72475645</v>
      </c>
      <c r="H8" s="60">
        <v>121376550</v>
      </c>
      <c r="I8" s="60">
        <v>114754805</v>
      </c>
      <c r="J8" s="60">
        <v>114754805</v>
      </c>
      <c r="K8" s="60">
        <v>103879161</v>
      </c>
      <c r="L8" s="60">
        <v>90638790</v>
      </c>
      <c r="M8" s="60">
        <v>78032699</v>
      </c>
      <c r="N8" s="60">
        <v>78032699</v>
      </c>
      <c r="O8" s="60">
        <v>57429128</v>
      </c>
      <c r="P8" s="60">
        <v>64256431</v>
      </c>
      <c r="Q8" s="60">
        <v>64994946</v>
      </c>
      <c r="R8" s="60">
        <v>64994946</v>
      </c>
      <c r="S8" s="60">
        <v>63126310</v>
      </c>
      <c r="T8" s="60">
        <v>55568556</v>
      </c>
      <c r="U8" s="60">
        <v>59143010</v>
      </c>
      <c r="V8" s="60">
        <v>59143010</v>
      </c>
      <c r="W8" s="60">
        <v>59143010</v>
      </c>
      <c r="X8" s="60">
        <v>64256431</v>
      </c>
      <c r="Y8" s="60">
        <v>-5113421</v>
      </c>
      <c r="Z8" s="140">
        <v>-7.96</v>
      </c>
      <c r="AA8" s="62">
        <v>64256431</v>
      </c>
    </row>
    <row r="9" spans="1:27" ht="12.75">
      <c r="A9" s="249" t="s">
        <v>146</v>
      </c>
      <c r="B9" s="182"/>
      <c r="C9" s="155">
        <v>97578121</v>
      </c>
      <c r="D9" s="155"/>
      <c r="E9" s="59">
        <v>37293036</v>
      </c>
      <c r="F9" s="60">
        <v>92638187</v>
      </c>
      <c r="G9" s="60">
        <v>49658944</v>
      </c>
      <c r="H9" s="60">
        <v>44705565</v>
      </c>
      <c r="I9" s="60">
        <v>58325582</v>
      </c>
      <c r="J9" s="60">
        <v>58325582</v>
      </c>
      <c r="K9" s="60">
        <v>48240204</v>
      </c>
      <c r="L9" s="60">
        <v>48810689</v>
      </c>
      <c r="M9" s="60">
        <v>102927966</v>
      </c>
      <c r="N9" s="60">
        <v>102927966</v>
      </c>
      <c r="O9" s="60">
        <v>94189988</v>
      </c>
      <c r="P9" s="60">
        <v>92638187</v>
      </c>
      <c r="Q9" s="60">
        <v>107690602</v>
      </c>
      <c r="R9" s="60">
        <v>107690602</v>
      </c>
      <c r="S9" s="60">
        <v>97811102</v>
      </c>
      <c r="T9" s="60">
        <v>94218506</v>
      </c>
      <c r="U9" s="60">
        <v>106734795</v>
      </c>
      <c r="V9" s="60">
        <v>106734795</v>
      </c>
      <c r="W9" s="60">
        <v>106734795</v>
      </c>
      <c r="X9" s="60">
        <v>92638187</v>
      </c>
      <c r="Y9" s="60">
        <v>14096608</v>
      </c>
      <c r="Z9" s="140">
        <v>15.22</v>
      </c>
      <c r="AA9" s="62">
        <v>92638187</v>
      </c>
    </row>
    <row r="10" spans="1:27" ht="12.75">
      <c r="A10" s="249" t="s">
        <v>147</v>
      </c>
      <c r="B10" s="182"/>
      <c r="C10" s="155">
        <v>5076</v>
      </c>
      <c r="D10" s="155"/>
      <c r="E10" s="59">
        <v>4811433</v>
      </c>
      <c r="F10" s="60">
        <v>5076</v>
      </c>
      <c r="G10" s="159">
        <v>14308993</v>
      </c>
      <c r="H10" s="159">
        <v>24007129</v>
      </c>
      <c r="I10" s="159">
        <v>26666659</v>
      </c>
      <c r="J10" s="60">
        <v>26666659</v>
      </c>
      <c r="K10" s="159">
        <v>23046437</v>
      </c>
      <c r="L10" s="159">
        <v>10044583</v>
      </c>
      <c r="M10" s="60">
        <v>10228799</v>
      </c>
      <c r="N10" s="159">
        <v>10228799</v>
      </c>
      <c r="O10" s="159">
        <v>15936228</v>
      </c>
      <c r="P10" s="159"/>
      <c r="Q10" s="60">
        <v>5076</v>
      </c>
      <c r="R10" s="159">
        <v>5076</v>
      </c>
      <c r="S10" s="159">
        <v>5076</v>
      </c>
      <c r="T10" s="60">
        <v>5076</v>
      </c>
      <c r="U10" s="159">
        <v>5076</v>
      </c>
      <c r="V10" s="159">
        <v>5076</v>
      </c>
      <c r="W10" s="159">
        <v>5076</v>
      </c>
      <c r="X10" s="60">
        <v>5076</v>
      </c>
      <c r="Y10" s="159"/>
      <c r="Z10" s="141"/>
      <c r="AA10" s="225">
        <v>5076</v>
      </c>
    </row>
    <row r="11" spans="1:27" ht="12.75">
      <c r="A11" s="249" t="s">
        <v>148</v>
      </c>
      <c r="B11" s="182"/>
      <c r="C11" s="155">
        <v>6849078</v>
      </c>
      <c r="D11" s="155"/>
      <c r="E11" s="59">
        <v>5208730</v>
      </c>
      <c r="F11" s="60">
        <v>5882944</v>
      </c>
      <c r="G11" s="60">
        <v>6885778</v>
      </c>
      <c r="H11" s="60">
        <v>6915288</v>
      </c>
      <c r="I11" s="60">
        <v>6780850</v>
      </c>
      <c r="J11" s="60">
        <v>6780850</v>
      </c>
      <c r="K11" s="60">
        <v>7074594</v>
      </c>
      <c r="L11" s="60">
        <v>7161088</v>
      </c>
      <c r="M11" s="60">
        <v>6078886</v>
      </c>
      <c r="N11" s="60">
        <v>6078886</v>
      </c>
      <c r="O11" s="60">
        <v>5901207</v>
      </c>
      <c r="P11" s="60">
        <v>5882944</v>
      </c>
      <c r="Q11" s="60">
        <v>5250766</v>
      </c>
      <c r="R11" s="60">
        <v>5250766</v>
      </c>
      <c r="S11" s="60">
        <v>4860730</v>
      </c>
      <c r="T11" s="60">
        <v>5209997</v>
      </c>
      <c r="U11" s="60">
        <v>6784703</v>
      </c>
      <c r="V11" s="60">
        <v>6784703</v>
      </c>
      <c r="W11" s="60">
        <v>6784703</v>
      </c>
      <c r="X11" s="60">
        <v>5882944</v>
      </c>
      <c r="Y11" s="60">
        <v>901759</v>
      </c>
      <c r="Z11" s="140">
        <v>15.33</v>
      </c>
      <c r="AA11" s="62">
        <v>5882944</v>
      </c>
    </row>
    <row r="12" spans="1:27" ht="12.75">
      <c r="A12" s="250" t="s">
        <v>56</v>
      </c>
      <c r="B12" s="251"/>
      <c r="C12" s="168">
        <f aca="true" t="shared" si="0" ref="C12:Y12">SUM(C6:C11)</f>
        <v>617093962</v>
      </c>
      <c r="D12" s="168">
        <f>SUM(D6:D11)</f>
        <v>0</v>
      </c>
      <c r="E12" s="72">
        <f t="shared" si="0"/>
        <v>434227338</v>
      </c>
      <c r="F12" s="73">
        <f t="shared" si="0"/>
        <v>515246177</v>
      </c>
      <c r="G12" s="73">
        <f t="shared" si="0"/>
        <v>611481728</v>
      </c>
      <c r="H12" s="73">
        <f t="shared" si="0"/>
        <v>582988892</v>
      </c>
      <c r="I12" s="73">
        <f t="shared" si="0"/>
        <v>580824356</v>
      </c>
      <c r="J12" s="73">
        <f t="shared" si="0"/>
        <v>580824356</v>
      </c>
      <c r="K12" s="73">
        <f t="shared" si="0"/>
        <v>573401485</v>
      </c>
      <c r="L12" s="73">
        <f t="shared" si="0"/>
        <v>551709351</v>
      </c>
      <c r="M12" s="73">
        <f t="shared" si="0"/>
        <v>586976247</v>
      </c>
      <c r="N12" s="73">
        <f t="shared" si="0"/>
        <v>586976247</v>
      </c>
      <c r="O12" s="73">
        <f t="shared" si="0"/>
        <v>558921714</v>
      </c>
      <c r="P12" s="73">
        <f t="shared" si="0"/>
        <v>552241101</v>
      </c>
      <c r="Q12" s="73">
        <f t="shared" si="0"/>
        <v>612499097</v>
      </c>
      <c r="R12" s="73">
        <f t="shared" si="0"/>
        <v>612499097</v>
      </c>
      <c r="S12" s="73">
        <f t="shared" si="0"/>
        <v>580468419</v>
      </c>
      <c r="T12" s="73">
        <f t="shared" si="0"/>
        <v>577119701</v>
      </c>
      <c r="U12" s="73">
        <f t="shared" si="0"/>
        <v>551443376</v>
      </c>
      <c r="V12" s="73">
        <f t="shared" si="0"/>
        <v>551443376</v>
      </c>
      <c r="W12" s="73">
        <f t="shared" si="0"/>
        <v>551443376</v>
      </c>
      <c r="X12" s="73">
        <f t="shared" si="0"/>
        <v>515246177</v>
      </c>
      <c r="Y12" s="73">
        <f t="shared" si="0"/>
        <v>36197199</v>
      </c>
      <c r="Z12" s="170">
        <f>+IF(X12&lt;&gt;0,+(Y12/X12)*100,0)</f>
        <v>7.025224177451782</v>
      </c>
      <c r="AA12" s="74">
        <f>SUM(AA6:AA11)</f>
        <v>515246177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1082896</v>
      </c>
      <c r="D15" s="155"/>
      <c r="E15" s="59">
        <v>943818</v>
      </c>
      <c r="F15" s="60">
        <v>1028872</v>
      </c>
      <c r="G15" s="60">
        <v>1043330</v>
      </c>
      <c r="H15" s="60">
        <v>1042251</v>
      </c>
      <c r="I15" s="60">
        <v>1041160</v>
      </c>
      <c r="J15" s="60">
        <v>1041160</v>
      </c>
      <c r="K15" s="60">
        <v>1040056</v>
      </c>
      <c r="L15" s="60">
        <v>1038941</v>
      </c>
      <c r="M15" s="60">
        <v>1028872</v>
      </c>
      <c r="N15" s="60">
        <v>1028872</v>
      </c>
      <c r="O15" s="60">
        <v>1008898</v>
      </c>
      <c r="P15" s="60">
        <v>1008026</v>
      </c>
      <c r="Q15" s="60">
        <v>1001927</v>
      </c>
      <c r="R15" s="60">
        <v>1001927</v>
      </c>
      <c r="S15" s="60">
        <v>1000892</v>
      </c>
      <c r="T15" s="60">
        <v>999846</v>
      </c>
      <c r="U15" s="60">
        <v>998789</v>
      </c>
      <c r="V15" s="60">
        <v>998789</v>
      </c>
      <c r="W15" s="60">
        <v>998789</v>
      </c>
      <c r="X15" s="60">
        <v>1028872</v>
      </c>
      <c r="Y15" s="60">
        <v>-30083</v>
      </c>
      <c r="Z15" s="140">
        <v>-2.92</v>
      </c>
      <c r="AA15" s="62">
        <v>1028872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89470000</v>
      </c>
      <c r="D17" s="155"/>
      <c r="E17" s="59">
        <v>87175000</v>
      </c>
      <c r="F17" s="60">
        <v>89470000</v>
      </c>
      <c r="G17" s="60">
        <v>89470000</v>
      </c>
      <c r="H17" s="60">
        <v>89470000</v>
      </c>
      <c r="I17" s="60">
        <v>89470000</v>
      </c>
      <c r="J17" s="60">
        <v>89470000</v>
      </c>
      <c r="K17" s="60">
        <v>89470000</v>
      </c>
      <c r="L17" s="60">
        <v>89470000</v>
      </c>
      <c r="M17" s="60">
        <v>89470000</v>
      </c>
      <c r="N17" s="60">
        <v>89470000</v>
      </c>
      <c r="O17" s="60">
        <v>89470000</v>
      </c>
      <c r="P17" s="60">
        <v>89470000</v>
      </c>
      <c r="Q17" s="60">
        <v>89470000</v>
      </c>
      <c r="R17" s="60">
        <v>89470000</v>
      </c>
      <c r="S17" s="60">
        <v>89470000</v>
      </c>
      <c r="T17" s="60">
        <v>89470000</v>
      </c>
      <c r="U17" s="60">
        <v>89470000</v>
      </c>
      <c r="V17" s="60">
        <v>89470000</v>
      </c>
      <c r="W17" s="60">
        <v>89470000</v>
      </c>
      <c r="X17" s="60">
        <v>89470000</v>
      </c>
      <c r="Y17" s="60"/>
      <c r="Z17" s="140"/>
      <c r="AA17" s="62">
        <v>89470000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1741761801</v>
      </c>
      <c r="D19" s="155"/>
      <c r="E19" s="59">
        <v>2074393871</v>
      </c>
      <c r="F19" s="60">
        <v>1959064267</v>
      </c>
      <c r="G19" s="60">
        <v>1743567226</v>
      </c>
      <c r="H19" s="60">
        <v>1790272019</v>
      </c>
      <c r="I19" s="60">
        <v>1802396438</v>
      </c>
      <c r="J19" s="60">
        <v>1802396438</v>
      </c>
      <c r="K19" s="60">
        <v>1824645825</v>
      </c>
      <c r="L19" s="60">
        <v>1852414916</v>
      </c>
      <c r="M19" s="60">
        <v>1861965582</v>
      </c>
      <c r="N19" s="60">
        <v>1861965582</v>
      </c>
      <c r="O19" s="60">
        <v>1868921836</v>
      </c>
      <c r="P19" s="60">
        <v>1881176034</v>
      </c>
      <c r="Q19" s="60">
        <v>1886382079</v>
      </c>
      <c r="R19" s="60">
        <v>1886382079</v>
      </c>
      <c r="S19" s="60">
        <v>1902580948</v>
      </c>
      <c r="T19" s="60">
        <v>1914168449</v>
      </c>
      <c r="U19" s="60">
        <v>1929066179</v>
      </c>
      <c r="V19" s="60">
        <v>1929066179</v>
      </c>
      <c r="W19" s="60">
        <v>1929066179</v>
      </c>
      <c r="X19" s="60">
        <v>1959064267</v>
      </c>
      <c r="Y19" s="60">
        <v>-29998088</v>
      </c>
      <c r="Z19" s="140">
        <v>-1.53</v>
      </c>
      <c r="AA19" s="62">
        <v>1959064267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9507701</v>
      </c>
      <c r="D22" s="155"/>
      <c r="E22" s="59">
        <v>5253950</v>
      </c>
      <c r="F22" s="60">
        <v>7339680</v>
      </c>
      <c r="G22" s="60">
        <v>7702278</v>
      </c>
      <c r="H22" s="60">
        <v>7702278</v>
      </c>
      <c r="I22" s="60">
        <v>7047511</v>
      </c>
      <c r="J22" s="60">
        <v>7047511</v>
      </c>
      <c r="K22" s="60">
        <v>7047511</v>
      </c>
      <c r="L22" s="60">
        <v>7047511</v>
      </c>
      <c r="M22" s="60">
        <v>8198166</v>
      </c>
      <c r="N22" s="60">
        <v>8198166</v>
      </c>
      <c r="O22" s="60">
        <v>8198164</v>
      </c>
      <c r="P22" s="60">
        <v>8198164</v>
      </c>
      <c r="Q22" s="60">
        <v>7543397</v>
      </c>
      <c r="R22" s="60">
        <v>7543397</v>
      </c>
      <c r="S22" s="60">
        <v>7543397</v>
      </c>
      <c r="T22" s="60">
        <v>7543397</v>
      </c>
      <c r="U22" s="60">
        <v>6888629</v>
      </c>
      <c r="V22" s="60">
        <v>6888629</v>
      </c>
      <c r="W22" s="60">
        <v>6888629</v>
      </c>
      <c r="X22" s="60">
        <v>7339680</v>
      </c>
      <c r="Y22" s="60">
        <v>-451051</v>
      </c>
      <c r="Z22" s="140">
        <v>-6.15</v>
      </c>
      <c r="AA22" s="62">
        <v>7339680</v>
      </c>
    </row>
    <row r="23" spans="1:27" ht="12.75">
      <c r="A23" s="249" t="s">
        <v>158</v>
      </c>
      <c r="B23" s="182"/>
      <c r="C23" s="155">
        <v>105386</v>
      </c>
      <c r="D23" s="155"/>
      <c r="E23" s="59">
        <v>105386</v>
      </c>
      <c r="F23" s="60">
        <v>105386</v>
      </c>
      <c r="G23" s="159">
        <v>105386</v>
      </c>
      <c r="H23" s="159">
        <v>105386</v>
      </c>
      <c r="I23" s="159">
        <v>105386</v>
      </c>
      <c r="J23" s="60">
        <v>105386</v>
      </c>
      <c r="K23" s="159">
        <v>105386</v>
      </c>
      <c r="L23" s="159">
        <v>105386</v>
      </c>
      <c r="M23" s="60">
        <v>105386</v>
      </c>
      <c r="N23" s="159">
        <v>105386</v>
      </c>
      <c r="O23" s="159">
        <v>105386</v>
      </c>
      <c r="P23" s="159">
        <v>105386</v>
      </c>
      <c r="Q23" s="60">
        <v>105386</v>
      </c>
      <c r="R23" s="159">
        <v>105386</v>
      </c>
      <c r="S23" s="159">
        <v>105386</v>
      </c>
      <c r="T23" s="60">
        <v>105386</v>
      </c>
      <c r="U23" s="159">
        <v>105386</v>
      </c>
      <c r="V23" s="159">
        <v>105386</v>
      </c>
      <c r="W23" s="159">
        <v>105386</v>
      </c>
      <c r="X23" s="60">
        <v>105386</v>
      </c>
      <c r="Y23" s="159"/>
      <c r="Z23" s="141"/>
      <c r="AA23" s="225">
        <v>105386</v>
      </c>
    </row>
    <row r="24" spans="1:27" ht="12.75">
      <c r="A24" s="250" t="s">
        <v>57</v>
      </c>
      <c r="B24" s="253"/>
      <c r="C24" s="168">
        <f aca="true" t="shared" si="1" ref="C24:Y24">SUM(C15:C23)</f>
        <v>1841927784</v>
      </c>
      <c r="D24" s="168">
        <f>SUM(D15:D23)</f>
        <v>0</v>
      </c>
      <c r="E24" s="76">
        <f t="shared" si="1"/>
        <v>2167872025</v>
      </c>
      <c r="F24" s="77">
        <f t="shared" si="1"/>
        <v>2057008205</v>
      </c>
      <c r="G24" s="77">
        <f t="shared" si="1"/>
        <v>1841888220</v>
      </c>
      <c r="H24" s="77">
        <f t="shared" si="1"/>
        <v>1888591934</v>
      </c>
      <c r="I24" s="77">
        <f t="shared" si="1"/>
        <v>1900060495</v>
      </c>
      <c r="J24" s="77">
        <f t="shared" si="1"/>
        <v>1900060495</v>
      </c>
      <c r="K24" s="77">
        <f t="shared" si="1"/>
        <v>1922308778</v>
      </c>
      <c r="L24" s="77">
        <f t="shared" si="1"/>
        <v>1950076754</v>
      </c>
      <c r="M24" s="77">
        <f t="shared" si="1"/>
        <v>1960768006</v>
      </c>
      <c r="N24" s="77">
        <f t="shared" si="1"/>
        <v>1960768006</v>
      </c>
      <c r="O24" s="77">
        <f t="shared" si="1"/>
        <v>1967704284</v>
      </c>
      <c r="P24" s="77">
        <f t="shared" si="1"/>
        <v>1979957610</v>
      </c>
      <c r="Q24" s="77">
        <f t="shared" si="1"/>
        <v>1984502789</v>
      </c>
      <c r="R24" s="77">
        <f t="shared" si="1"/>
        <v>1984502789</v>
      </c>
      <c r="S24" s="77">
        <f t="shared" si="1"/>
        <v>2000700623</v>
      </c>
      <c r="T24" s="77">
        <f t="shared" si="1"/>
        <v>2012287078</v>
      </c>
      <c r="U24" s="77">
        <f t="shared" si="1"/>
        <v>2026528983</v>
      </c>
      <c r="V24" s="77">
        <f t="shared" si="1"/>
        <v>2026528983</v>
      </c>
      <c r="W24" s="77">
        <f t="shared" si="1"/>
        <v>2026528983</v>
      </c>
      <c r="X24" s="77">
        <f t="shared" si="1"/>
        <v>2057008205</v>
      </c>
      <c r="Y24" s="77">
        <f t="shared" si="1"/>
        <v>-30479222</v>
      </c>
      <c r="Z24" s="212">
        <f>+IF(X24&lt;&gt;0,+(Y24/X24)*100,0)</f>
        <v>-1.4817258349244162</v>
      </c>
      <c r="AA24" s="79">
        <f>SUM(AA15:AA23)</f>
        <v>2057008205</v>
      </c>
    </row>
    <row r="25" spans="1:27" ht="12.75">
      <c r="A25" s="250" t="s">
        <v>159</v>
      </c>
      <c r="B25" s="251"/>
      <c r="C25" s="168">
        <f aca="true" t="shared" si="2" ref="C25:Y25">+C12+C24</f>
        <v>2459021746</v>
      </c>
      <c r="D25" s="168">
        <f>+D12+D24</f>
        <v>0</v>
      </c>
      <c r="E25" s="72">
        <f t="shared" si="2"/>
        <v>2602099363</v>
      </c>
      <c r="F25" s="73">
        <f t="shared" si="2"/>
        <v>2572254382</v>
      </c>
      <c r="G25" s="73">
        <f t="shared" si="2"/>
        <v>2453369948</v>
      </c>
      <c r="H25" s="73">
        <f t="shared" si="2"/>
        <v>2471580826</v>
      </c>
      <c r="I25" s="73">
        <f t="shared" si="2"/>
        <v>2480884851</v>
      </c>
      <c r="J25" s="73">
        <f t="shared" si="2"/>
        <v>2480884851</v>
      </c>
      <c r="K25" s="73">
        <f t="shared" si="2"/>
        <v>2495710263</v>
      </c>
      <c r="L25" s="73">
        <f t="shared" si="2"/>
        <v>2501786105</v>
      </c>
      <c r="M25" s="73">
        <f t="shared" si="2"/>
        <v>2547744253</v>
      </c>
      <c r="N25" s="73">
        <f t="shared" si="2"/>
        <v>2547744253</v>
      </c>
      <c r="O25" s="73">
        <f t="shared" si="2"/>
        <v>2526625998</v>
      </c>
      <c r="P25" s="73">
        <f t="shared" si="2"/>
        <v>2532198711</v>
      </c>
      <c r="Q25" s="73">
        <f t="shared" si="2"/>
        <v>2597001886</v>
      </c>
      <c r="R25" s="73">
        <f t="shared" si="2"/>
        <v>2597001886</v>
      </c>
      <c r="S25" s="73">
        <f t="shared" si="2"/>
        <v>2581169042</v>
      </c>
      <c r="T25" s="73">
        <f t="shared" si="2"/>
        <v>2589406779</v>
      </c>
      <c r="U25" s="73">
        <f t="shared" si="2"/>
        <v>2577972359</v>
      </c>
      <c r="V25" s="73">
        <f t="shared" si="2"/>
        <v>2577972359</v>
      </c>
      <c r="W25" s="73">
        <f t="shared" si="2"/>
        <v>2577972359</v>
      </c>
      <c r="X25" s="73">
        <f t="shared" si="2"/>
        <v>2572254382</v>
      </c>
      <c r="Y25" s="73">
        <f t="shared" si="2"/>
        <v>5717977</v>
      </c>
      <c r="Z25" s="170">
        <f>+IF(X25&lt;&gt;0,+(Y25/X25)*100,0)</f>
        <v>0.22229438270230925</v>
      </c>
      <c r="AA25" s="74">
        <f>+AA12+AA24</f>
        <v>2572254382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13443041</v>
      </c>
      <c r="D30" s="155"/>
      <c r="E30" s="59">
        <v>9668369</v>
      </c>
      <c r="F30" s="60">
        <v>15113433</v>
      </c>
      <c r="G30" s="60">
        <v>12678923</v>
      </c>
      <c r="H30" s="60">
        <v>12678923</v>
      </c>
      <c r="I30" s="60">
        <v>12678923</v>
      </c>
      <c r="J30" s="60">
        <v>12678923</v>
      </c>
      <c r="K30" s="60">
        <v>12667672</v>
      </c>
      <c r="L30" s="60">
        <v>12667673</v>
      </c>
      <c r="M30" s="60">
        <v>11331888</v>
      </c>
      <c r="N30" s="60">
        <v>11331888</v>
      </c>
      <c r="O30" s="60">
        <v>11331888</v>
      </c>
      <c r="P30" s="60">
        <v>11343414</v>
      </c>
      <c r="Q30" s="60">
        <v>11343414</v>
      </c>
      <c r="R30" s="60">
        <v>11343414</v>
      </c>
      <c r="S30" s="60">
        <v>11343414</v>
      </c>
      <c r="T30" s="60">
        <v>11343414</v>
      </c>
      <c r="U30" s="60">
        <v>11343415</v>
      </c>
      <c r="V30" s="60">
        <v>11343415</v>
      </c>
      <c r="W30" s="60">
        <v>11343415</v>
      </c>
      <c r="X30" s="60">
        <v>15113433</v>
      </c>
      <c r="Y30" s="60">
        <v>-3770018</v>
      </c>
      <c r="Z30" s="140">
        <v>-24.94</v>
      </c>
      <c r="AA30" s="62">
        <v>15113433</v>
      </c>
    </row>
    <row r="31" spans="1:27" ht="12.75">
      <c r="A31" s="249" t="s">
        <v>163</v>
      </c>
      <c r="B31" s="182"/>
      <c r="C31" s="155">
        <v>30167576</v>
      </c>
      <c r="D31" s="155"/>
      <c r="E31" s="59">
        <v>30936742</v>
      </c>
      <c r="F31" s="60">
        <v>30936742</v>
      </c>
      <c r="G31" s="60">
        <v>30311856</v>
      </c>
      <c r="H31" s="60">
        <v>30385803</v>
      </c>
      <c r="I31" s="60">
        <v>30485468</v>
      </c>
      <c r="J31" s="60">
        <v>30485468</v>
      </c>
      <c r="K31" s="60">
        <v>30650817</v>
      </c>
      <c r="L31" s="60">
        <v>30754235</v>
      </c>
      <c r="M31" s="60">
        <v>30845282</v>
      </c>
      <c r="N31" s="60">
        <v>30845282</v>
      </c>
      <c r="O31" s="60">
        <v>30853364</v>
      </c>
      <c r="P31" s="60">
        <v>31138619</v>
      </c>
      <c r="Q31" s="60">
        <v>31108342</v>
      </c>
      <c r="R31" s="60">
        <v>31108342</v>
      </c>
      <c r="S31" s="60">
        <v>31394373</v>
      </c>
      <c r="T31" s="60">
        <v>31444928</v>
      </c>
      <c r="U31" s="60">
        <v>31393486</v>
      </c>
      <c r="V31" s="60">
        <v>31393486</v>
      </c>
      <c r="W31" s="60">
        <v>31393486</v>
      </c>
      <c r="X31" s="60">
        <v>30936742</v>
      </c>
      <c r="Y31" s="60">
        <v>456744</v>
      </c>
      <c r="Z31" s="140">
        <v>1.48</v>
      </c>
      <c r="AA31" s="62">
        <v>30936742</v>
      </c>
    </row>
    <row r="32" spans="1:27" ht="12.75">
      <c r="A32" s="249" t="s">
        <v>164</v>
      </c>
      <c r="B32" s="182"/>
      <c r="C32" s="155">
        <v>221263401</v>
      </c>
      <c r="D32" s="155"/>
      <c r="E32" s="59">
        <v>232428625</v>
      </c>
      <c r="F32" s="60">
        <v>220017536</v>
      </c>
      <c r="G32" s="60">
        <v>194286708</v>
      </c>
      <c r="H32" s="60">
        <v>206413487</v>
      </c>
      <c r="I32" s="60">
        <v>173799171</v>
      </c>
      <c r="J32" s="60">
        <v>173799171</v>
      </c>
      <c r="K32" s="60">
        <v>156059466</v>
      </c>
      <c r="L32" s="60">
        <v>158669623</v>
      </c>
      <c r="M32" s="60">
        <v>180937847</v>
      </c>
      <c r="N32" s="60">
        <v>180937847</v>
      </c>
      <c r="O32" s="60">
        <v>151464386</v>
      </c>
      <c r="P32" s="60">
        <v>182943461</v>
      </c>
      <c r="Q32" s="60">
        <v>215049581</v>
      </c>
      <c r="R32" s="60">
        <v>215049581</v>
      </c>
      <c r="S32" s="60">
        <v>170699666</v>
      </c>
      <c r="T32" s="60">
        <v>168064210</v>
      </c>
      <c r="U32" s="60">
        <v>211846112</v>
      </c>
      <c r="V32" s="60">
        <v>211846112</v>
      </c>
      <c r="W32" s="60">
        <v>211846112</v>
      </c>
      <c r="X32" s="60">
        <v>220017536</v>
      </c>
      <c r="Y32" s="60">
        <v>-8171424</v>
      </c>
      <c r="Z32" s="140">
        <v>-3.71</v>
      </c>
      <c r="AA32" s="62">
        <v>220017536</v>
      </c>
    </row>
    <row r="33" spans="1:27" ht="12.75">
      <c r="A33" s="249" t="s">
        <v>165</v>
      </c>
      <c r="B33" s="182"/>
      <c r="C33" s="155">
        <v>17598999</v>
      </c>
      <c r="D33" s="155"/>
      <c r="E33" s="59">
        <v>1398908</v>
      </c>
      <c r="F33" s="60">
        <v>17598999</v>
      </c>
      <c r="G33" s="60">
        <v>1319908</v>
      </c>
      <c r="H33" s="60">
        <v>1319908</v>
      </c>
      <c r="I33" s="60">
        <v>1319908</v>
      </c>
      <c r="J33" s="60">
        <v>1319908</v>
      </c>
      <c r="K33" s="60">
        <v>1319908</v>
      </c>
      <c r="L33" s="60">
        <v>1319908</v>
      </c>
      <c r="M33" s="60">
        <v>17598999</v>
      </c>
      <c r="N33" s="60">
        <v>17598999</v>
      </c>
      <c r="O33" s="60">
        <v>17598998</v>
      </c>
      <c r="P33" s="60">
        <v>11039075</v>
      </c>
      <c r="Q33" s="60">
        <v>12394731</v>
      </c>
      <c r="R33" s="60">
        <v>12394731</v>
      </c>
      <c r="S33" s="60">
        <v>12191209</v>
      </c>
      <c r="T33" s="60">
        <v>11039075</v>
      </c>
      <c r="U33" s="60">
        <v>11039075</v>
      </c>
      <c r="V33" s="60">
        <v>11039075</v>
      </c>
      <c r="W33" s="60">
        <v>11039075</v>
      </c>
      <c r="X33" s="60">
        <v>17598999</v>
      </c>
      <c r="Y33" s="60">
        <v>-6559924</v>
      </c>
      <c r="Z33" s="140">
        <v>-37.27</v>
      </c>
      <c r="AA33" s="62">
        <v>17598999</v>
      </c>
    </row>
    <row r="34" spans="1:27" ht="12.75">
      <c r="A34" s="250" t="s">
        <v>58</v>
      </c>
      <c r="B34" s="251"/>
      <c r="C34" s="168">
        <f aca="true" t="shared" si="3" ref="C34:Y34">SUM(C29:C33)</f>
        <v>282473017</v>
      </c>
      <c r="D34" s="168">
        <f>SUM(D29:D33)</f>
        <v>0</v>
      </c>
      <c r="E34" s="72">
        <f t="shared" si="3"/>
        <v>274432644</v>
      </c>
      <c r="F34" s="73">
        <f t="shared" si="3"/>
        <v>283666710</v>
      </c>
      <c r="G34" s="73">
        <f t="shared" si="3"/>
        <v>238597395</v>
      </c>
      <c r="H34" s="73">
        <f t="shared" si="3"/>
        <v>250798121</v>
      </c>
      <c r="I34" s="73">
        <f t="shared" si="3"/>
        <v>218283470</v>
      </c>
      <c r="J34" s="73">
        <f t="shared" si="3"/>
        <v>218283470</v>
      </c>
      <c r="K34" s="73">
        <f t="shared" si="3"/>
        <v>200697863</v>
      </c>
      <c r="L34" s="73">
        <f t="shared" si="3"/>
        <v>203411439</v>
      </c>
      <c r="M34" s="73">
        <f t="shared" si="3"/>
        <v>240714016</v>
      </c>
      <c r="N34" s="73">
        <f t="shared" si="3"/>
        <v>240714016</v>
      </c>
      <c r="O34" s="73">
        <f t="shared" si="3"/>
        <v>211248636</v>
      </c>
      <c r="P34" s="73">
        <f t="shared" si="3"/>
        <v>236464569</v>
      </c>
      <c r="Q34" s="73">
        <f t="shared" si="3"/>
        <v>269896068</v>
      </c>
      <c r="R34" s="73">
        <f t="shared" si="3"/>
        <v>269896068</v>
      </c>
      <c r="S34" s="73">
        <f t="shared" si="3"/>
        <v>225628662</v>
      </c>
      <c r="T34" s="73">
        <f t="shared" si="3"/>
        <v>221891627</v>
      </c>
      <c r="U34" s="73">
        <f t="shared" si="3"/>
        <v>265622088</v>
      </c>
      <c r="V34" s="73">
        <f t="shared" si="3"/>
        <v>265622088</v>
      </c>
      <c r="W34" s="73">
        <f t="shared" si="3"/>
        <v>265622088</v>
      </c>
      <c r="X34" s="73">
        <f t="shared" si="3"/>
        <v>283666710</v>
      </c>
      <c r="Y34" s="73">
        <f t="shared" si="3"/>
        <v>-18044622</v>
      </c>
      <c r="Z34" s="170">
        <f>+IF(X34&lt;&gt;0,+(Y34/X34)*100,0)</f>
        <v>-6.361205373728909</v>
      </c>
      <c r="AA34" s="74">
        <f>SUM(AA29:AA33)</f>
        <v>283666710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240237909</v>
      </c>
      <c r="D37" s="155"/>
      <c r="E37" s="59">
        <v>240791898</v>
      </c>
      <c r="F37" s="60">
        <v>225120378</v>
      </c>
      <c r="G37" s="60">
        <v>241002029</v>
      </c>
      <c r="H37" s="60">
        <v>241002029</v>
      </c>
      <c r="I37" s="60">
        <v>239960507</v>
      </c>
      <c r="J37" s="60">
        <v>239960507</v>
      </c>
      <c r="K37" s="60">
        <v>239960507</v>
      </c>
      <c r="L37" s="60">
        <v>239791852</v>
      </c>
      <c r="M37" s="60">
        <v>235782162</v>
      </c>
      <c r="N37" s="60">
        <v>235782162</v>
      </c>
      <c r="O37" s="60">
        <v>235782162</v>
      </c>
      <c r="P37" s="60">
        <v>235782162</v>
      </c>
      <c r="Q37" s="60">
        <v>234740639</v>
      </c>
      <c r="R37" s="60">
        <v>234740639</v>
      </c>
      <c r="S37" s="60">
        <v>234740639</v>
      </c>
      <c r="T37" s="60">
        <v>234562328</v>
      </c>
      <c r="U37" s="60">
        <v>227638121</v>
      </c>
      <c r="V37" s="60">
        <v>227638121</v>
      </c>
      <c r="W37" s="60">
        <v>227638121</v>
      </c>
      <c r="X37" s="60">
        <v>225120378</v>
      </c>
      <c r="Y37" s="60">
        <v>2517743</v>
      </c>
      <c r="Z37" s="140">
        <v>1.12</v>
      </c>
      <c r="AA37" s="62">
        <v>225120378</v>
      </c>
    </row>
    <row r="38" spans="1:27" ht="12.75">
      <c r="A38" s="249" t="s">
        <v>165</v>
      </c>
      <c r="B38" s="182"/>
      <c r="C38" s="155">
        <v>105256428</v>
      </c>
      <c r="D38" s="155"/>
      <c r="E38" s="59">
        <v>146320599</v>
      </c>
      <c r="F38" s="60">
        <v>111276978</v>
      </c>
      <c r="G38" s="60">
        <v>124539407</v>
      </c>
      <c r="H38" s="60">
        <v>124539407</v>
      </c>
      <c r="I38" s="60">
        <v>124539407</v>
      </c>
      <c r="J38" s="60">
        <v>124539407</v>
      </c>
      <c r="K38" s="60">
        <v>124539407</v>
      </c>
      <c r="L38" s="60">
        <v>124539407</v>
      </c>
      <c r="M38" s="60">
        <v>105256428</v>
      </c>
      <c r="N38" s="60">
        <v>105256428</v>
      </c>
      <c r="O38" s="60">
        <v>105256428</v>
      </c>
      <c r="P38" s="60">
        <v>106612084</v>
      </c>
      <c r="Q38" s="60">
        <v>105256428</v>
      </c>
      <c r="R38" s="60">
        <v>105256428</v>
      </c>
      <c r="S38" s="60">
        <v>106612084</v>
      </c>
      <c r="T38" s="60">
        <v>106612084</v>
      </c>
      <c r="U38" s="60">
        <v>107892989</v>
      </c>
      <c r="V38" s="60">
        <v>107892989</v>
      </c>
      <c r="W38" s="60">
        <v>107892989</v>
      </c>
      <c r="X38" s="60">
        <v>111276978</v>
      </c>
      <c r="Y38" s="60">
        <v>-3383989</v>
      </c>
      <c r="Z38" s="140">
        <v>-3.04</v>
      </c>
      <c r="AA38" s="62">
        <v>111276978</v>
      </c>
    </row>
    <row r="39" spans="1:27" ht="12.75">
      <c r="A39" s="250" t="s">
        <v>59</v>
      </c>
      <c r="B39" s="253"/>
      <c r="C39" s="168">
        <f aca="true" t="shared" si="4" ref="C39:Y39">SUM(C37:C38)</f>
        <v>345494337</v>
      </c>
      <c r="D39" s="168">
        <f>SUM(D37:D38)</f>
        <v>0</v>
      </c>
      <c r="E39" s="76">
        <f t="shared" si="4"/>
        <v>387112497</v>
      </c>
      <c r="F39" s="77">
        <f t="shared" si="4"/>
        <v>336397356</v>
      </c>
      <c r="G39" s="77">
        <f t="shared" si="4"/>
        <v>365541436</v>
      </c>
      <c r="H39" s="77">
        <f t="shared" si="4"/>
        <v>365541436</v>
      </c>
      <c r="I39" s="77">
        <f t="shared" si="4"/>
        <v>364499914</v>
      </c>
      <c r="J39" s="77">
        <f t="shared" si="4"/>
        <v>364499914</v>
      </c>
      <c r="K39" s="77">
        <f t="shared" si="4"/>
        <v>364499914</v>
      </c>
      <c r="L39" s="77">
        <f t="shared" si="4"/>
        <v>364331259</v>
      </c>
      <c r="M39" s="77">
        <f t="shared" si="4"/>
        <v>341038590</v>
      </c>
      <c r="N39" s="77">
        <f t="shared" si="4"/>
        <v>341038590</v>
      </c>
      <c r="O39" s="77">
        <f t="shared" si="4"/>
        <v>341038590</v>
      </c>
      <c r="P39" s="77">
        <f t="shared" si="4"/>
        <v>342394246</v>
      </c>
      <c r="Q39" s="77">
        <f t="shared" si="4"/>
        <v>339997067</v>
      </c>
      <c r="R39" s="77">
        <f t="shared" si="4"/>
        <v>339997067</v>
      </c>
      <c r="S39" s="77">
        <f t="shared" si="4"/>
        <v>341352723</v>
      </c>
      <c r="T39" s="77">
        <f t="shared" si="4"/>
        <v>341174412</v>
      </c>
      <c r="U39" s="77">
        <f t="shared" si="4"/>
        <v>335531110</v>
      </c>
      <c r="V39" s="77">
        <f t="shared" si="4"/>
        <v>335531110</v>
      </c>
      <c r="W39" s="77">
        <f t="shared" si="4"/>
        <v>335531110</v>
      </c>
      <c r="X39" s="77">
        <f t="shared" si="4"/>
        <v>336397356</v>
      </c>
      <c r="Y39" s="77">
        <f t="shared" si="4"/>
        <v>-866246</v>
      </c>
      <c r="Z39" s="212">
        <f>+IF(X39&lt;&gt;0,+(Y39/X39)*100,0)</f>
        <v>-0.2575067801662507</v>
      </c>
      <c r="AA39" s="79">
        <f>SUM(AA37:AA38)</f>
        <v>336397356</v>
      </c>
    </row>
    <row r="40" spans="1:27" ht="12.75">
      <c r="A40" s="250" t="s">
        <v>167</v>
      </c>
      <c r="B40" s="251"/>
      <c r="C40" s="168">
        <f aca="true" t="shared" si="5" ref="C40:Y40">+C34+C39</f>
        <v>627967354</v>
      </c>
      <c r="D40" s="168">
        <f>+D34+D39</f>
        <v>0</v>
      </c>
      <c r="E40" s="72">
        <f t="shared" si="5"/>
        <v>661545141</v>
      </c>
      <c r="F40" s="73">
        <f t="shared" si="5"/>
        <v>620064066</v>
      </c>
      <c r="G40" s="73">
        <f t="shared" si="5"/>
        <v>604138831</v>
      </c>
      <c r="H40" s="73">
        <f t="shared" si="5"/>
        <v>616339557</v>
      </c>
      <c r="I40" s="73">
        <f t="shared" si="5"/>
        <v>582783384</v>
      </c>
      <c r="J40" s="73">
        <f t="shared" si="5"/>
        <v>582783384</v>
      </c>
      <c r="K40" s="73">
        <f t="shared" si="5"/>
        <v>565197777</v>
      </c>
      <c r="L40" s="73">
        <f t="shared" si="5"/>
        <v>567742698</v>
      </c>
      <c r="M40" s="73">
        <f t="shared" si="5"/>
        <v>581752606</v>
      </c>
      <c r="N40" s="73">
        <f t="shared" si="5"/>
        <v>581752606</v>
      </c>
      <c r="O40" s="73">
        <f t="shared" si="5"/>
        <v>552287226</v>
      </c>
      <c r="P40" s="73">
        <f t="shared" si="5"/>
        <v>578858815</v>
      </c>
      <c r="Q40" s="73">
        <f t="shared" si="5"/>
        <v>609893135</v>
      </c>
      <c r="R40" s="73">
        <f t="shared" si="5"/>
        <v>609893135</v>
      </c>
      <c r="S40" s="73">
        <f t="shared" si="5"/>
        <v>566981385</v>
      </c>
      <c r="T40" s="73">
        <f t="shared" si="5"/>
        <v>563066039</v>
      </c>
      <c r="U40" s="73">
        <f t="shared" si="5"/>
        <v>601153198</v>
      </c>
      <c r="V40" s="73">
        <f t="shared" si="5"/>
        <v>601153198</v>
      </c>
      <c r="W40" s="73">
        <f t="shared" si="5"/>
        <v>601153198</v>
      </c>
      <c r="X40" s="73">
        <f t="shared" si="5"/>
        <v>620064066</v>
      </c>
      <c r="Y40" s="73">
        <f t="shared" si="5"/>
        <v>-18910868</v>
      </c>
      <c r="Z40" s="170">
        <f>+IF(X40&lt;&gt;0,+(Y40/X40)*100,0)</f>
        <v>-3.0498248547110616</v>
      </c>
      <c r="AA40" s="74">
        <f>+AA34+AA39</f>
        <v>620064066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1831054392</v>
      </c>
      <c r="D42" s="257">
        <f>+D25-D40</f>
        <v>0</v>
      </c>
      <c r="E42" s="258">
        <f t="shared" si="6"/>
        <v>1940554222</v>
      </c>
      <c r="F42" s="259">
        <f t="shared" si="6"/>
        <v>1952190316</v>
      </c>
      <c r="G42" s="259">
        <f t="shared" si="6"/>
        <v>1849231117</v>
      </c>
      <c r="H42" s="259">
        <f t="shared" si="6"/>
        <v>1855241269</v>
      </c>
      <c r="I42" s="259">
        <f t="shared" si="6"/>
        <v>1898101467</v>
      </c>
      <c r="J42" s="259">
        <f t="shared" si="6"/>
        <v>1898101467</v>
      </c>
      <c r="K42" s="259">
        <f t="shared" si="6"/>
        <v>1930512486</v>
      </c>
      <c r="L42" s="259">
        <f t="shared" si="6"/>
        <v>1934043407</v>
      </c>
      <c r="M42" s="259">
        <f t="shared" si="6"/>
        <v>1965991647</v>
      </c>
      <c r="N42" s="259">
        <f t="shared" si="6"/>
        <v>1965991647</v>
      </c>
      <c r="O42" s="259">
        <f t="shared" si="6"/>
        <v>1974338772</v>
      </c>
      <c r="P42" s="259">
        <f t="shared" si="6"/>
        <v>1953339896</v>
      </c>
      <c r="Q42" s="259">
        <f t="shared" si="6"/>
        <v>1987108751</v>
      </c>
      <c r="R42" s="259">
        <f t="shared" si="6"/>
        <v>1987108751</v>
      </c>
      <c r="S42" s="259">
        <f t="shared" si="6"/>
        <v>2014187657</v>
      </c>
      <c r="T42" s="259">
        <f t="shared" si="6"/>
        <v>2026340740</v>
      </c>
      <c r="U42" s="259">
        <f t="shared" si="6"/>
        <v>1976819161</v>
      </c>
      <c r="V42" s="259">
        <f t="shared" si="6"/>
        <v>1976819161</v>
      </c>
      <c r="W42" s="259">
        <f t="shared" si="6"/>
        <v>1976819161</v>
      </c>
      <c r="X42" s="259">
        <f t="shared" si="6"/>
        <v>1952190316</v>
      </c>
      <c r="Y42" s="259">
        <f t="shared" si="6"/>
        <v>24628845</v>
      </c>
      <c r="Z42" s="260">
        <f>+IF(X42&lt;&gt;0,+(Y42/X42)*100,0)</f>
        <v>1.2616006133287263</v>
      </c>
      <c r="AA42" s="261">
        <f>+AA25-AA40</f>
        <v>1952190316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1812513098</v>
      </c>
      <c r="D45" s="155"/>
      <c r="E45" s="59">
        <v>1922013224</v>
      </c>
      <c r="F45" s="60">
        <v>1933649022</v>
      </c>
      <c r="G45" s="60">
        <v>1830689824</v>
      </c>
      <c r="H45" s="60">
        <v>1836699976</v>
      </c>
      <c r="I45" s="60">
        <v>1879560174</v>
      </c>
      <c r="J45" s="60">
        <v>1879560174</v>
      </c>
      <c r="K45" s="60">
        <v>1911971193</v>
      </c>
      <c r="L45" s="60">
        <v>1915502114</v>
      </c>
      <c r="M45" s="60">
        <v>1947450355</v>
      </c>
      <c r="N45" s="60">
        <v>1947450355</v>
      </c>
      <c r="O45" s="60">
        <v>1955797480</v>
      </c>
      <c r="P45" s="60">
        <v>1934798602</v>
      </c>
      <c r="Q45" s="60">
        <v>1968567457</v>
      </c>
      <c r="R45" s="60">
        <v>1968567457</v>
      </c>
      <c r="S45" s="60">
        <v>1995646364</v>
      </c>
      <c r="T45" s="60">
        <v>2007799447</v>
      </c>
      <c r="U45" s="60">
        <v>1958277868</v>
      </c>
      <c r="V45" s="60">
        <v>1958277868</v>
      </c>
      <c r="W45" s="60">
        <v>1958277868</v>
      </c>
      <c r="X45" s="60">
        <v>1933649022</v>
      </c>
      <c r="Y45" s="60">
        <v>24628846</v>
      </c>
      <c r="Z45" s="139">
        <v>1.27</v>
      </c>
      <c r="AA45" s="62">
        <v>1933649022</v>
      </c>
    </row>
    <row r="46" spans="1:27" ht="12.75">
      <c r="A46" s="249" t="s">
        <v>171</v>
      </c>
      <c r="B46" s="182"/>
      <c r="C46" s="155">
        <v>18541294</v>
      </c>
      <c r="D46" s="155"/>
      <c r="E46" s="59">
        <v>18541000</v>
      </c>
      <c r="F46" s="60">
        <v>18541294</v>
      </c>
      <c r="G46" s="60">
        <v>18541293</v>
      </c>
      <c r="H46" s="60">
        <v>18541293</v>
      </c>
      <c r="I46" s="60">
        <v>18541293</v>
      </c>
      <c r="J46" s="60">
        <v>18541293</v>
      </c>
      <c r="K46" s="60">
        <v>18541293</v>
      </c>
      <c r="L46" s="60">
        <v>18541293</v>
      </c>
      <c r="M46" s="60">
        <v>18541293</v>
      </c>
      <c r="N46" s="60">
        <v>18541293</v>
      </c>
      <c r="O46" s="60">
        <v>18541293</v>
      </c>
      <c r="P46" s="60">
        <v>18541293</v>
      </c>
      <c r="Q46" s="60">
        <v>18541293</v>
      </c>
      <c r="R46" s="60">
        <v>18541293</v>
      </c>
      <c r="S46" s="60">
        <v>18541293</v>
      </c>
      <c r="T46" s="60">
        <v>18541293</v>
      </c>
      <c r="U46" s="60">
        <v>18541293</v>
      </c>
      <c r="V46" s="60">
        <v>18541293</v>
      </c>
      <c r="W46" s="60">
        <v>18541293</v>
      </c>
      <c r="X46" s="60">
        <v>18541294</v>
      </c>
      <c r="Y46" s="60">
        <v>-1</v>
      </c>
      <c r="Z46" s="139"/>
      <c r="AA46" s="62">
        <v>18541294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1831054392</v>
      </c>
      <c r="D48" s="217">
        <f>SUM(D45:D47)</f>
        <v>0</v>
      </c>
      <c r="E48" s="264">
        <f t="shared" si="7"/>
        <v>1940554224</v>
      </c>
      <c r="F48" s="219">
        <f t="shared" si="7"/>
        <v>1952190316</v>
      </c>
      <c r="G48" s="219">
        <f t="shared" si="7"/>
        <v>1849231117</v>
      </c>
      <c r="H48" s="219">
        <f t="shared" si="7"/>
        <v>1855241269</v>
      </c>
      <c r="I48" s="219">
        <f t="shared" si="7"/>
        <v>1898101467</v>
      </c>
      <c r="J48" s="219">
        <f t="shared" si="7"/>
        <v>1898101467</v>
      </c>
      <c r="K48" s="219">
        <f t="shared" si="7"/>
        <v>1930512486</v>
      </c>
      <c r="L48" s="219">
        <f t="shared" si="7"/>
        <v>1934043407</v>
      </c>
      <c r="M48" s="219">
        <f t="shared" si="7"/>
        <v>1965991648</v>
      </c>
      <c r="N48" s="219">
        <f t="shared" si="7"/>
        <v>1965991648</v>
      </c>
      <c r="O48" s="219">
        <f t="shared" si="7"/>
        <v>1974338773</v>
      </c>
      <c r="P48" s="219">
        <f t="shared" si="7"/>
        <v>1953339895</v>
      </c>
      <c r="Q48" s="219">
        <f t="shared" si="7"/>
        <v>1987108750</v>
      </c>
      <c r="R48" s="219">
        <f t="shared" si="7"/>
        <v>1987108750</v>
      </c>
      <c r="S48" s="219">
        <f t="shared" si="7"/>
        <v>2014187657</v>
      </c>
      <c r="T48" s="219">
        <f t="shared" si="7"/>
        <v>2026340740</v>
      </c>
      <c r="U48" s="219">
        <f t="shared" si="7"/>
        <v>1976819161</v>
      </c>
      <c r="V48" s="219">
        <f t="shared" si="7"/>
        <v>1976819161</v>
      </c>
      <c r="W48" s="219">
        <f t="shared" si="7"/>
        <v>1976819161</v>
      </c>
      <c r="X48" s="219">
        <f t="shared" si="7"/>
        <v>1952190316</v>
      </c>
      <c r="Y48" s="219">
        <f t="shared" si="7"/>
        <v>24628845</v>
      </c>
      <c r="Z48" s="265">
        <f>+IF(X48&lt;&gt;0,+(Y48/X48)*100,0)</f>
        <v>1.2616006133287263</v>
      </c>
      <c r="AA48" s="232">
        <f>SUM(AA45:AA47)</f>
        <v>1952190316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301420536</v>
      </c>
      <c r="D6" s="155"/>
      <c r="E6" s="59">
        <v>342508150</v>
      </c>
      <c r="F6" s="60">
        <v>345956654</v>
      </c>
      <c r="G6" s="60">
        <v>13790073</v>
      </c>
      <c r="H6" s="60">
        <v>17755769</v>
      </c>
      <c r="I6" s="60">
        <v>36067385</v>
      </c>
      <c r="J6" s="60">
        <v>67613227</v>
      </c>
      <c r="K6" s="60">
        <v>36997194</v>
      </c>
      <c r="L6" s="60">
        <v>32656106</v>
      </c>
      <c r="M6" s="60">
        <v>30601243</v>
      </c>
      <c r="N6" s="60">
        <v>100254543</v>
      </c>
      <c r="O6" s="60">
        <v>29780994</v>
      </c>
      <c r="P6" s="60">
        <v>31924932</v>
      </c>
      <c r="Q6" s="60">
        <v>28673673</v>
      </c>
      <c r="R6" s="60">
        <v>90379599</v>
      </c>
      <c r="S6" s="60">
        <v>26925421</v>
      </c>
      <c r="T6" s="60">
        <v>37952427</v>
      </c>
      <c r="U6" s="60">
        <v>34419778</v>
      </c>
      <c r="V6" s="60">
        <v>99297626</v>
      </c>
      <c r="W6" s="60">
        <v>357544995</v>
      </c>
      <c r="X6" s="60">
        <v>345956654</v>
      </c>
      <c r="Y6" s="60">
        <v>11588341</v>
      </c>
      <c r="Z6" s="140">
        <v>3.35</v>
      </c>
      <c r="AA6" s="62">
        <v>345956654</v>
      </c>
    </row>
    <row r="7" spans="1:27" ht="12.75">
      <c r="A7" s="249" t="s">
        <v>32</v>
      </c>
      <c r="B7" s="182"/>
      <c r="C7" s="155">
        <v>679554429</v>
      </c>
      <c r="D7" s="155"/>
      <c r="E7" s="59">
        <v>723920832</v>
      </c>
      <c r="F7" s="60">
        <v>702498408</v>
      </c>
      <c r="G7" s="60">
        <v>52589599</v>
      </c>
      <c r="H7" s="60">
        <v>35655514</v>
      </c>
      <c r="I7" s="60">
        <v>72179688</v>
      </c>
      <c r="J7" s="60">
        <v>160424801</v>
      </c>
      <c r="K7" s="60">
        <v>56134344</v>
      </c>
      <c r="L7" s="60">
        <v>69418865</v>
      </c>
      <c r="M7" s="60">
        <v>87521244</v>
      </c>
      <c r="N7" s="60">
        <v>213074453</v>
      </c>
      <c r="O7" s="60">
        <v>59904534</v>
      </c>
      <c r="P7" s="60">
        <v>56955513</v>
      </c>
      <c r="Q7" s="60">
        <v>53767367</v>
      </c>
      <c r="R7" s="60">
        <v>170627414</v>
      </c>
      <c r="S7" s="60">
        <v>46463541</v>
      </c>
      <c r="T7" s="60">
        <v>61916378</v>
      </c>
      <c r="U7" s="60">
        <v>60972045</v>
      </c>
      <c r="V7" s="60">
        <v>169351964</v>
      </c>
      <c r="W7" s="60">
        <v>713478632</v>
      </c>
      <c r="X7" s="60">
        <v>702498408</v>
      </c>
      <c r="Y7" s="60">
        <v>10980224</v>
      </c>
      <c r="Z7" s="140">
        <v>1.56</v>
      </c>
      <c r="AA7" s="62">
        <v>702498408</v>
      </c>
    </row>
    <row r="8" spans="1:27" ht="12.75">
      <c r="A8" s="249" t="s">
        <v>178</v>
      </c>
      <c r="B8" s="182"/>
      <c r="C8" s="155">
        <v>57528291</v>
      </c>
      <c r="D8" s="155"/>
      <c r="E8" s="59">
        <v>55300592</v>
      </c>
      <c r="F8" s="60">
        <v>85550478</v>
      </c>
      <c r="G8" s="60">
        <v>2185002</v>
      </c>
      <c r="H8" s="60">
        <v>2959962</v>
      </c>
      <c r="I8" s="60">
        <v>10135793</v>
      </c>
      <c r="J8" s="60">
        <v>15280757</v>
      </c>
      <c r="K8" s="60">
        <v>10027678</v>
      </c>
      <c r="L8" s="60">
        <v>5713925</v>
      </c>
      <c r="M8" s="60">
        <v>4201666</v>
      </c>
      <c r="N8" s="60">
        <v>19943269</v>
      </c>
      <c r="O8" s="60">
        <v>5390283</v>
      </c>
      <c r="P8" s="60">
        <v>2209701</v>
      </c>
      <c r="Q8" s="60">
        <v>4896224</v>
      </c>
      <c r="R8" s="60">
        <v>12496208</v>
      </c>
      <c r="S8" s="60">
        <v>4909812</v>
      </c>
      <c r="T8" s="60">
        <v>4536458</v>
      </c>
      <c r="U8" s="60">
        <v>6018350</v>
      </c>
      <c r="V8" s="60">
        <v>15464620</v>
      </c>
      <c r="W8" s="60">
        <v>63184854</v>
      </c>
      <c r="X8" s="60">
        <v>85550478</v>
      </c>
      <c r="Y8" s="60">
        <v>-22365624</v>
      </c>
      <c r="Z8" s="140">
        <v>-26.14</v>
      </c>
      <c r="AA8" s="62">
        <v>85550478</v>
      </c>
    </row>
    <row r="9" spans="1:27" ht="12.75">
      <c r="A9" s="249" t="s">
        <v>179</v>
      </c>
      <c r="B9" s="182"/>
      <c r="C9" s="155">
        <v>119774760</v>
      </c>
      <c r="D9" s="155"/>
      <c r="E9" s="59">
        <v>130487496</v>
      </c>
      <c r="F9" s="60">
        <v>128286001</v>
      </c>
      <c r="G9" s="60">
        <v>48601000</v>
      </c>
      <c r="H9" s="60"/>
      <c r="I9" s="60">
        <v>2046000</v>
      </c>
      <c r="J9" s="60">
        <v>50647000</v>
      </c>
      <c r="K9" s="60">
        <v>3466000</v>
      </c>
      <c r="L9" s="60">
        <v>175000</v>
      </c>
      <c r="M9" s="60">
        <v>39987091</v>
      </c>
      <c r="N9" s="60">
        <v>43628091</v>
      </c>
      <c r="O9" s="60"/>
      <c r="P9" s="60"/>
      <c r="Q9" s="60">
        <v>29160000</v>
      </c>
      <c r="R9" s="60">
        <v>29160000</v>
      </c>
      <c r="S9" s="60">
        <v>1924581</v>
      </c>
      <c r="T9" s="60"/>
      <c r="U9" s="60">
        <v>1923640</v>
      </c>
      <c r="V9" s="60">
        <v>3848221</v>
      </c>
      <c r="W9" s="60">
        <v>127283312</v>
      </c>
      <c r="X9" s="60">
        <v>128286001</v>
      </c>
      <c r="Y9" s="60">
        <v>-1002689</v>
      </c>
      <c r="Z9" s="140">
        <v>-0.78</v>
      </c>
      <c r="AA9" s="62">
        <v>128286001</v>
      </c>
    </row>
    <row r="10" spans="1:27" ht="12.75">
      <c r="A10" s="249" t="s">
        <v>180</v>
      </c>
      <c r="B10" s="182"/>
      <c r="C10" s="155">
        <v>80484800</v>
      </c>
      <c r="D10" s="155"/>
      <c r="E10" s="59">
        <v>68248500</v>
      </c>
      <c r="F10" s="60">
        <v>87140000</v>
      </c>
      <c r="G10" s="60">
        <v>41000000</v>
      </c>
      <c r="H10" s="60"/>
      <c r="I10" s="60">
        <v>4197000</v>
      </c>
      <c r="J10" s="60">
        <v>45197000</v>
      </c>
      <c r="K10" s="60">
        <v>15197000</v>
      </c>
      <c r="L10" s="60"/>
      <c r="M10" s="60">
        <v>9936000</v>
      </c>
      <c r="N10" s="60">
        <v>25133000</v>
      </c>
      <c r="O10" s="60"/>
      <c r="P10" s="60"/>
      <c r="Q10" s="60">
        <v>16690000</v>
      </c>
      <c r="R10" s="60">
        <v>16690000</v>
      </c>
      <c r="S10" s="60"/>
      <c r="T10" s="60"/>
      <c r="U10" s="60"/>
      <c r="V10" s="60"/>
      <c r="W10" s="60">
        <v>87020000</v>
      </c>
      <c r="X10" s="60">
        <v>87140000</v>
      </c>
      <c r="Y10" s="60">
        <v>-120000</v>
      </c>
      <c r="Z10" s="140">
        <v>-0.14</v>
      </c>
      <c r="AA10" s="62">
        <v>87140000</v>
      </c>
    </row>
    <row r="11" spans="1:27" ht="12.75">
      <c r="A11" s="249" t="s">
        <v>181</v>
      </c>
      <c r="B11" s="182"/>
      <c r="C11" s="155">
        <v>35973908</v>
      </c>
      <c r="D11" s="155"/>
      <c r="E11" s="59">
        <v>36190236</v>
      </c>
      <c r="F11" s="60">
        <v>31287636</v>
      </c>
      <c r="G11" s="60">
        <v>841396</v>
      </c>
      <c r="H11" s="60">
        <v>5241682</v>
      </c>
      <c r="I11" s="60">
        <v>4131287</v>
      </c>
      <c r="J11" s="60">
        <v>10214365</v>
      </c>
      <c r="K11" s="60">
        <v>1709555</v>
      </c>
      <c r="L11" s="60">
        <v>1595041</v>
      </c>
      <c r="M11" s="60">
        <v>2342771</v>
      </c>
      <c r="N11" s="60">
        <v>5647367</v>
      </c>
      <c r="O11" s="60">
        <v>385697</v>
      </c>
      <c r="P11" s="60">
        <v>2682459</v>
      </c>
      <c r="Q11" s="60">
        <v>6624648</v>
      </c>
      <c r="R11" s="60">
        <v>9692804</v>
      </c>
      <c r="S11" s="60">
        <v>342717</v>
      </c>
      <c r="T11" s="60">
        <v>580368</v>
      </c>
      <c r="U11" s="60">
        <v>8445696</v>
      </c>
      <c r="V11" s="60">
        <v>9368781</v>
      </c>
      <c r="W11" s="60">
        <v>34923317</v>
      </c>
      <c r="X11" s="60">
        <v>31287636</v>
      </c>
      <c r="Y11" s="60">
        <v>3635681</v>
      </c>
      <c r="Z11" s="140">
        <v>11.62</v>
      </c>
      <c r="AA11" s="62">
        <v>31287636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-1049747814</v>
      </c>
      <c r="D14" s="155"/>
      <c r="E14" s="59">
        <v>-1125794808</v>
      </c>
      <c r="F14" s="60">
        <v>-1149903868</v>
      </c>
      <c r="G14" s="60">
        <v>-143047366</v>
      </c>
      <c r="H14" s="60">
        <v>-97307677</v>
      </c>
      <c r="I14" s="60">
        <v>-113072310</v>
      </c>
      <c r="J14" s="60">
        <v>-353427353</v>
      </c>
      <c r="K14" s="60">
        <v>-84572958</v>
      </c>
      <c r="L14" s="60">
        <v>-77843863</v>
      </c>
      <c r="M14" s="60">
        <v>-148243715</v>
      </c>
      <c r="N14" s="60">
        <v>-310660536</v>
      </c>
      <c r="O14" s="60">
        <v>-92776042</v>
      </c>
      <c r="P14" s="60">
        <v>-75809969</v>
      </c>
      <c r="Q14" s="60">
        <v>-76002182</v>
      </c>
      <c r="R14" s="60">
        <v>-244588193</v>
      </c>
      <c r="S14" s="60">
        <v>-84546776</v>
      </c>
      <c r="T14" s="60">
        <v>-76311358</v>
      </c>
      <c r="U14" s="60">
        <v>-89289355</v>
      </c>
      <c r="V14" s="60">
        <v>-250147489</v>
      </c>
      <c r="W14" s="60">
        <v>-1158823571</v>
      </c>
      <c r="X14" s="60">
        <v>-1149903868</v>
      </c>
      <c r="Y14" s="60">
        <v>-8919703</v>
      </c>
      <c r="Z14" s="140">
        <v>0.78</v>
      </c>
      <c r="AA14" s="62">
        <v>-1149903868</v>
      </c>
    </row>
    <row r="15" spans="1:27" ht="12.75">
      <c r="A15" s="249" t="s">
        <v>40</v>
      </c>
      <c r="B15" s="182"/>
      <c r="C15" s="155">
        <v>-24880004</v>
      </c>
      <c r="D15" s="155"/>
      <c r="E15" s="59">
        <v>-24697104</v>
      </c>
      <c r="F15" s="60">
        <v>-24697105</v>
      </c>
      <c r="G15" s="60"/>
      <c r="H15" s="60"/>
      <c r="I15" s="60">
        <v>-1107041</v>
      </c>
      <c r="J15" s="60">
        <v>-1107041</v>
      </c>
      <c r="K15" s="60"/>
      <c r="L15" s="60"/>
      <c r="M15" s="60">
        <v>-11321804</v>
      </c>
      <c r="N15" s="60">
        <v>-11321804</v>
      </c>
      <c r="O15" s="60"/>
      <c r="P15" s="60"/>
      <c r="Q15" s="60">
        <v>-1051663</v>
      </c>
      <c r="R15" s="60">
        <v>-1051663</v>
      </c>
      <c r="S15" s="60"/>
      <c r="T15" s="60"/>
      <c r="U15" s="60">
        <v>-11034977</v>
      </c>
      <c r="V15" s="60">
        <v>-11034977</v>
      </c>
      <c r="W15" s="60">
        <v>-24515485</v>
      </c>
      <c r="X15" s="60">
        <v>-24697105</v>
      </c>
      <c r="Y15" s="60">
        <v>181620</v>
      </c>
      <c r="Z15" s="140">
        <v>-0.74</v>
      </c>
      <c r="AA15" s="62">
        <v>-24697105</v>
      </c>
    </row>
    <row r="16" spans="1:27" ht="12.75">
      <c r="A16" s="249" t="s">
        <v>42</v>
      </c>
      <c r="B16" s="182"/>
      <c r="C16" s="155">
        <v>-6100223</v>
      </c>
      <c r="D16" s="155"/>
      <c r="E16" s="59">
        <v>-489996</v>
      </c>
      <c r="F16" s="60">
        <v>-620000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-620000</v>
      </c>
      <c r="Y16" s="60">
        <v>620000</v>
      </c>
      <c r="Z16" s="140">
        <v>-100</v>
      </c>
      <c r="AA16" s="62">
        <v>-620000</v>
      </c>
    </row>
    <row r="17" spans="1:27" ht="12.75">
      <c r="A17" s="250" t="s">
        <v>185</v>
      </c>
      <c r="B17" s="251"/>
      <c r="C17" s="168">
        <f aca="true" t="shared" si="0" ref="C17:Y17">SUM(C6:C16)</f>
        <v>194008683</v>
      </c>
      <c r="D17" s="168">
        <f t="shared" si="0"/>
        <v>0</v>
      </c>
      <c r="E17" s="72">
        <f t="shared" si="0"/>
        <v>205673898</v>
      </c>
      <c r="F17" s="73">
        <f t="shared" si="0"/>
        <v>205498204</v>
      </c>
      <c r="G17" s="73">
        <f t="shared" si="0"/>
        <v>15959704</v>
      </c>
      <c r="H17" s="73">
        <f t="shared" si="0"/>
        <v>-35694750</v>
      </c>
      <c r="I17" s="73">
        <f t="shared" si="0"/>
        <v>14577802</v>
      </c>
      <c r="J17" s="73">
        <f t="shared" si="0"/>
        <v>-5157244</v>
      </c>
      <c r="K17" s="73">
        <f t="shared" si="0"/>
        <v>38958813</v>
      </c>
      <c r="L17" s="73">
        <f t="shared" si="0"/>
        <v>31715074</v>
      </c>
      <c r="M17" s="73">
        <f t="shared" si="0"/>
        <v>15024496</v>
      </c>
      <c r="N17" s="73">
        <f t="shared" si="0"/>
        <v>85698383</v>
      </c>
      <c r="O17" s="73">
        <f t="shared" si="0"/>
        <v>2685466</v>
      </c>
      <c r="P17" s="73">
        <f t="shared" si="0"/>
        <v>17962636</v>
      </c>
      <c r="Q17" s="73">
        <f t="shared" si="0"/>
        <v>62758067</v>
      </c>
      <c r="R17" s="73">
        <f t="shared" si="0"/>
        <v>83406169</v>
      </c>
      <c r="S17" s="73">
        <f t="shared" si="0"/>
        <v>-3980704</v>
      </c>
      <c r="T17" s="73">
        <f t="shared" si="0"/>
        <v>28674273</v>
      </c>
      <c r="U17" s="73">
        <f t="shared" si="0"/>
        <v>11455177</v>
      </c>
      <c r="V17" s="73">
        <f t="shared" si="0"/>
        <v>36148746</v>
      </c>
      <c r="W17" s="73">
        <f t="shared" si="0"/>
        <v>200096054</v>
      </c>
      <c r="X17" s="73">
        <f t="shared" si="0"/>
        <v>205498204</v>
      </c>
      <c r="Y17" s="73">
        <f t="shared" si="0"/>
        <v>-5402150</v>
      </c>
      <c r="Z17" s="170">
        <f>+IF(X17&lt;&gt;0,+(Y17/X17)*100,0)</f>
        <v>-2.6288064298605742</v>
      </c>
      <c r="AA17" s="74">
        <f>SUM(AA6:AA16)</f>
        <v>205498204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100000</v>
      </c>
      <c r="D21" s="155"/>
      <c r="E21" s="59">
        <v>500000</v>
      </c>
      <c r="F21" s="60">
        <v>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500000</v>
      </c>
      <c r="Y21" s="159">
        <v>-500000</v>
      </c>
      <c r="Z21" s="141">
        <v>-100</v>
      </c>
      <c r="AA21" s="225">
        <v>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-18808</v>
      </c>
      <c r="D23" s="157"/>
      <c r="E23" s="59">
        <v>3911592</v>
      </c>
      <c r="F23" s="60">
        <v>54024</v>
      </c>
      <c r="G23" s="159">
        <v>-124719</v>
      </c>
      <c r="H23" s="159">
        <v>157587</v>
      </c>
      <c r="I23" s="159">
        <v>1091</v>
      </c>
      <c r="J23" s="60">
        <v>33959</v>
      </c>
      <c r="K23" s="159">
        <v>1104</v>
      </c>
      <c r="L23" s="159">
        <v>1115</v>
      </c>
      <c r="M23" s="60">
        <v>22922</v>
      </c>
      <c r="N23" s="159">
        <v>25141</v>
      </c>
      <c r="O23" s="159">
        <v>19974</v>
      </c>
      <c r="P23" s="159"/>
      <c r="Q23" s="60">
        <v>1895</v>
      </c>
      <c r="R23" s="159">
        <v>21869</v>
      </c>
      <c r="S23" s="159">
        <v>1034</v>
      </c>
      <c r="T23" s="60">
        <v>1046</v>
      </c>
      <c r="U23" s="159">
        <v>1058</v>
      </c>
      <c r="V23" s="159">
        <v>3138</v>
      </c>
      <c r="W23" s="159">
        <v>84107</v>
      </c>
      <c r="X23" s="60">
        <v>54024</v>
      </c>
      <c r="Y23" s="159">
        <v>30083</v>
      </c>
      <c r="Z23" s="141">
        <v>55.68</v>
      </c>
      <c r="AA23" s="225">
        <v>54024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-314986397</v>
      </c>
      <c r="D26" s="155"/>
      <c r="E26" s="59">
        <v>-303157807</v>
      </c>
      <c r="F26" s="60">
        <v>-293134596</v>
      </c>
      <c r="G26" s="60"/>
      <c r="H26" s="60">
        <v>-46704793</v>
      </c>
      <c r="I26" s="60">
        <v>-25324925</v>
      </c>
      <c r="J26" s="60">
        <v>-72029718</v>
      </c>
      <c r="K26" s="60">
        <v>-22249387</v>
      </c>
      <c r="L26" s="60">
        <v>-27769090</v>
      </c>
      <c r="M26" s="60">
        <v>-15128046</v>
      </c>
      <c r="N26" s="60">
        <v>-65146523</v>
      </c>
      <c r="O26" s="60">
        <v>-6956252</v>
      </c>
      <c r="P26" s="60">
        <v>-13563733</v>
      </c>
      <c r="Q26" s="60">
        <v>-17291309</v>
      </c>
      <c r="R26" s="60">
        <v>-37811294</v>
      </c>
      <c r="S26" s="60">
        <v>-16198869</v>
      </c>
      <c r="T26" s="60">
        <v>-21095199</v>
      </c>
      <c r="U26" s="60">
        <v>-47833608</v>
      </c>
      <c r="V26" s="60">
        <v>-85127676</v>
      </c>
      <c r="W26" s="60">
        <v>-260115211</v>
      </c>
      <c r="X26" s="60">
        <v>-293134596</v>
      </c>
      <c r="Y26" s="60">
        <v>33019385</v>
      </c>
      <c r="Z26" s="140">
        <v>-11.26</v>
      </c>
      <c r="AA26" s="62">
        <v>-293134596</v>
      </c>
    </row>
    <row r="27" spans="1:27" ht="12.75">
      <c r="A27" s="250" t="s">
        <v>192</v>
      </c>
      <c r="B27" s="251"/>
      <c r="C27" s="168">
        <f aca="true" t="shared" si="1" ref="C27:Y27">SUM(C21:C26)</f>
        <v>-314905205</v>
      </c>
      <c r="D27" s="168">
        <f>SUM(D21:D26)</f>
        <v>0</v>
      </c>
      <c r="E27" s="72">
        <f t="shared" si="1"/>
        <v>-298746215</v>
      </c>
      <c r="F27" s="73">
        <f t="shared" si="1"/>
        <v>-292580572</v>
      </c>
      <c r="G27" s="73">
        <f t="shared" si="1"/>
        <v>-124719</v>
      </c>
      <c r="H27" s="73">
        <f t="shared" si="1"/>
        <v>-46547206</v>
      </c>
      <c r="I27" s="73">
        <f t="shared" si="1"/>
        <v>-25323834</v>
      </c>
      <c r="J27" s="73">
        <f t="shared" si="1"/>
        <v>-71995759</v>
      </c>
      <c r="K27" s="73">
        <f t="shared" si="1"/>
        <v>-22248283</v>
      </c>
      <c r="L27" s="73">
        <f t="shared" si="1"/>
        <v>-27767975</v>
      </c>
      <c r="M27" s="73">
        <f t="shared" si="1"/>
        <v>-15105124</v>
      </c>
      <c r="N27" s="73">
        <f t="shared" si="1"/>
        <v>-65121382</v>
      </c>
      <c r="O27" s="73">
        <f t="shared" si="1"/>
        <v>-6936278</v>
      </c>
      <c r="P27" s="73">
        <f t="shared" si="1"/>
        <v>-13563733</v>
      </c>
      <c r="Q27" s="73">
        <f t="shared" si="1"/>
        <v>-17289414</v>
      </c>
      <c r="R27" s="73">
        <f t="shared" si="1"/>
        <v>-37789425</v>
      </c>
      <c r="S27" s="73">
        <f t="shared" si="1"/>
        <v>-16197835</v>
      </c>
      <c r="T27" s="73">
        <f t="shared" si="1"/>
        <v>-21094153</v>
      </c>
      <c r="U27" s="73">
        <f t="shared" si="1"/>
        <v>-47832550</v>
      </c>
      <c r="V27" s="73">
        <f t="shared" si="1"/>
        <v>-85124538</v>
      </c>
      <c r="W27" s="73">
        <f t="shared" si="1"/>
        <v>-260031104</v>
      </c>
      <c r="X27" s="73">
        <f t="shared" si="1"/>
        <v>-292580572</v>
      </c>
      <c r="Y27" s="73">
        <f t="shared" si="1"/>
        <v>32549468</v>
      </c>
      <c r="Z27" s="170">
        <f>+IF(X27&lt;&gt;0,+(Y27/X27)*100,0)</f>
        <v>-11.124958768622545</v>
      </c>
      <c r="AA27" s="74">
        <f>SUM(AA21:AA26)</f>
        <v>-292580572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44599318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4007432</v>
      </c>
      <c r="D33" s="155"/>
      <c r="E33" s="59">
        <v>2988888</v>
      </c>
      <c r="F33" s="60">
        <v>769166</v>
      </c>
      <c r="G33" s="60">
        <v>144280</v>
      </c>
      <c r="H33" s="159">
        <v>73947</v>
      </c>
      <c r="I33" s="159">
        <v>99665</v>
      </c>
      <c r="J33" s="159">
        <v>317892</v>
      </c>
      <c r="K33" s="60">
        <v>165349</v>
      </c>
      <c r="L33" s="60">
        <v>103418</v>
      </c>
      <c r="M33" s="60">
        <v>91047</v>
      </c>
      <c r="N33" s="60">
        <v>359814</v>
      </c>
      <c r="O33" s="159">
        <v>8082</v>
      </c>
      <c r="P33" s="159">
        <v>-400533</v>
      </c>
      <c r="Q33" s="159">
        <v>655511</v>
      </c>
      <c r="R33" s="60">
        <v>263060</v>
      </c>
      <c r="S33" s="60">
        <v>286031</v>
      </c>
      <c r="T33" s="60">
        <v>50555</v>
      </c>
      <c r="U33" s="60">
        <v>-51442</v>
      </c>
      <c r="V33" s="159">
        <v>285144</v>
      </c>
      <c r="W33" s="159">
        <v>1225910</v>
      </c>
      <c r="X33" s="159">
        <v>769166</v>
      </c>
      <c r="Y33" s="60">
        <v>456744</v>
      </c>
      <c r="Z33" s="140">
        <v>59.38</v>
      </c>
      <c r="AA33" s="62">
        <v>769166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-15928108</v>
      </c>
      <c r="D35" s="155"/>
      <c r="E35" s="59">
        <v>-712461</v>
      </c>
      <c r="F35" s="60">
        <v>-13396358</v>
      </c>
      <c r="G35" s="60"/>
      <c r="H35" s="60"/>
      <c r="I35" s="60">
        <v>-1041523</v>
      </c>
      <c r="J35" s="60">
        <v>-1041523</v>
      </c>
      <c r="K35" s="60">
        <v>-11250</v>
      </c>
      <c r="L35" s="60">
        <v>-157405</v>
      </c>
      <c r="M35" s="60">
        <v>-5356724</v>
      </c>
      <c r="N35" s="60">
        <v>-5525379</v>
      </c>
      <c r="O35" s="60"/>
      <c r="P35" s="60"/>
      <c r="Q35" s="60">
        <v>-1029996</v>
      </c>
      <c r="R35" s="60">
        <v>-1029996</v>
      </c>
      <c r="S35" s="60"/>
      <c r="T35" s="60">
        <v>-178311</v>
      </c>
      <c r="U35" s="60">
        <v>-6912958</v>
      </c>
      <c r="V35" s="60">
        <v>-7091269</v>
      </c>
      <c r="W35" s="60">
        <v>-14688167</v>
      </c>
      <c r="X35" s="60">
        <v>-13396358</v>
      </c>
      <c r="Y35" s="60">
        <v>-1291809</v>
      </c>
      <c r="Z35" s="140">
        <v>9.64</v>
      </c>
      <c r="AA35" s="62">
        <v>-13396358</v>
      </c>
    </row>
    <row r="36" spans="1:27" ht="12.75">
      <c r="A36" s="250" t="s">
        <v>198</v>
      </c>
      <c r="B36" s="251"/>
      <c r="C36" s="168">
        <f aca="true" t="shared" si="2" ref="C36:Y36">SUM(C31:C35)</f>
        <v>32678642</v>
      </c>
      <c r="D36" s="168">
        <f>SUM(D31:D35)</f>
        <v>0</v>
      </c>
      <c r="E36" s="72">
        <f t="shared" si="2"/>
        <v>2276427</v>
      </c>
      <c r="F36" s="73">
        <f t="shared" si="2"/>
        <v>-12627192</v>
      </c>
      <c r="G36" s="73">
        <f t="shared" si="2"/>
        <v>144280</v>
      </c>
      <c r="H36" s="73">
        <f t="shared" si="2"/>
        <v>73947</v>
      </c>
      <c r="I36" s="73">
        <f t="shared" si="2"/>
        <v>-941858</v>
      </c>
      <c r="J36" s="73">
        <f t="shared" si="2"/>
        <v>-723631</v>
      </c>
      <c r="K36" s="73">
        <f t="shared" si="2"/>
        <v>154099</v>
      </c>
      <c r="L36" s="73">
        <f t="shared" si="2"/>
        <v>-53987</v>
      </c>
      <c r="M36" s="73">
        <f t="shared" si="2"/>
        <v>-5265677</v>
      </c>
      <c r="N36" s="73">
        <f t="shared" si="2"/>
        <v>-5165565</v>
      </c>
      <c r="O36" s="73">
        <f t="shared" si="2"/>
        <v>8082</v>
      </c>
      <c r="P36" s="73">
        <f t="shared" si="2"/>
        <v>-400533</v>
      </c>
      <c r="Q36" s="73">
        <f t="shared" si="2"/>
        <v>-374485</v>
      </c>
      <c r="R36" s="73">
        <f t="shared" si="2"/>
        <v>-766936</v>
      </c>
      <c r="S36" s="73">
        <f t="shared" si="2"/>
        <v>286031</v>
      </c>
      <c r="T36" s="73">
        <f t="shared" si="2"/>
        <v>-127756</v>
      </c>
      <c r="U36" s="73">
        <f t="shared" si="2"/>
        <v>-6964400</v>
      </c>
      <c r="V36" s="73">
        <f t="shared" si="2"/>
        <v>-6806125</v>
      </c>
      <c r="W36" s="73">
        <f t="shared" si="2"/>
        <v>-13462257</v>
      </c>
      <c r="X36" s="73">
        <f t="shared" si="2"/>
        <v>-12627192</v>
      </c>
      <c r="Y36" s="73">
        <f t="shared" si="2"/>
        <v>-835065</v>
      </c>
      <c r="Z36" s="170">
        <f>+IF(X36&lt;&gt;0,+(Y36/X36)*100,0)</f>
        <v>6.613228024092767</v>
      </c>
      <c r="AA36" s="74">
        <f>SUM(AA31:AA35)</f>
        <v>-12627192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-88217880</v>
      </c>
      <c r="D38" s="153">
        <f>+D17+D27+D36</f>
        <v>0</v>
      </c>
      <c r="E38" s="99">
        <f t="shared" si="3"/>
        <v>-90795890</v>
      </c>
      <c r="F38" s="100">
        <f t="shared" si="3"/>
        <v>-99709560</v>
      </c>
      <c r="G38" s="100">
        <f t="shared" si="3"/>
        <v>15979265</v>
      </c>
      <c r="H38" s="100">
        <f t="shared" si="3"/>
        <v>-82168009</v>
      </c>
      <c r="I38" s="100">
        <f t="shared" si="3"/>
        <v>-11687890</v>
      </c>
      <c r="J38" s="100">
        <f t="shared" si="3"/>
        <v>-77876634</v>
      </c>
      <c r="K38" s="100">
        <f t="shared" si="3"/>
        <v>16864629</v>
      </c>
      <c r="L38" s="100">
        <f t="shared" si="3"/>
        <v>3893112</v>
      </c>
      <c r="M38" s="100">
        <f t="shared" si="3"/>
        <v>-5346305</v>
      </c>
      <c r="N38" s="100">
        <f t="shared" si="3"/>
        <v>15411436</v>
      </c>
      <c r="O38" s="100">
        <f t="shared" si="3"/>
        <v>-4242730</v>
      </c>
      <c r="P38" s="100">
        <f t="shared" si="3"/>
        <v>3998370</v>
      </c>
      <c r="Q38" s="100">
        <f t="shared" si="3"/>
        <v>45094168</v>
      </c>
      <c r="R38" s="100">
        <f t="shared" si="3"/>
        <v>44849808</v>
      </c>
      <c r="S38" s="100">
        <f t="shared" si="3"/>
        <v>-19892508</v>
      </c>
      <c r="T38" s="100">
        <f t="shared" si="3"/>
        <v>7452364</v>
      </c>
      <c r="U38" s="100">
        <f t="shared" si="3"/>
        <v>-43341773</v>
      </c>
      <c r="V38" s="100">
        <f t="shared" si="3"/>
        <v>-55781917</v>
      </c>
      <c r="W38" s="100">
        <f t="shared" si="3"/>
        <v>-73397307</v>
      </c>
      <c r="X38" s="100">
        <f t="shared" si="3"/>
        <v>-99709560</v>
      </c>
      <c r="Y38" s="100">
        <f t="shared" si="3"/>
        <v>26312253</v>
      </c>
      <c r="Z38" s="137">
        <f>+IF(X38&lt;&gt;0,+(Y38/X38)*100,0)</f>
        <v>-26.38889691219177</v>
      </c>
      <c r="AA38" s="102">
        <f>+AA17+AA27+AA36</f>
        <v>-99709560</v>
      </c>
    </row>
    <row r="39" spans="1:27" ht="12.75">
      <c r="A39" s="249" t="s">
        <v>200</v>
      </c>
      <c r="B39" s="182"/>
      <c r="C39" s="153">
        <v>540390976</v>
      </c>
      <c r="D39" s="153"/>
      <c r="E39" s="99">
        <v>363285582</v>
      </c>
      <c r="F39" s="100">
        <v>452173094</v>
      </c>
      <c r="G39" s="100">
        <v>452173094</v>
      </c>
      <c r="H39" s="100">
        <v>468152359</v>
      </c>
      <c r="I39" s="100">
        <v>385984350</v>
      </c>
      <c r="J39" s="100">
        <v>452173094</v>
      </c>
      <c r="K39" s="100">
        <v>374296460</v>
      </c>
      <c r="L39" s="100">
        <v>391161089</v>
      </c>
      <c r="M39" s="100">
        <v>395054201</v>
      </c>
      <c r="N39" s="100">
        <v>374296460</v>
      </c>
      <c r="O39" s="100">
        <v>389707896</v>
      </c>
      <c r="P39" s="100">
        <v>385465166</v>
      </c>
      <c r="Q39" s="100">
        <v>389463536</v>
      </c>
      <c r="R39" s="100">
        <v>389707896</v>
      </c>
      <c r="S39" s="100">
        <v>434557704</v>
      </c>
      <c r="T39" s="100">
        <v>414665196</v>
      </c>
      <c r="U39" s="100">
        <v>422117560</v>
      </c>
      <c r="V39" s="100">
        <v>434557704</v>
      </c>
      <c r="W39" s="100">
        <v>452173094</v>
      </c>
      <c r="X39" s="100">
        <v>452173094</v>
      </c>
      <c r="Y39" s="100"/>
      <c r="Z39" s="137"/>
      <c r="AA39" s="102">
        <v>452173094</v>
      </c>
    </row>
    <row r="40" spans="1:27" ht="12.75">
      <c r="A40" s="269" t="s">
        <v>201</v>
      </c>
      <c r="B40" s="256"/>
      <c r="C40" s="257">
        <v>452173094</v>
      </c>
      <c r="D40" s="257"/>
      <c r="E40" s="258">
        <v>272489692</v>
      </c>
      <c r="F40" s="259">
        <v>352463534</v>
      </c>
      <c r="G40" s="259">
        <v>468152359</v>
      </c>
      <c r="H40" s="259">
        <v>385984350</v>
      </c>
      <c r="I40" s="259">
        <v>374296460</v>
      </c>
      <c r="J40" s="259">
        <v>374296460</v>
      </c>
      <c r="K40" s="259">
        <v>391161089</v>
      </c>
      <c r="L40" s="259">
        <v>395054201</v>
      </c>
      <c r="M40" s="259">
        <v>389707896</v>
      </c>
      <c r="N40" s="259">
        <v>389707896</v>
      </c>
      <c r="O40" s="259">
        <v>385465166</v>
      </c>
      <c r="P40" s="259">
        <v>389463536</v>
      </c>
      <c r="Q40" s="259">
        <v>434557704</v>
      </c>
      <c r="R40" s="259">
        <v>385465166</v>
      </c>
      <c r="S40" s="259">
        <v>414665196</v>
      </c>
      <c r="T40" s="259">
        <v>422117560</v>
      </c>
      <c r="U40" s="259">
        <v>378775787</v>
      </c>
      <c r="V40" s="259">
        <v>378775787</v>
      </c>
      <c r="W40" s="259">
        <v>378775787</v>
      </c>
      <c r="X40" s="259">
        <v>352463534</v>
      </c>
      <c r="Y40" s="259">
        <v>26312253</v>
      </c>
      <c r="Z40" s="260">
        <v>7.47</v>
      </c>
      <c r="AA40" s="261">
        <v>352463534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280399615</v>
      </c>
      <c r="D5" s="200">
        <f t="shared" si="0"/>
        <v>0</v>
      </c>
      <c r="E5" s="106">
        <f t="shared" si="0"/>
        <v>242168739</v>
      </c>
      <c r="F5" s="106">
        <f t="shared" si="0"/>
        <v>208055448</v>
      </c>
      <c r="G5" s="106">
        <f t="shared" si="0"/>
        <v>0</v>
      </c>
      <c r="H5" s="106">
        <f t="shared" si="0"/>
        <v>36194318</v>
      </c>
      <c r="I5" s="106">
        <f t="shared" si="0"/>
        <v>14701248</v>
      </c>
      <c r="J5" s="106">
        <f t="shared" si="0"/>
        <v>50895566</v>
      </c>
      <c r="K5" s="106">
        <f t="shared" si="0"/>
        <v>20513370</v>
      </c>
      <c r="L5" s="106">
        <f t="shared" si="0"/>
        <v>23035789</v>
      </c>
      <c r="M5" s="106">
        <f t="shared" si="0"/>
        <v>21468618</v>
      </c>
      <c r="N5" s="106">
        <f t="shared" si="0"/>
        <v>65017777</v>
      </c>
      <c r="O5" s="106">
        <f t="shared" si="0"/>
        <v>5698819</v>
      </c>
      <c r="P5" s="106">
        <f t="shared" si="0"/>
        <v>10475414</v>
      </c>
      <c r="Q5" s="106">
        <f t="shared" si="0"/>
        <v>11691474</v>
      </c>
      <c r="R5" s="106">
        <f t="shared" si="0"/>
        <v>27865707</v>
      </c>
      <c r="S5" s="106">
        <f t="shared" si="0"/>
        <v>11424577</v>
      </c>
      <c r="T5" s="106">
        <f t="shared" si="0"/>
        <v>9959554</v>
      </c>
      <c r="U5" s="106">
        <f t="shared" si="0"/>
        <v>34867743</v>
      </c>
      <c r="V5" s="106">
        <f t="shared" si="0"/>
        <v>56251874</v>
      </c>
      <c r="W5" s="106">
        <f t="shared" si="0"/>
        <v>200030924</v>
      </c>
      <c r="X5" s="106">
        <f t="shared" si="0"/>
        <v>208055448</v>
      </c>
      <c r="Y5" s="106">
        <f t="shared" si="0"/>
        <v>-8024524</v>
      </c>
      <c r="Z5" s="201">
        <f>+IF(X5&lt;&gt;0,+(Y5/X5)*100,0)</f>
        <v>-3.8569160659518036</v>
      </c>
      <c r="AA5" s="199">
        <f>SUM(AA11:AA18)</f>
        <v>208055448</v>
      </c>
    </row>
    <row r="6" spans="1:27" ht="12.75">
      <c r="A6" s="291" t="s">
        <v>205</v>
      </c>
      <c r="B6" s="142"/>
      <c r="C6" s="62">
        <v>158298917</v>
      </c>
      <c r="D6" s="156"/>
      <c r="E6" s="60">
        <v>136385014</v>
      </c>
      <c r="F6" s="60">
        <v>101800226</v>
      </c>
      <c r="G6" s="60"/>
      <c r="H6" s="60">
        <v>28792839</v>
      </c>
      <c r="I6" s="60">
        <v>11390893</v>
      </c>
      <c r="J6" s="60">
        <v>40183732</v>
      </c>
      <c r="K6" s="60">
        <v>12308285</v>
      </c>
      <c r="L6" s="60">
        <v>11923170</v>
      </c>
      <c r="M6" s="60">
        <v>11234157</v>
      </c>
      <c r="N6" s="60">
        <v>35465612</v>
      </c>
      <c r="O6" s="60">
        <v>2646884</v>
      </c>
      <c r="P6" s="60">
        <v>6575159</v>
      </c>
      <c r="Q6" s="60">
        <v>6151516</v>
      </c>
      <c r="R6" s="60">
        <v>15373559</v>
      </c>
      <c r="S6" s="60">
        <v>4926222</v>
      </c>
      <c r="T6" s="60">
        <v>1451018</v>
      </c>
      <c r="U6" s="60">
        <v>9812686</v>
      </c>
      <c r="V6" s="60">
        <v>16189926</v>
      </c>
      <c r="W6" s="60">
        <v>107212829</v>
      </c>
      <c r="X6" s="60">
        <v>101800226</v>
      </c>
      <c r="Y6" s="60">
        <v>5412603</v>
      </c>
      <c r="Z6" s="140">
        <v>5.32</v>
      </c>
      <c r="AA6" s="155">
        <v>101800226</v>
      </c>
    </row>
    <row r="7" spans="1:27" ht="12.75">
      <c r="A7" s="291" t="s">
        <v>206</v>
      </c>
      <c r="B7" s="142"/>
      <c r="C7" s="62">
        <v>65488921</v>
      </c>
      <c r="D7" s="156"/>
      <c r="E7" s="60">
        <v>34293225</v>
      </c>
      <c r="F7" s="60">
        <v>33361079</v>
      </c>
      <c r="G7" s="60"/>
      <c r="H7" s="60">
        <v>2595394</v>
      </c>
      <c r="I7" s="60">
        <v>926350</v>
      </c>
      <c r="J7" s="60">
        <v>3521744</v>
      </c>
      <c r="K7" s="60">
        <v>3877326</v>
      </c>
      <c r="L7" s="60">
        <v>2937364</v>
      </c>
      <c r="M7" s="60">
        <v>1906357</v>
      </c>
      <c r="N7" s="60">
        <v>8721047</v>
      </c>
      <c r="O7" s="60"/>
      <c r="P7" s="60">
        <v>-866950</v>
      </c>
      <c r="Q7" s="60">
        <v>909703</v>
      </c>
      <c r="R7" s="60">
        <v>42753</v>
      </c>
      <c r="S7" s="60">
        <v>318961</v>
      </c>
      <c r="T7" s="60">
        <v>720779</v>
      </c>
      <c r="U7" s="60">
        <v>9936204</v>
      </c>
      <c r="V7" s="60">
        <v>10975944</v>
      </c>
      <c r="W7" s="60">
        <v>23261488</v>
      </c>
      <c r="X7" s="60">
        <v>33361079</v>
      </c>
      <c r="Y7" s="60">
        <v>-10099591</v>
      </c>
      <c r="Z7" s="140">
        <v>-30.27</v>
      </c>
      <c r="AA7" s="155">
        <v>33361079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1320887</v>
      </c>
      <c r="D10" s="156"/>
      <c r="E10" s="60">
        <v>200000</v>
      </c>
      <c r="F10" s="60">
        <v>237000</v>
      </c>
      <c r="G10" s="60"/>
      <c r="H10" s="60"/>
      <c r="I10" s="60"/>
      <c r="J10" s="60"/>
      <c r="K10" s="60">
        <v>176310</v>
      </c>
      <c r="L10" s="60"/>
      <c r="M10" s="60"/>
      <c r="N10" s="60">
        <v>176310</v>
      </c>
      <c r="O10" s="60">
        <v>98302</v>
      </c>
      <c r="P10" s="60"/>
      <c r="Q10" s="60">
        <v>2414755</v>
      </c>
      <c r="R10" s="60">
        <v>2513057</v>
      </c>
      <c r="S10" s="60">
        <v>1067948</v>
      </c>
      <c r="T10" s="60">
        <v>822905</v>
      </c>
      <c r="U10" s="60">
        <v>-26110</v>
      </c>
      <c r="V10" s="60">
        <v>1864743</v>
      </c>
      <c r="W10" s="60">
        <v>4554110</v>
      </c>
      <c r="X10" s="60">
        <v>237000</v>
      </c>
      <c r="Y10" s="60">
        <v>4317110</v>
      </c>
      <c r="Z10" s="140">
        <v>1821.57</v>
      </c>
      <c r="AA10" s="155">
        <v>237000</v>
      </c>
    </row>
    <row r="11" spans="1:27" ht="12.75">
      <c r="A11" s="292" t="s">
        <v>210</v>
      </c>
      <c r="B11" s="142"/>
      <c r="C11" s="293">
        <f aca="true" t="shared" si="1" ref="C11:Y11">SUM(C6:C10)</f>
        <v>225108725</v>
      </c>
      <c r="D11" s="294">
        <f t="shared" si="1"/>
        <v>0</v>
      </c>
      <c r="E11" s="295">
        <f t="shared" si="1"/>
        <v>170878239</v>
      </c>
      <c r="F11" s="295">
        <f t="shared" si="1"/>
        <v>135398305</v>
      </c>
      <c r="G11" s="295">
        <f t="shared" si="1"/>
        <v>0</v>
      </c>
      <c r="H11" s="295">
        <f t="shared" si="1"/>
        <v>31388233</v>
      </c>
      <c r="I11" s="295">
        <f t="shared" si="1"/>
        <v>12317243</v>
      </c>
      <c r="J11" s="295">
        <f t="shared" si="1"/>
        <v>43705476</v>
      </c>
      <c r="K11" s="295">
        <f t="shared" si="1"/>
        <v>16361921</v>
      </c>
      <c r="L11" s="295">
        <f t="shared" si="1"/>
        <v>14860534</v>
      </c>
      <c r="M11" s="295">
        <f t="shared" si="1"/>
        <v>13140514</v>
      </c>
      <c r="N11" s="295">
        <f t="shared" si="1"/>
        <v>44362969</v>
      </c>
      <c r="O11" s="295">
        <f t="shared" si="1"/>
        <v>2745186</v>
      </c>
      <c r="P11" s="295">
        <f t="shared" si="1"/>
        <v>5708209</v>
      </c>
      <c r="Q11" s="295">
        <f t="shared" si="1"/>
        <v>9475974</v>
      </c>
      <c r="R11" s="295">
        <f t="shared" si="1"/>
        <v>17929369</v>
      </c>
      <c r="S11" s="295">
        <f t="shared" si="1"/>
        <v>6313131</v>
      </c>
      <c r="T11" s="295">
        <f t="shared" si="1"/>
        <v>2994702</v>
      </c>
      <c r="U11" s="295">
        <f t="shared" si="1"/>
        <v>19722780</v>
      </c>
      <c r="V11" s="295">
        <f t="shared" si="1"/>
        <v>29030613</v>
      </c>
      <c r="W11" s="295">
        <f t="shared" si="1"/>
        <v>135028427</v>
      </c>
      <c r="X11" s="295">
        <f t="shared" si="1"/>
        <v>135398305</v>
      </c>
      <c r="Y11" s="295">
        <f t="shared" si="1"/>
        <v>-369878</v>
      </c>
      <c r="Z11" s="296">
        <f>+IF(X11&lt;&gt;0,+(Y11/X11)*100,0)</f>
        <v>-0.27317771814056313</v>
      </c>
      <c r="AA11" s="297">
        <f>SUM(AA6:AA10)</f>
        <v>135398305</v>
      </c>
    </row>
    <row r="12" spans="1:27" ht="12.75">
      <c r="A12" s="298" t="s">
        <v>211</v>
      </c>
      <c r="B12" s="136"/>
      <c r="C12" s="62">
        <v>27827164</v>
      </c>
      <c r="D12" s="156"/>
      <c r="E12" s="60">
        <v>48417000</v>
      </c>
      <c r="F12" s="60">
        <v>57831509</v>
      </c>
      <c r="G12" s="60"/>
      <c r="H12" s="60">
        <v>3671018</v>
      </c>
      <c r="I12" s="60">
        <v>2043837</v>
      </c>
      <c r="J12" s="60">
        <v>5714855</v>
      </c>
      <c r="K12" s="60">
        <v>3246324</v>
      </c>
      <c r="L12" s="60">
        <v>7811514</v>
      </c>
      <c r="M12" s="60">
        <v>7692388</v>
      </c>
      <c r="N12" s="60">
        <v>18750226</v>
      </c>
      <c r="O12" s="60"/>
      <c r="P12" s="60">
        <v>3972906</v>
      </c>
      <c r="Q12" s="60">
        <v>1453872</v>
      </c>
      <c r="R12" s="60">
        <v>5426778</v>
      </c>
      <c r="S12" s="60">
        <v>5211805</v>
      </c>
      <c r="T12" s="60">
        <v>5450487</v>
      </c>
      <c r="U12" s="60">
        <v>12882157</v>
      </c>
      <c r="V12" s="60">
        <v>23544449</v>
      </c>
      <c r="W12" s="60">
        <v>53436308</v>
      </c>
      <c r="X12" s="60">
        <v>57831509</v>
      </c>
      <c r="Y12" s="60">
        <v>-4395201</v>
      </c>
      <c r="Z12" s="140">
        <v>-7.6</v>
      </c>
      <c r="AA12" s="155">
        <v>57831509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26853376</v>
      </c>
      <c r="D15" s="156"/>
      <c r="E15" s="60">
        <v>22473500</v>
      </c>
      <c r="F15" s="60">
        <v>14825634</v>
      </c>
      <c r="G15" s="60"/>
      <c r="H15" s="60">
        <v>1135067</v>
      </c>
      <c r="I15" s="60">
        <v>340168</v>
      </c>
      <c r="J15" s="60">
        <v>1475235</v>
      </c>
      <c r="K15" s="60">
        <v>905125</v>
      </c>
      <c r="L15" s="60">
        <v>363741</v>
      </c>
      <c r="M15" s="60">
        <v>635716</v>
      </c>
      <c r="N15" s="60">
        <v>1904582</v>
      </c>
      <c r="O15" s="60">
        <v>2953633</v>
      </c>
      <c r="P15" s="60">
        <v>794299</v>
      </c>
      <c r="Q15" s="60">
        <v>761628</v>
      </c>
      <c r="R15" s="60">
        <v>4509560</v>
      </c>
      <c r="S15" s="60">
        <v>-100359</v>
      </c>
      <c r="T15" s="60">
        <v>1514365</v>
      </c>
      <c r="U15" s="60">
        <v>2262806</v>
      </c>
      <c r="V15" s="60">
        <v>3676812</v>
      </c>
      <c r="W15" s="60">
        <v>11566189</v>
      </c>
      <c r="X15" s="60">
        <v>14825634</v>
      </c>
      <c r="Y15" s="60">
        <v>-3259445</v>
      </c>
      <c r="Z15" s="140">
        <v>-21.99</v>
      </c>
      <c r="AA15" s="155">
        <v>14825634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610350</v>
      </c>
      <c r="D18" s="276"/>
      <c r="E18" s="82">
        <v>400000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37725877</v>
      </c>
      <c r="D20" s="154">
        <f t="shared" si="2"/>
        <v>0</v>
      </c>
      <c r="E20" s="100">
        <f t="shared" si="2"/>
        <v>60989068</v>
      </c>
      <c r="F20" s="100">
        <f t="shared" si="2"/>
        <v>85079147</v>
      </c>
      <c r="G20" s="100">
        <f t="shared" si="2"/>
        <v>0</v>
      </c>
      <c r="H20" s="100">
        <f t="shared" si="2"/>
        <v>10510475</v>
      </c>
      <c r="I20" s="100">
        <f t="shared" si="2"/>
        <v>10623677</v>
      </c>
      <c r="J20" s="100">
        <f t="shared" si="2"/>
        <v>21134152</v>
      </c>
      <c r="K20" s="100">
        <f t="shared" si="2"/>
        <v>1736017</v>
      </c>
      <c r="L20" s="100">
        <f t="shared" si="2"/>
        <v>4733302</v>
      </c>
      <c r="M20" s="100">
        <f t="shared" si="2"/>
        <v>3226780</v>
      </c>
      <c r="N20" s="100">
        <f t="shared" si="2"/>
        <v>9696099</v>
      </c>
      <c r="O20" s="100">
        <f t="shared" si="2"/>
        <v>1197780</v>
      </c>
      <c r="P20" s="100">
        <f t="shared" si="2"/>
        <v>3088319</v>
      </c>
      <c r="Q20" s="100">
        <f t="shared" si="2"/>
        <v>5762022</v>
      </c>
      <c r="R20" s="100">
        <f t="shared" si="2"/>
        <v>10048121</v>
      </c>
      <c r="S20" s="100">
        <f t="shared" si="2"/>
        <v>4612103</v>
      </c>
      <c r="T20" s="100">
        <f t="shared" si="2"/>
        <v>1627947</v>
      </c>
      <c r="U20" s="100">
        <f t="shared" si="2"/>
        <v>12965865</v>
      </c>
      <c r="V20" s="100">
        <f t="shared" si="2"/>
        <v>19205915</v>
      </c>
      <c r="W20" s="100">
        <f t="shared" si="2"/>
        <v>60084287</v>
      </c>
      <c r="X20" s="100">
        <f t="shared" si="2"/>
        <v>85079147</v>
      </c>
      <c r="Y20" s="100">
        <f t="shared" si="2"/>
        <v>-24994860</v>
      </c>
      <c r="Z20" s="137">
        <f>+IF(X20&lt;&gt;0,+(Y20/X20)*100,0)</f>
        <v>-29.37836224427591</v>
      </c>
      <c r="AA20" s="153">
        <f>SUM(AA26:AA33)</f>
        <v>85079147</v>
      </c>
    </row>
    <row r="21" spans="1:27" ht="12.75">
      <c r="A21" s="291" t="s">
        <v>205</v>
      </c>
      <c r="B21" s="142"/>
      <c r="C21" s="62">
        <v>31449642</v>
      </c>
      <c r="D21" s="156"/>
      <c r="E21" s="60">
        <v>26152913</v>
      </c>
      <c r="F21" s="60">
        <v>49416975</v>
      </c>
      <c r="G21" s="60"/>
      <c r="H21" s="60">
        <v>8484329</v>
      </c>
      <c r="I21" s="60">
        <v>10110043</v>
      </c>
      <c r="J21" s="60">
        <v>18594372</v>
      </c>
      <c r="K21" s="60">
        <v>1244269</v>
      </c>
      <c r="L21" s="60">
        <v>2775246</v>
      </c>
      <c r="M21" s="60">
        <v>2595883</v>
      </c>
      <c r="N21" s="60">
        <v>6615398</v>
      </c>
      <c r="O21" s="60"/>
      <c r="P21" s="60">
        <v>3088319</v>
      </c>
      <c r="Q21" s="60">
        <v>2373879</v>
      </c>
      <c r="R21" s="60">
        <v>5462198</v>
      </c>
      <c r="S21" s="60">
        <v>3072166</v>
      </c>
      <c r="T21" s="60">
        <v>1299895</v>
      </c>
      <c r="U21" s="60">
        <v>3868674</v>
      </c>
      <c r="V21" s="60">
        <v>8240735</v>
      </c>
      <c r="W21" s="60">
        <v>38912703</v>
      </c>
      <c r="X21" s="60">
        <v>49416975</v>
      </c>
      <c r="Y21" s="60">
        <v>-10504272</v>
      </c>
      <c r="Z21" s="140">
        <v>-21.26</v>
      </c>
      <c r="AA21" s="155">
        <v>49416975</v>
      </c>
    </row>
    <row r="22" spans="1:27" ht="12.75">
      <c r="A22" s="291" t="s">
        <v>206</v>
      </c>
      <c r="B22" s="142"/>
      <c r="C22" s="62">
        <v>381797</v>
      </c>
      <c r="D22" s="156"/>
      <c r="E22" s="60">
        <v>18886155</v>
      </c>
      <c r="F22" s="60">
        <v>17719560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>
        <v>5725000</v>
      </c>
      <c r="V22" s="60">
        <v>5725000</v>
      </c>
      <c r="W22" s="60">
        <v>5725000</v>
      </c>
      <c r="X22" s="60">
        <v>17719560</v>
      </c>
      <c r="Y22" s="60">
        <v>-11994560</v>
      </c>
      <c r="Z22" s="140">
        <v>-67.69</v>
      </c>
      <c r="AA22" s="155">
        <v>17719560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>
        <v>80500</v>
      </c>
      <c r="R25" s="60">
        <v>80500</v>
      </c>
      <c r="S25" s="60"/>
      <c r="T25" s="60"/>
      <c r="U25" s="60"/>
      <c r="V25" s="60"/>
      <c r="W25" s="60">
        <v>80500</v>
      </c>
      <c r="X25" s="60"/>
      <c r="Y25" s="60">
        <v>80500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31831439</v>
      </c>
      <c r="D26" s="294">
        <f t="shared" si="3"/>
        <v>0</v>
      </c>
      <c r="E26" s="295">
        <f t="shared" si="3"/>
        <v>45039068</v>
      </c>
      <c r="F26" s="295">
        <f t="shared" si="3"/>
        <v>67136535</v>
      </c>
      <c r="G26" s="295">
        <f t="shared" si="3"/>
        <v>0</v>
      </c>
      <c r="H26" s="295">
        <f t="shared" si="3"/>
        <v>8484329</v>
      </c>
      <c r="I26" s="295">
        <f t="shared" si="3"/>
        <v>10110043</v>
      </c>
      <c r="J26" s="295">
        <f t="shared" si="3"/>
        <v>18594372</v>
      </c>
      <c r="K26" s="295">
        <f t="shared" si="3"/>
        <v>1244269</v>
      </c>
      <c r="L26" s="295">
        <f t="shared" si="3"/>
        <v>2775246</v>
      </c>
      <c r="M26" s="295">
        <f t="shared" si="3"/>
        <v>2595883</v>
      </c>
      <c r="N26" s="295">
        <f t="shared" si="3"/>
        <v>6615398</v>
      </c>
      <c r="O26" s="295">
        <f t="shared" si="3"/>
        <v>0</v>
      </c>
      <c r="P26" s="295">
        <f t="shared" si="3"/>
        <v>3088319</v>
      </c>
      <c r="Q26" s="295">
        <f t="shared" si="3"/>
        <v>2454379</v>
      </c>
      <c r="R26" s="295">
        <f t="shared" si="3"/>
        <v>5542698</v>
      </c>
      <c r="S26" s="295">
        <f t="shared" si="3"/>
        <v>3072166</v>
      </c>
      <c r="T26" s="295">
        <f t="shared" si="3"/>
        <v>1299895</v>
      </c>
      <c r="U26" s="295">
        <f t="shared" si="3"/>
        <v>9593674</v>
      </c>
      <c r="V26" s="295">
        <f t="shared" si="3"/>
        <v>13965735</v>
      </c>
      <c r="W26" s="295">
        <f t="shared" si="3"/>
        <v>44718203</v>
      </c>
      <c r="X26" s="295">
        <f t="shared" si="3"/>
        <v>67136535</v>
      </c>
      <c r="Y26" s="295">
        <f t="shared" si="3"/>
        <v>-22418332</v>
      </c>
      <c r="Z26" s="296">
        <f>+IF(X26&lt;&gt;0,+(Y26/X26)*100,0)</f>
        <v>-33.39214929695136</v>
      </c>
      <c r="AA26" s="297">
        <f>SUM(AA21:AA25)</f>
        <v>67136535</v>
      </c>
    </row>
    <row r="27" spans="1:27" ht="12.75">
      <c r="A27" s="298" t="s">
        <v>211</v>
      </c>
      <c r="B27" s="147"/>
      <c r="C27" s="62">
        <v>1010274</v>
      </c>
      <c r="D27" s="156"/>
      <c r="E27" s="60">
        <v>7550000</v>
      </c>
      <c r="F27" s="60">
        <v>5882457</v>
      </c>
      <c r="G27" s="60"/>
      <c r="H27" s="60"/>
      <c r="I27" s="60">
        <v>361190</v>
      </c>
      <c r="J27" s="60">
        <v>361190</v>
      </c>
      <c r="K27" s="60">
        <v>477998</v>
      </c>
      <c r="L27" s="60">
        <v>9264</v>
      </c>
      <c r="M27" s="60"/>
      <c r="N27" s="60">
        <v>487262</v>
      </c>
      <c r="O27" s="60"/>
      <c r="P27" s="60"/>
      <c r="Q27" s="60">
        <v>7066</v>
      </c>
      <c r="R27" s="60">
        <v>7066</v>
      </c>
      <c r="S27" s="60">
        <v>229482</v>
      </c>
      <c r="T27" s="60"/>
      <c r="U27" s="60">
        <v>973999</v>
      </c>
      <c r="V27" s="60">
        <v>1203481</v>
      </c>
      <c r="W27" s="60">
        <v>2058999</v>
      </c>
      <c r="X27" s="60">
        <v>5882457</v>
      </c>
      <c r="Y27" s="60">
        <v>-3823458</v>
      </c>
      <c r="Z27" s="140">
        <v>-65</v>
      </c>
      <c r="AA27" s="155">
        <v>5882457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4884164</v>
      </c>
      <c r="D30" s="156"/>
      <c r="E30" s="60">
        <v>8400000</v>
      </c>
      <c r="F30" s="60">
        <v>12060155</v>
      </c>
      <c r="G30" s="60"/>
      <c r="H30" s="60">
        <v>2026146</v>
      </c>
      <c r="I30" s="60">
        <v>152444</v>
      </c>
      <c r="J30" s="60">
        <v>2178590</v>
      </c>
      <c r="K30" s="60">
        <v>13750</v>
      </c>
      <c r="L30" s="60">
        <v>1948792</v>
      </c>
      <c r="M30" s="60">
        <v>630897</v>
      </c>
      <c r="N30" s="60">
        <v>2593439</v>
      </c>
      <c r="O30" s="60">
        <v>1197780</v>
      </c>
      <c r="P30" s="60"/>
      <c r="Q30" s="60">
        <v>3300577</v>
      </c>
      <c r="R30" s="60">
        <v>4498357</v>
      </c>
      <c r="S30" s="60">
        <v>1310455</v>
      </c>
      <c r="T30" s="60">
        <v>328052</v>
      </c>
      <c r="U30" s="60">
        <v>2398192</v>
      </c>
      <c r="V30" s="60">
        <v>4036699</v>
      </c>
      <c r="W30" s="60">
        <v>13307085</v>
      </c>
      <c r="X30" s="60">
        <v>12060155</v>
      </c>
      <c r="Y30" s="60">
        <v>1246930</v>
      </c>
      <c r="Z30" s="140">
        <v>10.34</v>
      </c>
      <c r="AA30" s="155">
        <v>12060155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189748559</v>
      </c>
      <c r="D36" s="156">
        <f t="shared" si="4"/>
        <v>0</v>
      </c>
      <c r="E36" s="60">
        <f t="shared" si="4"/>
        <v>162537927</v>
      </c>
      <c r="F36" s="60">
        <f t="shared" si="4"/>
        <v>151217201</v>
      </c>
      <c r="G36" s="60">
        <f t="shared" si="4"/>
        <v>0</v>
      </c>
      <c r="H36" s="60">
        <f t="shared" si="4"/>
        <v>37277168</v>
      </c>
      <c r="I36" s="60">
        <f t="shared" si="4"/>
        <v>21500936</v>
      </c>
      <c r="J36" s="60">
        <f t="shared" si="4"/>
        <v>58778104</v>
      </c>
      <c r="K36" s="60">
        <f t="shared" si="4"/>
        <v>13552554</v>
      </c>
      <c r="L36" s="60">
        <f t="shared" si="4"/>
        <v>14698416</v>
      </c>
      <c r="M36" s="60">
        <f t="shared" si="4"/>
        <v>13830040</v>
      </c>
      <c r="N36" s="60">
        <f t="shared" si="4"/>
        <v>42081010</v>
      </c>
      <c r="O36" s="60">
        <f t="shared" si="4"/>
        <v>2646884</v>
      </c>
      <c r="P36" s="60">
        <f t="shared" si="4"/>
        <v>9663478</v>
      </c>
      <c r="Q36" s="60">
        <f t="shared" si="4"/>
        <v>8525395</v>
      </c>
      <c r="R36" s="60">
        <f t="shared" si="4"/>
        <v>20835757</v>
      </c>
      <c r="S36" s="60">
        <f t="shared" si="4"/>
        <v>7998388</v>
      </c>
      <c r="T36" s="60">
        <f t="shared" si="4"/>
        <v>2750913</v>
      </c>
      <c r="U36" s="60">
        <f t="shared" si="4"/>
        <v>13681360</v>
      </c>
      <c r="V36" s="60">
        <f t="shared" si="4"/>
        <v>24430661</v>
      </c>
      <c r="W36" s="60">
        <f t="shared" si="4"/>
        <v>146125532</v>
      </c>
      <c r="X36" s="60">
        <f t="shared" si="4"/>
        <v>151217201</v>
      </c>
      <c r="Y36" s="60">
        <f t="shared" si="4"/>
        <v>-5091669</v>
      </c>
      <c r="Z36" s="140">
        <f aca="true" t="shared" si="5" ref="Z36:Z49">+IF(X36&lt;&gt;0,+(Y36/X36)*100,0)</f>
        <v>-3.3671228976126866</v>
      </c>
      <c r="AA36" s="155">
        <f>AA6+AA21</f>
        <v>151217201</v>
      </c>
    </row>
    <row r="37" spans="1:27" ht="12.75">
      <c r="A37" s="291" t="s">
        <v>206</v>
      </c>
      <c r="B37" s="142"/>
      <c r="C37" s="62">
        <f t="shared" si="4"/>
        <v>65870718</v>
      </c>
      <c r="D37" s="156">
        <f t="shared" si="4"/>
        <v>0</v>
      </c>
      <c r="E37" s="60">
        <f t="shared" si="4"/>
        <v>53179380</v>
      </c>
      <c r="F37" s="60">
        <f t="shared" si="4"/>
        <v>51080639</v>
      </c>
      <c r="G37" s="60">
        <f t="shared" si="4"/>
        <v>0</v>
      </c>
      <c r="H37" s="60">
        <f t="shared" si="4"/>
        <v>2595394</v>
      </c>
      <c r="I37" s="60">
        <f t="shared" si="4"/>
        <v>926350</v>
      </c>
      <c r="J37" s="60">
        <f t="shared" si="4"/>
        <v>3521744</v>
      </c>
      <c r="K37" s="60">
        <f t="shared" si="4"/>
        <v>3877326</v>
      </c>
      <c r="L37" s="60">
        <f t="shared" si="4"/>
        <v>2937364</v>
      </c>
      <c r="M37" s="60">
        <f t="shared" si="4"/>
        <v>1906357</v>
      </c>
      <c r="N37" s="60">
        <f t="shared" si="4"/>
        <v>8721047</v>
      </c>
      <c r="O37" s="60">
        <f t="shared" si="4"/>
        <v>0</v>
      </c>
      <c r="P37" s="60">
        <f t="shared" si="4"/>
        <v>-866950</v>
      </c>
      <c r="Q37" s="60">
        <f t="shared" si="4"/>
        <v>909703</v>
      </c>
      <c r="R37" s="60">
        <f t="shared" si="4"/>
        <v>42753</v>
      </c>
      <c r="S37" s="60">
        <f t="shared" si="4"/>
        <v>318961</v>
      </c>
      <c r="T37" s="60">
        <f t="shared" si="4"/>
        <v>720779</v>
      </c>
      <c r="U37" s="60">
        <f t="shared" si="4"/>
        <v>15661204</v>
      </c>
      <c r="V37" s="60">
        <f t="shared" si="4"/>
        <v>16700944</v>
      </c>
      <c r="W37" s="60">
        <f t="shared" si="4"/>
        <v>28986488</v>
      </c>
      <c r="X37" s="60">
        <f t="shared" si="4"/>
        <v>51080639</v>
      </c>
      <c r="Y37" s="60">
        <f t="shared" si="4"/>
        <v>-22094151</v>
      </c>
      <c r="Z37" s="140">
        <f t="shared" si="5"/>
        <v>-43.25347417834769</v>
      </c>
      <c r="AA37" s="155">
        <f>AA7+AA22</f>
        <v>51080639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1320887</v>
      </c>
      <c r="D40" s="156">
        <f t="shared" si="4"/>
        <v>0</v>
      </c>
      <c r="E40" s="60">
        <f t="shared" si="4"/>
        <v>200000</v>
      </c>
      <c r="F40" s="60">
        <f t="shared" si="4"/>
        <v>237000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176310</v>
      </c>
      <c r="L40" s="60">
        <f t="shared" si="4"/>
        <v>0</v>
      </c>
      <c r="M40" s="60">
        <f t="shared" si="4"/>
        <v>0</v>
      </c>
      <c r="N40" s="60">
        <f t="shared" si="4"/>
        <v>176310</v>
      </c>
      <c r="O40" s="60">
        <f t="shared" si="4"/>
        <v>98302</v>
      </c>
      <c r="P40" s="60">
        <f t="shared" si="4"/>
        <v>0</v>
      </c>
      <c r="Q40" s="60">
        <f t="shared" si="4"/>
        <v>2495255</v>
      </c>
      <c r="R40" s="60">
        <f t="shared" si="4"/>
        <v>2593557</v>
      </c>
      <c r="S40" s="60">
        <f t="shared" si="4"/>
        <v>1067948</v>
      </c>
      <c r="T40" s="60">
        <f t="shared" si="4"/>
        <v>822905</v>
      </c>
      <c r="U40" s="60">
        <f t="shared" si="4"/>
        <v>-26110</v>
      </c>
      <c r="V40" s="60">
        <f t="shared" si="4"/>
        <v>1864743</v>
      </c>
      <c r="W40" s="60">
        <f t="shared" si="4"/>
        <v>4634610</v>
      </c>
      <c r="X40" s="60">
        <f t="shared" si="4"/>
        <v>237000</v>
      </c>
      <c r="Y40" s="60">
        <f t="shared" si="4"/>
        <v>4397610</v>
      </c>
      <c r="Z40" s="140">
        <f t="shared" si="5"/>
        <v>1855.5316455696204</v>
      </c>
      <c r="AA40" s="155">
        <f>AA10+AA25</f>
        <v>237000</v>
      </c>
    </row>
    <row r="41" spans="1:27" ht="12.75">
      <c r="A41" s="292" t="s">
        <v>210</v>
      </c>
      <c r="B41" s="142"/>
      <c r="C41" s="293">
        <f aca="true" t="shared" si="6" ref="C41:Y41">SUM(C36:C40)</f>
        <v>256940164</v>
      </c>
      <c r="D41" s="294">
        <f t="shared" si="6"/>
        <v>0</v>
      </c>
      <c r="E41" s="295">
        <f t="shared" si="6"/>
        <v>215917307</v>
      </c>
      <c r="F41" s="295">
        <f t="shared" si="6"/>
        <v>202534840</v>
      </c>
      <c r="G41" s="295">
        <f t="shared" si="6"/>
        <v>0</v>
      </c>
      <c r="H41" s="295">
        <f t="shared" si="6"/>
        <v>39872562</v>
      </c>
      <c r="I41" s="295">
        <f t="shared" si="6"/>
        <v>22427286</v>
      </c>
      <c r="J41" s="295">
        <f t="shared" si="6"/>
        <v>62299848</v>
      </c>
      <c r="K41" s="295">
        <f t="shared" si="6"/>
        <v>17606190</v>
      </c>
      <c r="L41" s="295">
        <f t="shared" si="6"/>
        <v>17635780</v>
      </c>
      <c r="M41" s="295">
        <f t="shared" si="6"/>
        <v>15736397</v>
      </c>
      <c r="N41" s="295">
        <f t="shared" si="6"/>
        <v>50978367</v>
      </c>
      <c r="O41" s="295">
        <f t="shared" si="6"/>
        <v>2745186</v>
      </c>
      <c r="P41" s="295">
        <f t="shared" si="6"/>
        <v>8796528</v>
      </c>
      <c r="Q41" s="295">
        <f t="shared" si="6"/>
        <v>11930353</v>
      </c>
      <c r="R41" s="295">
        <f t="shared" si="6"/>
        <v>23472067</v>
      </c>
      <c r="S41" s="295">
        <f t="shared" si="6"/>
        <v>9385297</v>
      </c>
      <c r="T41" s="295">
        <f t="shared" si="6"/>
        <v>4294597</v>
      </c>
      <c r="U41" s="295">
        <f t="shared" si="6"/>
        <v>29316454</v>
      </c>
      <c r="V41" s="295">
        <f t="shared" si="6"/>
        <v>42996348</v>
      </c>
      <c r="W41" s="295">
        <f t="shared" si="6"/>
        <v>179746630</v>
      </c>
      <c r="X41" s="295">
        <f t="shared" si="6"/>
        <v>202534840</v>
      </c>
      <c r="Y41" s="295">
        <f t="shared" si="6"/>
        <v>-22788210</v>
      </c>
      <c r="Z41" s="296">
        <f t="shared" si="5"/>
        <v>-11.251501223196957</v>
      </c>
      <c r="AA41" s="297">
        <f>SUM(AA36:AA40)</f>
        <v>202534840</v>
      </c>
    </row>
    <row r="42" spans="1:27" ht="12.75">
      <c r="A42" s="298" t="s">
        <v>211</v>
      </c>
      <c r="B42" s="136"/>
      <c r="C42" s="95">
        <f aca="true" t="shared" si="7" ref="C42:Y48">C12+C27</f>
        <v>28837438</v>
      </c>
      <c r="D42" s="129">
        <f t="shared" si="7"/>
        <v>0</v>
      </c>
      <c r="E42" s="54">
        <f t="shared" si="7"/>
        <v>55967000</v>
      </c>
      <c r="F42" s="54">
        <f t="shared" si="7"/>
        <v>63713966</v>
      </c>
      <c r="G42" s="54">
        <f t="shared" si="7"/>
        <v>0</v>
      </c>
      <c r="H42" s="54">
        <f t="shared" si="7"/>
        <v>3671018</v>
      </c>
      <c r="I42" s="54">
        <f t="shared" si="7"/>
        <v>2405027</v>
      </c>
      <c r="J42" s="54">
        <f t="shared" si="7"/>
        <v>6076045</v>
      </c>
      <c r="K42" s="54">
        <f t="shared" si="7"/>
        <v>3724322</v>
      </c>
      <c r="L42" s="54">
        <f t="shared" si="7"/>
        <v>7820778</v>
      </c>
      <c r="M42" s="54">
        <f t="shared" si="7"/>
        <v>7692388</v>
      </c>
      <c r="N42" s="54">
        <f t="shared" si="7"/>
        <v>19237488</v>
      </c>
      <c r="O42" s="54">
        <f t="shared" si="7"/>
        <v>0</v>
      </c>
      <c r="P42" s="54">
        <f t="shared" si="7"/>
        <v>3972906</v>
      </c>
      <c r="Q42" s="54">
        <f t="shared" si="7"/>
        <v>1460938</v>
      </c>
      <c r="R42" s="54">
        <f t="shared" si="7"/>
        <v>5433844</v>
      </c>
      <c r="S42" s="54">
        <f t="shared" si="7"/>
        <v>5441287</v>
      </c>
      <c r="T42" s="54">
        <f t="shared" si="7"/>
        <v>5450487</v>
      </c>
      <c r="U42" s="54">
        <f t="shared" si="7"/>
        <v>13856156</v>
      </c>
      <c r="V42" s="54">
        <f t="shared" si="7"/>
        <v>24747930</v>
      </c>
      <c r="W42" s="54">
        <f t="shared" si="7"/>
        <v>55495307</v>
      </c>
      <c r="X42" s="54">
        <f t="shared" si="7"/>
        <v>63713966</v>
      </c>
      <c r="Y42" s="54">
        <f t="shared" si="7"/>
        <v>-8218659</v>
      </c>
      <c r="Z42" s="184">
        <f t="shared" si="5"/>
        <v>-12.89930531086387</v>
      </c>
      <c r="AA42" s="130">
        <f aca="true" t="shared" si="8" ref="AA42:AA48">AA12+AA27</f>
        <v>63713966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31737540</v>
      </c>
      <c r="D45" s="129">
        <f t="shared" si="7"/>
        <v>0</v>
      </c>
      <c r="E45" s="54">
        <f t="shared" si="7"/>
        <v>30873500</v>
      </c>
      <c r="F45" s="54">
        <f t="shared" si="7"/>
        <v>26885789</v>
      </c>
      <c r="G45" s="54">
        <f t="shared" si="7"/>
        <v>0</v>
      </c>
      <c r="H45" s="54">
        <f t="shared" si="7"/>
        <v>3161213</v>
      </c>
      <c r="I45" s="54">
        <f t="shared" si="7"/>
        <v>492612</v>
      </c>
      <c r="J45" s="54">
        <f t="shared" si="7"/>
        <v>3653825</v>
      </c>
      <c r="K45" s="54">
        <f t="shared" si="7"/>
        <v>918875</v>
      </c>
      <c r="L45" s="54">
        <f t="shared" si="7"/>
        <v>2312533</v>
      </c>
      <c r="M45" s="54">
        <f t="shared" si="7"/>
        <v>1266613</v>
      </c>
      <c r="N45" s="54">
        <f t="shared" si="7"/>
        <v>4498021</v>
      </c>
      <c r="O45" s="54">
        <f t="shared" si="7"/>
        <v>4151413</v>
      </c>
      <c r="P45" s="54">
        <f t="shared" si="7"/>
        <v>794299</v>
      </c>
      <c r="Q45" s="54">
        <f t="shared" si="7"/>
        <v>4062205</v>
      </c>
      <c r="R45" s="54">
        <f t="shared" si="7"/>
        <v>9007917</v>
      </c>
      <c r="S45" s="54">
        <f t="shared" si="7"/>
        <v>1210096</v>
      </c>
      <c r="T45" s="54">
        <f t="shared" si="7"/>
        <v>1842417</v>
      </c>
      <c r="U45" s="54">
        <f t="shared" si="7"/>
        <v>4660998</v>
      </c>
      <c r="V45" s="54">
        <f t="shared" si="7"/>
        <v>7713511</v>
      </c>
      <c r="W45" s="54">
        <f t="shared" si="7"/>
        <v>24873274</v>
      </c>
      <c r="X45" s="54">
        <f t="shared" si="7"/>
        <v>26885789</v>
      </c>
      <c r="Y45" s="54">
        <f t="shared" si="7"/>
        <v>-2012515</v>
      </c>
      <c r="Z45" s="184">
        <f t="shared" si="5"/>
        <v>-7.485422875259491</v>
      </c>
      <c r="AA45" s="130">
        <f t="shared" si="8"/>
        <v>26885789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610350</v>
      </c>
      <c r="D48" s="129">
        <f t="shared" si="7"/>
        <v>0</v>
      </c>
      <c r="E48" s="54">
        <f t="shared" si="7"/>
        <v>400000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318125492</v>
      </c>
      <c r="D49" s="218">
        <f t="shared" si="9"/>
        <v>0</v>
      </c>
      <c r="E49" s="220">
        <f t="shared" si="9"/>
        <v>303157807</v>
      </c>
      <c r="F49" s="220">
        <f t="shared" si="9"/>
        <v>293134595</v>
      </c>
      <c r="G49" s="220">
        <f t="shared" si="9"/>
        <v>0</v>
      </c>
      <c r="H49" s="220">
        <f t="shared" si="9"/>
        <v>46704793</v>
      </c>
      <c r="I49" s="220">
        <f t="shared" si="9"/>
        <v>25324925</v>
      </c>
      <c r="J49" s="220">
        <f t="shared" si="9"/>
        <v>72029718</v>
      </c>
      <c r="K49" s="220">
        <f t="shared" si="9"/>
        <v>22249387</v>
      </c>
      <c r="L49" s="220">
        <f t="shared" si="9"/>
        <v>27769091</v>
      </c>
      <c r="M49" s="220">
        <f t="shared" si="9"/>
        <v>24695398</v>
      </c>
      <c r="N49" s="220">
        <f t="shared" si="9"/>
        <v>74713876</v>
      </c>
      <c r="O49" s="220">
        <f t="shared" si="9"/>
        <v>6896599</v>
      </c>
      <c r="P49" s="220">
        <f t="shared" si="9"/>
        <v>13563733</v>
      </c>
      <c r="Q49" s="220">
        <f t="shared" si="9"/>
        <v>17453496</v>
      </c>
      <c r="R49" s="220">
        <f t="shared" si="9"/>
        <v>37913828</v>
      </c>
      <c r="S49" s="220">
        <f t="shared" si="9"/>
        <v>16036680</v>
      </c>
      <c r="T49" s="220">
        <f t="shared" si="9"/>
        <v>11587501</v>
      </c>
      <c r="U49" s="220">
        <f t="shared" si="9"/>
        <v>47833608</v>
      </c>
      <c r="V49" s="220">
        <f t="shared" si="9"/>
        <v>75457789</v>
      </c>
      <c r="W49" s="220">
        <f t="shared" si="9"/>
        <v>260115211</v>
      </c>
      <c r="X49" s="220">
        <f t="shared" si="9"/>
        <v>293134595</v>
      </c>
      <c r="Y49" s="220">
        <f t="shared" si="9"/>
        <v>-33019384</v>
      </c>
      <c r="Z49" s="221">
        <f t="shared" si="5"/>
        <v>-11.264239896352048</v>
      </c>
      <c r="AA49" s="222">
        <f>SUM(AA41:AA48)</f>
        <v>293134595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63326286</v>
      </c>
      <c r="D51" s="129">
        <f t="shared" si="10"/>
        <v>0</v>
      </c>
      <c r="E51" s="54">
        <f t="shared" si="10"/>
        <v>95527643</v>
      </c>
      <c r="F51" s="54">
        <f t="shared" si="10"/>
        <v>105474181</v>
      </c>
      <c r="G51" s="54">
        <f t="shared" si="10"/>
        <v>1770135</v>
      </c>
      <c r="H51" s="54">
        <f t="shared" si="10"/>
        <v>4009307</v>
      </c>
      <c r="I51" s="54">
        <f t="shared" si="10"/>
        <v>9887716</v>
      </c>
      <c r="J51" s="54">
        <f t="shared" si="10"/>
        <v>15667158</v>
      </c>
      <c r="K51" s="54">
        <f t="shared" si="10"/>
        <v>8289157</v>
      </c>
      <c r="L51" s="54">
        <f t="shared" si="10"/>
        <v>11561113</v>
      </c>
      <c r="M51" s="54">
        <f t="shared" si="10"/>
        <v>11431760</v>
      </c>
      <c r="N51" s="54">
        <f t="shared" si="10"/>
        <v>31282030</v>
      </c>
      <c r="O51" s="54">
        <f t="shared" si="10"/>
        <v>8238031</v>
      </c>
      <c r="P51" s="54">
        <f t="shared" si="10"/>
        <v>8833467</v>
      </c>
      <c r="Q51" s="54">
        <f t="shared" si="10"/>
        <v>8085684</v>
      </c>
      <c r="R51" s="54">
        <f t="shared" si="10"/>
        <v>25157182</v>
      </c>
      <c r="S51" s="54">
        <f t="shared" si="10"/>
        <v>7495454</v>
      </c>
      <c r="T51" s="54">
        <f t="shared" si="10"/>
        <v>7500682</v>
      </c>
      <c r="U51" s="54">
        <f t="shared" si="10"/>
        <v>10731284</v>
      </c>
      <c r="V51" s="54">
        <f t="shared" si="10"/>
        <v>25727420</v>
      </c>
      <c r="W51" s="54">
        <f t="shared" si="10"/>
        <v>97833790</v>
      </c>
      <c r="X51" s="54">
        <f t="shared" si="10"/>
        <v>105474181</v>
      </c>
      <c r="Y51" s="54">
        <f t="shared" si="10"/>
        <v>-7640391</v>
      </c>
      <c r="Z51" s="184">
        <f>+IF(X51&lt;&gt;0,+(Y51/X51)*100,0)</f>
        <v>-7.243849563524934</v>
      </c>
      <c r="AA51" s="130">
        <f>SUM(AA57:AA61)</f>
        <v>105474181</v>
      </c>
    </row>
    <row r="52" spans="1:27" ht="12.75">
      <c r="A52" s="310" t="s">
        <v>205</v>
      </c>
      <c r="B52" s="142"/>
      <c r="C52" s="62">
        <v>25398373</v>
      </c>
      <c r="D52" s="156"/>
      <c r="E52" s="60">
        <v>24693165</v>
      </c>
      <c r="F52" s="60">
        <v>24263855</v>
      </c>
      <c r="G52" s="60">
        <v>2525</v>
      </c>
      <c r="H52" s="60">
        <v>1125314</v>
      </c>
      <c r="I52" s="60">
        <v>3742081</v>
      </c>
      <c r="J52" s="60">
        <v>4869920</v>
      </c>
      <c r="K52" s="60">
        <v>2815587</v>
      </c>
      <c r="L52" s="60">
        <v>3406482</v>
      </c>
      <c r="M52" s="60">
        <v>3410486</v>
      </c>
      <c r="N52" s="60">
        <v>9632555</v>
      </c>
      <c r="O52" s="60">
        <v>1606298</v>
      </c>
      <c r="P52" s="60">
        <v>3257174</v>
      </c>
      <c r="Q52" s="60">
        <v>2358682</v>
      </c>
      <c r="R52" s="60">
        <v>7222154</v>
      </c>
      <c r="S52" s="60">
        <v>1025736</v>
      </c>
      <c r="T52" s="60">
        <v>1818063</v>
      </c>
      <c r="U52" s="60">
        <v>1429755</v>
      </c>
      <c r="V52" s="60">
        <v>4273554</v>
      </c>
      <c r="W52" s="60">
        <v>25998183</v>
      </c>
      <c r="X52" s="60">
        <v>24263855</v>
      </c>
      <c r="Y52" s="60">
        <v>1734328</v>
      </c>
      <c r="Z52" s="140">
        <v>7.15</v>
      </c>
      <c r="AA52" s="155">
        <v>24263855</v>
      </c>
    </row>
    <row r="53" spans="1:27" ht="12.75">
      <c r="A53" s="310" t="s">
        <v>206</v>
      </c>
      <c r="B53" s="142"/>
      <c r="C53" s="62">
        <v>12118331</v>
      </c>
      <c r="D53" s="156"/>
      <c r="E53" s="60">
        <v>30503228</v>
      </c>
      <c r="F53" s="60">
        <v>36229560</v>
      </c>
      <c r="G53" s="60">
        <v>796699</v>
      </c>
      <c r="H53" s="60">
        <v>1860419</v>
      </c>
      <c r="I53" s="60">
        <v>2841827</v>
      </c>
      <c r="J53" s="60">
        <v>5498945</v>
      </c>
      <c r="K53" s="60">
        <v>2534257</v>
      </c>
      <c r="L53" s="60">
        <v>3426777</v>
      </c>
      <c r="M53" s="60">
        <v>3273545</v>
      </c>
      <c r="N53" s="60">
        <v>9234579</v>
      </c>
      <c r="O53" s="60">
        <v>2392017</v>
      </c>
      <c r="P53" s="60">
        <v>2158438</v>
      </c>
      <c r="Q53" s="60">
        <v>2062005</v>
      </c>
      <c r="R53" s="60">
        <v>6612460</v>
      </c>
      <c r="S53" s="60">
        <v>2277375</v>
      </c>
      <c r="T53" s="60">
        <v>1891080</v>
      </c>
      <c r="U53" s="60">
        <v>4205384</v>
      </c>
      <c r="V53" s="60">
        <v>8373839</v>
      </c>
      <c r="W53" s="60">
        <v>29719823</v>
      </c>
      <c r="X53" s="60">
        <v>36229560</v>
      </c>
      <c r="Y53" s="60">
        <v>-6509737</v>
      </c>
      <c r="Z53" s="140">
        <v>-17.97</v>
      </c>
      <c r="AA53" s="155">
        <v>36229560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9600</v>
      </c>
      <c r="D56" s="156"/>
      <c r="E56" s="60">
        <v>170906</v>
      </c>
      <c r="F56" s="60">
        <v>688906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688906</v>
      </c>
      <c r="Y56" s="60">
        <v>-688906</v>
      </c>
      <c r="Z56" s="140">
        <v>-100</v>
      </c>
      <c r="AA56" s="155">
        <v>688906</v>
      </c>
    </row>
    <row r="57" spans="1:27" ht="12.75">
      <c r="A57" s="138" t="s">
        <v>210</v>
      </c>
      <c r="B57" s="142"/>
      <c r="C57" s="293">
        <f aca="true" t="shared" si="11" ref="C57:Y57">SUM(C52:C56)</f>
        <v>37526304</v>
      </c>
      <c r="D57" s="294">
        <f t="shared" si="11"/>
        <v>0</v>
      </c>
      <c r="E57" s="295">
        <f t="shared" si="11"/>
        <v>55367299</v>
      </c>
      <c r="F57" s="295">
        <f t="shared" si="11"/>
        <v>61182321</v>
      </c>
      <c r="G57" s="295">
        <f t="shared" si="11"/>
        <v>799224</v>
      </c>
      <c r="H57" s="295">
        <f t="shared" si="11"/>
        <v>2985733</v>
      </c>
      <c r="I57" s="295">
        <f t="shared" si="11"/>
        <v>6583908</v>
      </c>
      <c r="J57" s="295">
        <f t="shared" si="11"/>
        <v>10368865</v>
      </c>
      <c r="K57" s="295">
        <f t="shared" si="11"/>
        <v>5349844</v>
      </c>
      <c r="L57" s="295">
        <f t="shared" si="11"/>
        <v>6833259</v>
      </c>
      <c r="M57" s="295">
        <f t="shared" si="11"/>
        <v>6684031</v>
      </c>
      <c r="N57" s="295">
        <f t="shared" si="11"/>
        <v>18867134</v>
      </c>
      <c r="O57" s="295">
        <f t="shared" si="11"/>
        <v>3998315</v>
      </c>
      <c r="P57" s="295">
        <f t="shared" si="11"/>
        <v>5415612</v>
      </c>
      <c r="Q57" s="295">
        <f t="shared" si="11"/>
        <v>4420687</v>
      </c>
      <c r="R57" s="295">
        <f t="shared" si="11"/>
        <v>13834614</v>
      </c>
      <c r="S57" s="295">
        <f t="shared" si="11"/>
        <v>3303111</v>
      </c>
      <c r="T57" s="295">
        <f t="shared" si="11"/>
        <v>3709143</v>
      </c>
      <c r="U57" s="295">
        <f t="shared" si="11"/>
        <v>5635139</v>
      </c>
      <c r="V57" s="295">
        <f t="shared" si="11"/>
        <v>12647393</v>
      </c>
      <c r="W57" s="295">
        <f t="shared" si="11"/>
        <v>55718006</v>
      </c>
      <c r="X57" s="295">
        <f t="shared" si="11"/>
        <v>61182321</v>
      </c>
      <c r="Y57" s="295">
        <f t="shared" si="11"/>
        <v>-5464315</v>
      </c>
      <c r="Z57" s="296">
        <f>+IF(X57&lt;&gt;0,+(Y57/X57)*100,0)</f>
        <v>-8.9311992593416</v>
      </c>
      <c r="AA57" s="297">
        <f>SUM(AA52:AA56)</f>
        <v>61182321</v>
      </c>
    </row>
    <row r="58" spans="1:27" ht="12.75">
      <c r="A58" s="311" t="s">
        <v>211</v>
      </c>
      <c r="B58" s="136"/>
      <c r="C58" s="62">
        <v>13370633</v>
      </c>
      <c r="D58" s="156"/>
      <c r="E58" s="60">
        <v>24473016</v>
      </c>
      <c r="F58" s="60">
        <v>28423016</v>
      </c>
      <c r="G58" s="60">
        <v>455678</v>
      </c>
      <c r="H58" s="60">
        <v>231832</v>
      </c>
      <c r="I58" s="60">
        <v>2384261</v>
      </c>
      <c r="J58" s="60">
        <v>3071771</v>
      </c>
      <c r="K58" s="60">
        <v>1637576</v>
      </c>
      <c r="L58" s="60">
        <v>3400859</v>
      </c>
      <c r="M58" s="60">
        <v>4063916</v>
      </c>
      <c r="N58" s="60">
        <v>9102351</v>
      </c>
      <c r="O58" s="60">
        <v>2991854</v>
      </c>
      <c r="P58" s="60">
        <v>2234108</v>
      </c>
      <c r="Q58" s="60">
        <v>2381880</v>
      </c>
      <c r="R58" s="60">
        <v>7607842</v>
      </c>
      <c r="S58" s="60">
        <v>3079546</v>
      </c>
      <c r="T58" s="60">
        <v>2388772</v>
      </c>
      <c r="U58" s="60">
        <v>3626793</v>
      </c>
      <c r="V58" s="60">
        <v>9095111</v>
      </c>
      <c r="W58" s="60">
        <v>28877075</v>
      </c>
      <c r="X58" s="60">
        <v>28423016</v>
      </c>
      <c r="Y58" s="60">
        <v>454059</v>
      </c>
      <c r="Z58" s="140">
        <v>1.6</v>
      </c>
      <c r="AA58" s="155">
        <v>28423016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12429349</v>
      </c>
      <c r="D61" s="156"/>
      <c r="E61" s="60">
        <v>15687328</v>
      </c>
      <c r="F61" s="60">
        <v>15868844</v>
      </c>
      <c r="G61" s="60">
        <v>515233</v>
      </c>
      <c r="H61" s="60">
        <v>791742</v>
      </c>
      <c r="I61" s="60">
        <v>919547</v>
      </c>
      <c r="J61" s="60">
        <v>2226522</v>
      </c>
      <c r="K61" s="60">
        <v>1301737</v>
      </c>
      <c r="L61" s="60">
        <v>1326995</v>
      </c>
      <c r="M61" s="60">
        <v>683813</v>
      </c>
      <c r="N61" s="60">
        <v>3312545</v>
      </c>
      <c r="O61" s="60">
        <v>1247862</v>
      </c>
      <c r="P61" s="60">
        <v>1183747</v>
      </c>
      <c r="Q61" s="60">
        <v>1283117</v>
      </c>
      <c r="R61" s="60">
        <v>3714726</v>
      </c>
      <c r="S61" s="60">
        <v>1112797</v>
      </c>
      <c r="T61" s="60">
        <v>1402767</v>
      </c>
      <c r="U61" s="60">
        <v>1469352</v>
      </c>
      <c r="V61" s="60">
        <v>3984916</v>
      </c>
      <c r="W61" s="60">
        <v>13238709</v>
      </c>
      <c r="X61" s="60">
        <v>15868844</v>
      </c>
      <c r="Y61" s="60">
        <v>-2630135</v>
      </c>
      <c r="Z61" s="140">
        <v>-16.57</v>
      </c>
      <c r="AA61" s="155">
        <v>15868844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52642644</v>
      </c>
      <c r="F65" s="60"/>
      <c r="G65" s="60">
        <v>1313316</v>
      </c>
      <c r="H65" s="60">
        <v>1452966</v>
      </c>
      <c r="I65" s="60">
        <v>4263342</v>
      </c>
      <c r="J65" s="60">
        <v>7029624</v>
      </c>
      <c r="K65" s="60">
        <v>3928461</v>
      </c>
      <c r="L65" s="60">
        <v>3549240</v>
      </c>
      <c r="M65" s="60">
        <v>3071727</v>
      </c>
      <c r="N65" s="60">
        <v>10549428</v>
      </c>
      <c r="O65" s="60">
        <v>3452976</v>
      </c>
      <c r="P65" s="60">
        <v>2665179</v>
      </c>
      <c r="Q65" s="60">
        <v>2103547</v>
      </c>
      <c r="R65" s="60">
        <v>8221702</v>
      </c>
      <c r="S65" s="60">
        <v>3102622</v>
      </c>
      <c r="T65" s="60">
        <v>2910737</v>
      </c>
      <c r="U65" s="60">
        <v>6139630</v>
      </c>
      <c r="V65" s="60">
        <v>12152989</v>
      </c>
      <c r="W65" s="60">
        <v>37953743</v>
      </c>
      <c r="X65" s="60"/>
      <c r="Y65" s="60">
        <v>37953743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42884999</v>
      </c>
      <c r="F66" s="275"/>
      <c r="G66" s="275">
        <v>274091</v>
      </c>
      <c r="H66" s="275">
        <v>1577999</v>
      </c>
      <c r="I66" s="275">
        <v>3463707</v>
      </c>
      <c r="J66" s="275">
        <v>5315797</v>
      </c>
      <c r="K66" s="275">
        <v>2622564</v>
      </c>
      <c r="L66" s="275">
        <v>4860020</v>
      </c>
      <c r="M66" s="275">
        <v>7193790</v>
      </c>
      <c r="N66" s="275">
        <v>14676374</v>
      </c>
      <c r="O66" s="275">
        <v>2864083</v>
      </c>
      <c r="P66" s="275">
        <v>3724269</v>
      </c>
      <c r="Q66" s="275">
        <v>3738469</v>
      </c>
      <c r="R66" s="275">
        <v>10326821</v>
      </c>
      <c r="S66" s="275">
        <v>2641329</v>
      </c>
      <c r="T66" s="275">
        <v>3165805</v>
      </c>
      <c r="U66" s="275">
        <v>2755263</v>
      </c>
      <c r="V66" s="275">
        <v>8562397</v>
      </c>
      <c r="W66" s="275">
        <v>38881389</v>
      </c>
      <c r="X66" s="275"/>
      <c r="Y66" s="275">
        <v>38881389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182727</v>
      </c>
      <c r="H68" s="60">
        <v>1052000</v>
      </c>
      <c r="I68" s="60">
        <v>2309138</v>
      </c>
      <c r="J68" s="60">
        <v>3543865</v>
      </c>
      <c r="K68" s="60">
        <v>1748376</v>
      </c>
      <c r="L68" s="60">
        <v>3240014</v>
      </c>
      <c r="M68" s="60">
        <v>1724133</v>
      </c>
      <c r="N68" s="60">
        <v>6712523</v>
      </c>
      <c r="O68" s="60">
        <v>1909389</v>
      </c>
      <c r="P68" s="60">
        <v>2482846</v>
      </c>
      <c r="Q68" s="60">
        <v>2473625</v>
      </c>
      <c r="R68" s="60">
        <v>6865860</v>
      </c>
      <c r="S68" s="60">
        <v>1760886</v>
      </c>
      <c r="T68" s="60">
        <v>2110537</v>
      </c>
      <c r="U68" s="60">
        <v>1836842</v>
      </c>
      <c r="V68" s="60">
        <v>5708265</v>
      </c>
      <c r="W68" s="60">
        <v>22830513</v>
      </c>
      <c r="X68" s="60"/>
      <c r="Y68" s="60">
        <v>22830513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95527643</v>
      </c>
      <c r="F69" s="220">
        <f t="shared" si="12"/>
        <v>0</v>
      </c>
      <c r="G69" s="220">
        <f t="shared" si="12"/>
        <v>1770134</v>
      </c>
      <c r="H69" s="220">
        <f t="shared" si="12"/>
        <v>4082965</v>
      </c>
      <c r="I69" s="220">
        <f t="shared" si="12"/>
        <v>10036187</v>
      </c>
      <c r="J69" s="220">
        <f t="shared" si="12"/>
        <v>15889286</v>
      </c>
      <c r="K69" s="220">
        <f t="shared" si="12"/>
        <v>8299401</v>
      </c>
      <c r="L69" s="220">
        <f t="shared" si="12"/>
        <v>11649274</v>
      </c>
      <c r="M69" s="220">
        <f t="shared" si="12"/>
        <v>11989650</v>
      </c>
      <c r="N69" s="220">
        <f t="shared" si="12"/>
        <v>31938325</v>
      </c>
      <c r="O69" s="220">
        <f t="shared" si="12"/>
        <v>8226448</v>
      </c>
      <c r="P69" s="220">
        <f t="shared" si="12"/>
        <v>8872294</v>
      </c>
      <c r="Q69" s="220">
        <f t="shared" si="12"/>
        <v>8315641</v>
      </c>
      <c r="R69" s="220">
        <f t="shared" si="12"/>
        <v>25414383</v>
      </c>
      <c r="S69" s="220">
        <f t="shared" si="12"/>
        <v>7504837</v>
      </c>
      <c r="T69" s="220">
        <f t="shared" si="12"/>
        <v>8187079</v>
      </c>
      <c r="U69" s="220">
        <f t="shared" si="12"/>
        <v>10731735</v>
      </c>
      <c r="V69" s="220">
        <f t="shared" si="12"/>
        <v>26423651</v>
      </c>
      <c r="W69" s="220">
        <f t="shared" si="12"/>
        <v>99665645</v>
      </c>
      <c r="X69" s="220">
        <f t="shared" si="12"/>
        <v>0</v>
      </c>
      <c r="Y69" s="220">
        <f t="shared" si="12"/>
        <v>99665645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225108725</v>
      </c>
      <c r="D5" s="357">
        <f t="shared" si="0"/>
        <v>0</v>
      </c>
      <c r="E5" s="356">
        <f t="shared" si="0"/>
        <v>170878239</v>
      </c>
      <c r="F5" s="358">
        <f t="shared" si="0"/>
        <v>135398305</v>
      </c>
      <c r="G5" s="358">
        <f t="shared" si="0"/>
        <v>0</v>
      </c>
      <c r="H5" s="356">
        <f t="shared" si="0"/>
        <v>31388233</v>
      </c>
      <c r="I5" s="356">
        <f t="shared" si="0"/>
        <v>12317243</v>
      </c>
      <c r="J5" s="358">
        <f t="shared" si="0"/>
        <v>43705476</v>
      </c>
      <c r="K5" s="358">
        <f t="shared" si="0"/>
        <v>16361921</v>
      </c>
      <c r="L5" s="356">
        <f t="shared" si="0"/>
        <v>14860534</v>
      </c>
      <c r="M5" s="356">
        <f t="shared" si="0"/>
        <v>13140514</v>
      </c>
      <c r="N5" s="358">
        <f t="shared" si="0"/>
        <v>44362969</v>
      </c>
      <c r="O5" s="358">
        <f t="shared" si="0"/>
        <v>2745186</v>
      </c>
      <c r="P5" s="356">
        <f t="shared" si="0"/>
        <v>5708209</v>
      </c>
      <c r="Q5" s="356">
        <f t="shared" si="0"/>
        <v>9475974</v>
      </c>
      <c r="R5" s="358">
        <f t="shared" si="0"/>
        <v>17929369</v>
      </c>
      <c r="S5" s="358">
        <f t="shared" si="0"/>
        <v>6313131</v>
      </c>
      <c r="T5" s="356">
        <f t="shared" si="0"/>
        <v>2994702</v>
      </c>
      <c r="U5" s="356">
        <f t="shared" si="0"/>
        <v>19722780</v>
      </c>
      <c r="V5" s="358">
        <f t="shared" si="0"/>
        <v>29030613</v>
      </c>
      <c r="W5" s="358">
        <f t="shared" si="0"/>
        <v>135028427</v>
      </c>
      <c r="X5" s="356">
        <f t="shared" si="0"/>
        <v>135398305</v>
      </c>
      <c r="Y5" s="358">
        <f t="shared" si="0"/>
        <v>-369878</v>
      </c>
      <c r="Z5" s="359">
        <f>+IF(X5&lt;&gt;0,+(Y5/X5)*100,0)</f>
        <v>-0.27317771814056313</v>
      </c>
      <c r="AA5" s="360">
        <f>+AA6+AA8+AA11+AA13+AA15</f>
        <v>135398305</v>
      </c>
    </row>
    <row r="6" spans="1:27" ht="12.75">
      <c r="A6" s="361" t="s">
        <v>205</v>
      </c>
      <c r="B6" s="142"/>
      <c r="C6" s="60">
        <f>+C7</f>
        <v>158298917</v>
      </c>
      <c r="D6" s="340">
        <f aca="true" t="shared" si="1" ref="D6:AA6">+D7</f>
        <v>0</v>
      </c>
      <c r="E6" s="60">
        <f t="shared" si="1"/>
        <v>136385014</v>
      </c>
      <c r="F6" s="59">
        <f t="shared" si="1"/>
        <v>101800226</v>
      </c>
      <c r="G6" s="59">
        <f t="shared" si="1"/>
        <v>0</v>
      </c>
      <c r="H6" s="60">
        <f t="shared" si="1"/>
        <v>28792839</v>
      </c>
      <c r="I6" s="60">
        <f t="shared" si="1"/>
        <v>11390893</v>
      </c>
      <c r="J6" s="59">
        <f t="shared" si="1"/>
        <v>40183732</v>
      </c>
      <c r="K6" s="59">
        <f t="shared" si="1"/>
        <v>12308285</v>
      </c>
      <c r="L6" s="60">
        <f t="shared" si="1"/>
        <v>11923170</v>
      </c>
      <c r="M6" s="60">
        <f t="shared" si="1"/>
        <v>11234157</v>
      </c>
      <c r="N6" s="59">
        <f t="shared" si="1"/>
        <v>35465612</v>
      </c>
      <c r="O6" s="59">
        <f t="shared" si="1"/>
        <v>2646884</v>
      </c>
      <c r="P6" s="60">
        <f t="shared" si="1"/>
        <v>6575159</v>
      </c>
      <c r="Q6" s="60">
        <f t="shared" si="1"/>
        <v>6151516</v>
      </c>
      <c r="R6" s="59">
        <f t="shared" si="1"/>
        <v>15373559</v>
      </c>
      <c r="S6" s="59">
        <f t="shared" si="1"/>
        <v>4926222</v>
      </c>
      <c r="T6" s="60">
        <f t="shared" si="1"/>
        <v>1451018</v>
      </c>
      <c r="U6" s="60">
        <f t="shared" si="1"/>
        <v>9812686</v>
      </c>
      <c r="V6" s="59">
        <f t="shared" si="1"/>
        <v>16189926</v>
      </c>
      <c r="W6" s="59">
        <f t="shared" si="1"/>
        <v>107212829</v>
      </c>
      <c r="X6" s="60">
        <f t="shared" si="1"/>
        <v>101800226</v>
      </c>
      <c r="Y6" s="59">
        <f t="shared" si="1"/>
        <v>5412603</v>
      </c>
      <c r="Z6" s="61">
        <f>+IF(X6&lt;&gt;0,+(Y6/X6)*100,0)</f>
        <v>5.3168870175199805</v>
      </c>
      <c r="AA6" s="62">
        <f t="shared" si="1"/>
        <v>101800226</v>
      </c>
    </row>
    <row r="7" spans="1:27" ht="12.75">
      <c r="A7" s="291" t="s">
        <v>229</v>
      </c>
      <c r="B7" s="142"/>
      <c r="C7" s="60">
        <v>158298917</v>
      </c>
      <c r="D7" s="340"/>
      <c r="E7" s="60">
        <v>136385014</v>
      </c>
      <c r="F7" s="59">
        <v>101800226</v>
      </c>
      <c r="G7" s="59"/>
      <c r="H7" s="60">
        <v>28792839</v>
      </c>
      <c r="I7" s="60">
        <v>11390893</v>
      </c>
      <c r="J7" s="59">
        <v>40183732</v>
      </c>
      <c r="K7" s="59">
        <v>12308285</v>
      </c>
      <c r="L7" s="60">
        <v>11923170</v>
      </c>
      <c r="M7" s="60">
        <v>11234157</v>
      </c>
      <c r="N7" s="59">
        <v>35465612</v>
      </c>
      <c r="O7" s="59">
        <v>2646884</v>
      </c>
      <c r="P7" s="60">
        <v>6575159</v>
      </c>
      <c r="Q7" s="60">
        <v>6151516</v>
      </c>
      <c r="R7" s="59">
        <v>15373559</v>
      </c>
      <c r="S7" s="59">
        <v>4926222</v>
      </c>
      <c r="T7" s="60">
        <v>1451018</v>
      </c>
      <c r="U7" s="60">
        <v>9812686</v>
      </c>
      <c r="V7" s="59">
        <v>16189926</v>
      </c>
      <c r="W7" s="59">
        <v>107212829</v>
      </c>
      <c r="X7" s="60">
        <v>101800226</v>
      </c>
      <c r="Y7" s="59">
        <v>5412603</v>
      </c>
      <c r="Z7" s="61">
        <v>5.32</v>
      </c>
      <c r="AA7" s="62">
        <v>101800226</v>
      </c>
    </row>
    <row r="8" spans="1:27" ht="12.75">
      <c r="A8" s="361" t="s">
        <v>206</v>
      </c>
      <c r="B8" s="142"/>
      <c r="C8" s="60">
        <f aca="true" t="shared" si="2" ref="C8:Y8">SUM(C9:C10)</f>
        <v>65488921</v>
      </c>
      <c r="D8" s="340">
        <f t="shared" si="2"/>
        <v>0</v>
      </c>
      <c r="E8" s="60">
        <f t="shared" si="2"/>
        <v>34293225</v>
      </c>
      <c r="F8" s="59">
        <f t="shared" si="2"/>
        <v>33361079</v>
      </c>
      <c r="G8" s="59">
        <f t="shared" si="2"/>
        <v>0</v>
      </c>
      <c r="H8" s="60">
        <f t="shared" si="2"/>
        <v>2595394</v>
      </c>
      <c r="I8" s="60">
        <f t="shared" si="2"/>
        <v>926350</v>
      </c>
      <c r="J8" s="59">
        <f t="shared" si="2"/>
        <v>3521744</v>
      </c>
      <c r="K8" s="59">
        <f t="shared" si="2"/>
        <v>3877326</v>
      </c>
      <c r="L8" s="60">
        <f t="shared" si="2"/>
        <v>2937364</v>
      </c>
      <c r="M8" s="60">
        <f t="shared" si="2"/>
        <v>1906357</v>
      </c>
      <c r="N8" s="59">
        <f t="shared" si="2"/>
        <v>8721047</v>
      </c>
      <c r="O8" s="59">
        <f t="shared" si="2"/>
        <v>0</v>
      </c>
      <c r="P8" s="60">
        <f t="shared" si="2"/>
        <v>-866950</v>
      </c>
      <c r="Q8" s="60">
        <f t="shared" si="2"/>
        <v>909703</v>
      </c>
      <c r="R8" s="59">
        <f t="shared" si="2"/>
        <v>42753</v>
      </c>
      <c r="S8" s="59">
        <f t="shared" si="2"/>
        <v>318961</v>
      </c>
      <c r="T8" s="60">
        <f t="shared" si="2"/>
        <v>720779</v>
      </c>
      <c r="U8" s="60">
        <f t="shared" si="2"/>
        <v>9936204</v>
      </c>
      <c r="V8" s="59">
        <f t="shared" si="2"/>
        <v>10975944</v>
      </c>
      <c r="W8" s="59">
        <f t="shared" si="2"/>
        <v>23261488</v>
      </c>
      <c r="X8" s="60">
        <f t="shared" si="2"/>
        <v>33361079</v>
      </c>
      <c r="Y8" s="59">
        <f t="shared" si="2"/>
        <v>-10099591</v>
      </c>
      <c r="Z8" s="61">
        <f>+IF(X8&lt;&gt;0,+(Y8/X8)*100,0)</f>
        <v>-30.273574185055587</v>
      </c>
      <c r="AA8" s="62">
        <f>SUM(AA9:AA10)</f>
        <v>33361079</v>
      </c>
    </row>
    <row r="9" spans="1:27" ht="12.75">
      <c r="A9" s="291" t="s">
        <v>230</v>
      </c>
      <c r="B9" s="142"/>
      <c r="C9" s="60">
        <v>62228327</v>
      </c>
      <c r="D9" s="340"/>
      <c r="E9" s="60">
        <v>27041037</v>
      </c>
      <c r="F9" s="59">
        <v>28093234</v>
      </c>
      <c r="G9" s="59"/>
      <c r="H9" s="60">
        <v>2595394</v>
      </c>
      <c r="I9" s="60">
        <v>926350</v>
      </c>
      <c r="J9" s="59">
        <v>3521744</v>
      </c>
      <c r="K9" s="59">
        <v>3877326</v>
      </c>
      <c r="L9" s="60">
        <v>2937364</v>
      </c>
      <c r="M9" s="60">
        <v>1906357</v>
      </c>
      <c r="N9" s="59">
        <v>8721047</v>
      </c>
      <c r="O9" s="59"/>
      <c r="P9" s="60">
        <v>-866950</v>
      </c>
      <c r="Q9" s="60">
        <v>909703</v>
      </c>
      <c r="R9" s="59">
        <v>42753</v>
      </c>
      <c r="S9" s="59">
        <v>318961</v>
      </c>
      <c r="T9" s="60">
        <v>720779</v>
      </c>
      <c r="U9" s="60">
        <v>7043204</v>
      </c>
      <c r="V9" s="59">
        <v>8082944</v>
      </c>
      <c r="W9" s="59">
        <v>20368488</v>
      </c>
      <c r="X9" s="60">
        <v>28093234</v>
      </c>
      <c r="Y9" s="59">
        <v>-7724746</v>
      </c>
      <c r="Z9" s="61">
        <v>-27.5</v>
      </c>
      <c r="AA9" s="62">
        <v>28093234</v>
      </c>
    </row>
    <row r="10" spans="1:27" ht="12.75">
      <c r="A10" s="291" t="s">
        <v>231</v>
      </c>
      <c r="B10" s="142"/>
      <c r="C10" s="60">
        <v>3260594</v>
      </c>
      <c r="D10" s="340"/>
      <c r="E10" s="60">
        <v>7252188</v>
      </c>
      <c r="F10" s="59">
        <v>5267845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2893000</v>
      </c>
      <c r="V10" s="59">
        <v>2893000</v>
      </c>
      <c r="W10" s="59">
        <v>2893000</v>
      </c>
      <c r="X10" s="60">
        <v>5267845</v>
      </c>
      <c r="Y10" s="59">
        <v>-2374845</v>
      </c>
      <c r="Z10" s="61">
        <v>-45.08</v>
      </c>
      <c r="AA10" s="62">
        <v>5267845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1320887</v>
      </c>
      <c r="D15" s="340">
        <f t="shared" si="5"/>
        <v>0</v>
      </c>
      <c r="E15" s="60">
        <f t="shared" si="5"/>
        <v>200000</v>
      </c>
      <c r="F15" s="59">
        <f t="shared" si="5"/>
        <v>237000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176310</v>
      </c>
      <c r="L15" s="60">
        <f t="shared" si="5"/>
        <v>0</v>
      </c>
      <c r="M15" s="60">
        <f t="shared" si="5"/>
        <v>0</v>
      </c>
      <c r="N15" s="59">
        <f t="shared" si="5"/>
        <v>176310</v>
      </c>
      <c r="O15" s="59">
        <f t="shared" si="5"/>
        <v>98302</v>
      </c>
      <c r="P15" s="60">
        <f t="shared" si="5"/>
        <v>0</v>
      </c>
      <c r="Q15" s="60">
        <f t="shared" si="5"/>
        <v>2414755</v>
      </c>
      <c r="R15" s="59">
        <f t="shared" si="5"/>
        <v>2513057</v>
      </c>
      <c r="S15" s="59">
        <f t="shared" si="5"/>
        <v>1067948</v>
      </c>
      <c r="T15" s="60">
        <f t="shared" si="5"/>
        <v>822905</v>
      </c>
      <c r="U15" s="60">
        <f t="shared" si="5"/>
        <v>-26110</v>
      </c>
      <c r="V15" s="59">
        <f t="shared" si="5"/>
        <v>1864743</v>
      </c>
      <c r="W15" s="59">
        <f t="shared" si="5"/>
        <v>4554110</v>
      </c>
      <c r="X15" s="60">
        <f t="shared" si="5"/>
        <v>237000</v>
      </c>
      <c r="Y15" s="59">
        <f t="shared" si="5"/>
        <v>4317110</v>
      </c>
      <c r="Z15" s="61">
        <f>+IF(X15&lt;&gt;0,+(Y15/X15)*100,0)</f>
        <v>1821.565400843882</v>
      </c>
      <c r="AA15" s="62">
        <f>SUM(AA16:AA20)</f>
        <v>237000</v>
      </c>
    </row>
    <row r="16" spans="1:27" ht="12.75">
      <c r="A16" s="291" t="s">
        <v>234</v>
      </c>
      <c r="B16" s="300"/>
      <c r="C16" s="60"/>
      <c r="D16" s="340"/>
      <c r="E16" s="60">
        <v>200000</v>
      </c>
      <c r="F16" s="59">
        <v>237000</v>
      </c>
      <c r="G16" s="59"/>
      <c r="H16" s="60"/>
      <c r="I16" s="60"/>
      <c r="J16" s="59"/>
      <c r="K16" s="59">
        <v>176310</v>
      </c>
      <c r="L16" s="60"/>
      <c r="M16" s="60"/>
      <c r="N16" s="59">
        <v>176310</v>
      </c>
      <c r="O16" s="59"/>
      <c r="P16" s="60"/>
      <c r="Q16" s="60"/>
      <c r="R16" s="59"/>
      <c r="S16" s="59">
        <v>439</v>
      </c>
      <c r="T16" s="60">
        <v>26110</v>
      </c>
      <c r="U16" s="60">
        <v>-26110</v>
      </c>
      <c r="V16" s="59">
        <v>439</v>
      </c>
      <c r="W16" s="59">
        <v>176749</v>
      </c>
      <c r="X16" s="60">
        <v>237000</v>
      </c>
      <c r="Y16" s="59">
        <v>-60251</v>
      </c>
      <c r="Z16" s="61">
        <v>-25.42</v>
      </c>
      <c r="AA16" s="62">
        <v>237000</v>
      </c>
    </row>
    <row r="17" spans="1:27" ht="12.75">
      <c r="A17" s="291" t="s">
        <v>235</v>
      </c>
      <c r="B17" s="136"/>
      <c r="C17" s="60">
        <v>439850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236482</v>
      </c>
      <c r="R17" s="59">
        <v>236482</v>
      </c>
      <c r="S17" s="59">
        <v>1067509</v>
      </c>
      <c r="T17" s="60">
        <v>796795</v>
      </c>
      <c r="U17" s="60"/>
      <c r="V17" s="59">
        <v>1864304</v>
      </c>
      <c r="W17" s="59">
        <v>2100786</v>
      </c>
      <c r="X17" s="60"/>
      <c r="Y17" s="59">
        <v>2100786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881037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>
        <v>98302</v>
      </c>
      <c r="P20" s="60"/>
      <c r="Q20" s="60">
        <v>2178273</v>
      </c>
      <c r="R20" s="59">
        <v>2276575</v>
      </c>
      <c r="S20" s="59"/>
      <c r="T20" s="60"/>
      <c r="U20" s="60"/>
      <c r="V20" s="59"/>
      <c r="W20" s="59">
        <v>2276575</v>
      </c>
      <c r="X20" s="60"/>
      <c r="Y20" s="59">
        <v>2276575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27827164</v>
      </c>
      <c r="D22" s="344">
        <f t="shared" si="6"/>
        <v>0</v>
      </c>
      <c r="E22" s="343">
        <f t="shared" si="6"/>
        <v>48417000</v>
      </c>
      <c r="F22" s="345">
        <f t="shared" si="6"/>
        <v>57831509</v>
      </c>
      <c r="G22" s="345">
        <f t="shared" si="6"/>
        <v>0</v>
      </c>
      <c r="H22" s="343">
        <f t="shared" si="6"/>
        <v>3671018</v>
      </c>
      <c r="I22" s="343">
        <f t="shared" si="6"/>
        <v>2043837</v>
      </c>
      <c r="J22" s="345">
        <f t="shared" si="6"/>
        <v>5714855</v>
      </c>
      <c r="K22" s="345">
        <f t="shared" si="6"/>
        <v>3246324</v>
      </c>
      <c r="L22" s="343">
        <f t="shared" si="6"/>
        <v>7811514</v>
      </c>
      <c r="M22" s="343">
        <f t="shared" si="6"/>
        <v>7692388</v>
      </c>
      <c r="N22" s="345">
        <f t="shared" si="6"/>
        <v>18750226</v>
      </c>
      <c r="O22" s="345">
        <f t="shared" si="6"/>
        <v>0</v>
      </c>
      <c r="P22" s="343">
        <f t="shared" si="6"/>
        <v>3972906</v>
      </c>
      <c r="Q22" s="343">
        <f t="shared" si="6"/>
        <v>1453872</v>
      </c>
      <c r="R22" s="345">
        <f t="shared" si="6"/>
        <v>5426778</v>
      </c>
      <c r="S22" s="345">
        <f t="shared" si="6"/>
        <v>5211805</v>
      </c>
      <c r="T22" s="343">
        <f t="shared" si="6"/>
        <v>5450487</v>
      </c>
      <c r="U22" s="343">
        <f t="shared" si="6"/>
        <v>12882157</v>
      </c>
      <c r="V22" s="345">
        <f t="shared" si="6"/>
        <v>23544449</v>
      </c>
      <c r="W22" s="345">
        <f t="shared" si="6"/>
        <v>53436308</v>
      </c>
      <c r="X22" s="343">
        <f t="shared" si="6"/>
        <v>57831509</v>
      </c>
      <c r="Y22" s="345">
        <f t="shared" si="6"/>
        <v>-4395201</v>
      </c>
      <c r="Z22" s="336">
        <f>+IF(X22&lt;&gt;0,+(Y22/X22)*100,0)</f>
        <v>-7.600010921381975</v>
      </c>
      <c r="AA22" s="350">
        <f>SUM(AA23:AA32)</f>
        <v>57831509</v>
      </c>
    </row>
    <row r="23" spans="1:27" ht="12.75">
      <c r="A23" s="361" t="s">
        <v>237</v>
      </c>
      <c r="B23" s="142"/>
      <c r="C23" s="60">
        <v>303474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9577731</v>
      </c>
      <c r="D24" s="340"/>
      <c r="E24" s="60">
        <v>19660000</v>
      </c>
      <c r="F24" s="59">
        <v>16590500</v>
      </c>
      <c r="G24" s="59"/>
      <c r="H24" s="60">
        <v>2035563</v>
      </c>
      <c r="I24" s="60">
        <v>905801</v>
      </c>
      <c r="J24" s="59">
        <v>2941364</v>
      </c>
      <c r="K24" s="59"/>
      <c r="L24" s="60">
        <v>3181781</v>
      </c>
      <c r="M24" s="60">
        <v>1990440</v>
      </c>
      <c r="N24" s="59">
        <v>5172221</v>
      </c>
      <c r="O24" s="59"/>
      <c r="P24" s="60">
        <v>1980291</v>
      </c>
      <c r="Q24" s="60">
        <v>842734</v>
      </c>
      <c r="R24" s="59">
        <v>2823025</v>
      </c>
      <c r="S24" s="59">
        <v>1114138</v>
      </c>
      <c r="T24" s="60">
        <v>751082</v>
      </c>
      <c r="U24" s="60">
        <v>4824049</v>
      </c>
      <c r="V24" s="59">
        <v>6689269</v>
      </c>
      <c r="W24" s="59">
        <v>17625879</v>
      </c>
      <c r="X24" s="60">
        <v>16590500</v>
      </c>
      <c r="Y24" s="59">
        <v>1035379</v>
      </c>
      <c r="Z24" s="61">
        <v>6.24</v>
      </c>
      <c r="AA24" s="62">
        <v>16590500</v>
      </c>
    </row>
    <row r="25" spans="1:27" ht="12.75">
      <c r="A25" s="361" t="s">
        <v>239</v>
      </c>
      <c r="B25" s="142"/>
      <c r="C25" s="60">
        <v>5103434</v>
      </c>
      <c r="D25" s="340"/>
      <c r="E25" s="60">
        <v>6340000</v>
      </c>
      <c r="F25" s="59">
        <v>10556097</v>
      </c>
      <c r="G25" s="59"/>
      <c r="H25" s="60">
        <v>1635455</v>
      </c>
      <c r="I25" s="60">
        <v>776751</v>
      </c>
      <c r="J25" s="59">
        <v>2412206</v>
      </c>
      <c r="K25" s="59">
        <v>2455330</v>
      </c>
      <c r="L25" s="60">
        <v>1032779</v>
      </c>
      <c r="M25" s="60">
        <v>1137511</v>
      </c>
      <c r="N25" s="59">
        <v>4625620</v>
      </c>
      <c r="O25" s="59"/>
      <c r="P25" s="60"/>
      <c r="Q25" s="60"/>
      <c r="R25" s="59"/>
      <c r="S25" s="59">
        <v>641682</v>
      </c>
      <c r="T25" s="60">
        <v>1065736</v>
      </c>
      <c r="U25" s="60">
        <v>1863366</v>
      </c>
      <c r="V25" s="59">
        <v>3570784</v>
      </c>
      <c r="W25" s="59">
        <v>10608610</v>
      </c>
      <c r="X25" s="60">
        <v>10556097</v>
      </c>
      <c r="Y25" s="59">
        <v>52513</v>
      </c>
      <c r="Z25" s="61">
        <v>0.5</v>
      </c>
      <c r="AA25" s="62">
        <v>10556097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1058775</v>
      </c>
      <c r="D27" s="340"/>
      <c r="E27" s="60">
        <v>3507000</v>
      </c>
      <c r="F27" s="59">
        <v>7884912</v>
      </c>
      <c r="G27" s="59"/>
      <c r="H27" s="60"/>
      <c r="I27" s="60">
        <v>361285</v>
      </c>
      <c r="J27" s="59">
        <v>361285</v>
      </c>
      <c r="K27" s="59"/>
      <c r="L27" s="60">
        <v>1437585</v>
      </c>
      <c r="M27" s="60">
        <v>480576</v>
      </c>
      <c r="N27" s="59">
        <v>1918161</v>
      </c>
      <c r="O27" s="59"/>
      <c r="P27" s="60"/>
      <c r="Q27" s="60"/>
      <c r="R27" s="59"/>
      <c r="S27" s="59"/>
      <c r="T27" s="60"/>
      <c r="U27" s="60">
        <v>1730000</v>
      </c>
      <c r="V27" s="59">
        <v>1730000</v>
      </c>
      <c r="W27" s="59">
        <v>4009446</v>
      </c>
      <c r="X27" s="60">
        <v>7884912</v>
      </c>
      <c r="Y27" s="59">
        <v>-3875466</v>
      </c>
      <c r="Z27" s="61">
        <v>-49.15</v>
      </c>
      <c r="AA27" s="62">
        <v>7884912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110000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11783750</v>
      </c>
      <c r="D32" s="340"/>
      <c r="E32" s="60">
        <v>18800000</v>
      </c>
      <c r="F32" s="59">
        <v>22800000</v>
      </c>
      <c r="G32" s="59"/>
      <c r="H32" s="60"/>
      <c r="I32" s="60"/>
      <c r="J32" s="59"/>
      <c r="K32" s="59">
        <v>790994</v>
      </c>
      <c r="L32" s="60">
        <v>2159369</v>
      </c>
      <c r="M32" s="60">
        <v>4083861</v>
      </c>
      <c r="N32" s="59">
        <v>7034224</v>
      </c>
      <c r="O32" s="59"/>
      <c r="P32" s="60">
        <v>1992615</v>
      </c>
      <c r="Q32" s="60">
        <v>611138</v>
      </c>
      <c r="R32" s="59">
        <v>2603753</v>
      </c>
      <c r="S32" s="59">
        <v>3455985</v>
      </c>
      <c r="T32" s="60">
        <v>3633669</v>
      </c>
      <c r="U32" s="60">
        <v>4464742</v>
      </c>
      <c r="V32" s="59">
        <v>11554396</v>
      </c>
      <c r="W32" s="59">
        <v>21192373</v>
      </c>
      <c r="X32" s="60">
        <v>22800000</v>
      </c>
      <c r="Y32" s="59">
        <v>-1607627</v>
      </c>
      <c r="Z32" s="61">
        <v>-7.05</v>
      </c>
      <c r="AA32" s="62">
        <v>22800000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26853376</v>
      </c>
      <c r="D40" s="344">
        <f t="shared" si="9"/>
        <v>0</v>
      </c>
      <c r="E40" s="343">
        <f t="shared" si="9"/>
        <v>22473500</v>
      </c>
      <c r="F40" s="345">
        <f t="shared" si="9"/>
        <v>14825634</v>
      </c>
      <c r="G40" s="345">
        <f t="shared" si="9"/>
        <v>0</v>
      </c>
      <c r="H40" s="343">
        <f t="shared" si="9"/>
        <v>1135067</v>
      </c>
      <c r="I40" s="343">
        <f t="shared" si="9"/>
        <v>340168</v>
      </c>
      <c r="J40" s="345">
        <f t="shared" si="9"/>
        <v>1475235</v>
      </c>
      <c r="K40" s="345">
        <f t="shared" si="9"/>
        <v>905125</v>
      </c>
      <c r="L40" s="343">
        <f t="shared" si="9"/>
        <v>363741</v>
      </c>
      <c r="M40" s="343">
        <f t="shared" si="9"/>
        <v>635716</v>
      </c>
      <c r="N40" s="345">
        <f t="shared" si="9"/>
        <v>1904582</v>
      </c>
      <c r="O40" s="345">
        <f t="shared" si="9"/>
        <v>2953633</v>
      </c>
      <c r="P40" s="343">
        <f t="shared" si="9"/>
        <v>794299</v>
      </c>
      <c r="Q40" s="343">
        <f t="shared" si="9"/>
        <v>761628</v>
      </c>
      <c r="R40" s="345">
        <f t="shared" si="9"/>
        <v>4509560</v>
      </c>
      <c r="S40" s="345">
        <f t="shared" si="9"/>
        <v>-100359</v>
      </c>
      <c r="T40" s="343">
        <f t="shared" si="9"/>
        <v>1514365</v>
      </c>
      <c r="U40" s="343">
        <f t="shared" si="9"/>
        <v>2262806</v>
      </c>
      <c r="V40" s="345">
        <f t="shared" si="9"/>
        <v>3676812</v>
      </c>
      <c r="W40" s="345">
        <f t="shared" si="9"/>
        <v>11566189</v>
      </c>
      <c r="X40" s="343">
        <f t="shared" si="9"/>
        <v>14825634</v>
      </c>
      <c r="Y40" s="345">
        <f t="shared" si="9"/>
        <v>-3259445</v>
      </c>
      <c r="Z40" s="336">
        <f>+IF(X40&lt;&gt;0,+(Y40/X40)*100,0)</f>
        <v>-21.98519806977563</v>
      </c>
      <c r="AA40" s="350">
        <f>SUM(AA41:AA49)</f>
        <v>14825634</v>
      </c>
    </row>
    <row r="41" spans="1:27" ht="12.75">
      <c r="A41" s="361" t="s">
        <v>248</v>
      </c>
      <c r="B41" s="142"/>
      <c r="C41" s="362">
        <v>14021640</v>
      </c>
      <c r="D41" s="363"/>
      <c r="E41" s="362">
        <v>4500000</v>
      </c>
      <c r="F41" s="364">
        <v>5100000</v>
      </c>
      <c r="G41" s="364"/>
      <c r="H41" s="362">
        <v>1101642</v>
      </c>
      <c r="I41" s="362">
        <v>27600</v>
      </c>
      <c r="J41" s="364">
        <v>1129242</v>
      </c>
      <c r="K41" s="364">
        <v>13606</v>
      </c>
      <c r="L41" s="362"/>
      <c r="M41" s="362"/>
      <c r="N41" s="364">
        <v>13606</v>
      </c>
      <c r="O41" s="364">
        <v>2259404</v>
      </c>
      <c r="P41" s="362">
        <v>475845</v>
      </c>
      <c r="Q41" s="362">
        <v>141922</v>
      </c>
      <c r="R41" s="364">
        <v>2877171</v>
      </c>
      <c r="S41" s="364"/>
      <c r="T41" s="362">
        <v>452083</v>
      </c>
      <c r="U41" s="362">
        <v>34148</v>
      </c>
      <c r="V41" s="364">
        <v>486231</v>
      </c>
      <c r="W41" s="364">
        <v>4506250</v>
      </c>
      <c r="X41" s="362">
        <v>5100000</v>
      </c>
      <c r="Y41" s="364">
        <v>-593750</v>
      </c>
      <c r="Z41" s="365">
        <v>-11.64</v>
      </c>
      <c r="AA41" s="366">
        <v>5100000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4751983</v>
      </c>
      <c r="D43" s="369"/>
      <c r="E43" s="305">
        <v>2857000</v>
      </c>
      <c r="F43" s="370">
        <v>3018510</v>
      </c>
      <c r="G43" s="370"/>
      <c r="H43" s="305">
        <v>31930</v>
      </c>
      <c r="I43" s="305">
        <v>9781</v>
      </c>
      <c r="J43" s="370">
        <v>41711</v>
      </c>
      <c r="K43" s="370">
        <v>320689</v>
      </c>
      <c r="L43" s="305">
        <v>-30450</v>
      </c>
      <c r="M43" s="305">
        <v>439051</v>
      </c>
      <c r="N43" s="370">
        <v>729290</v>
      </c>
      <c r="O43" s="370">
        <v>385023</v>
      </c>
      <c r="P43" s="305">
        <v>264164</v>
      </c>
      <c r="Q43" s="305">
        <v>606779</v>
      </c>
      <c r="R43" s="370">
        <v>1255966</v>
      </c>
      <c r="S43" s="370">
        <v>-107738</v>
      </c>
      <c r="T43" s="305">
        <v>490893</v>
      </c>
      <c r="U43" s="305">
        <v>926102</v>
      </c>
      <c r="V43" s="370">
        <v>1309257</v>
      </c>
      <c r="W43" s="370">
        <v>3336224</v>
      </c>
      <c r="X43" s="305">
        <v>3018510</v>
      </c>
      <c r="Y43" s="370">
        <v>317714</v>
      </c>
      <c r="Z43" s="371">
        <v>10.53</v>
      </c>
      <c r="AA43" s="303">
        <v>3018510</v>
      </c>
    </row>
    <row r="44" spans="1:27" ht="12.75">
      <c r="A44" s="361" t="s">
        <v>251</v>
      </c>
      <c r="B44" s="136"/>
      <c r="C44" s="60">
        <v>1089533</v>
      </c>
      <c r="D44" s="368"/>
      <c r="E44" s="54">
        <v>5594500</v>
      </c>
      <c r="F44" s="53">
        <v>4054413</v>
      </c>
      <c r="G44" s="53"/>
      <c r="H44" s="54">
        <v>1495</v>
      </c>
      <c r="I44" s="54">
        <v>54011</v>
      </c>
      <c r="J44" s="53">
        <v>55506</v>
      </c>
      <c r="K44" s="53">
        <v>68485</v>
      </c>
      <c r="L44" s="54">
        <v>327121</v>
      </c>
      <c r="M44" s="54">
        <v>26665</v>
      </c>
      <c r="N44" s="53">
        <v>422271</v>
      </c>
      <c r="O44" s="53">
        <v>39495</v>
      </c>
      <c r="P44" s="54">
        <v>54290</v>
      </c>
      <c r="Q44" s="54">
        <v>12927</v>
      </c>
      <c r="R44" s="53">
        <v>106712</v>
      </c>
      <c r="S44" s="53">
        <v>7379</v>
      </c>
      <c r="T44" s="54">
        <v>96430</v>
      </c>
      <c r="U44" s="54">
        <v>-20307</v>
      </c>
      <c r="V44" s="53">
        <v>83502</v>
      </c>
      <c r="W44" s="53">
        <v>667991</v>
      </c>
      <c r="X44" s="54">
        <v>4054413</v>
      </c>
      <c r="Y44" s="53">
        <v>-3386422</v>
      </c>
      <c r="Z44" s="94">
        <v>-83.52</v>
      </c>
      <c r="AA44" s="95">
        <v>4054413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646470</v>
      </c>
      <c r="D47" s="368"/>
      <c r="E47" s="54">
        <v>1500000</v>
      </c>
      <c r="F47" s="53">
        <v>1000000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>
        <v>706022</v>
      </c>
      <c r="V47" s="53">
        <v>706022</v>
      </c>
      <c r="W47" s="53">
        <v>706022</v>
      </c>
      <c r="X47" s="54">
        <v>1000000</v>
      </c>
      <c r="Y47" s="53">
        <v>-293978</v>
      </c>
      <c r="Z47" s="94">
        <v>-29.4</v>
      </c>
      <c r="AA47" s="95">
        <v>1000000</v>
      </c>
    </row>
    <row r="48" spans="1:27" ht="12.75">
      <c r="A48" s="361" t="s">
        <v>255</v>
      </c>
      <c r="B48" s="136"/>
      <c r="C48" s="60">
        <v>3108298</v>
      </c>
      <c r="D48" s="368"/>
      <c r="E48" s="54">
        <v>6136000</v>
      </c>
      <c r="F48" s="53">
        <v>854285</v>
      </c>
      <c r="G48" s="53"/>
      <c r="H48" s="54"/>
      <c r="I48" s="54">
        <v>248776</v>
      </c>
      <c r="J48" s="53">
        <v>248776</v>
      </c>
      <c r="K48" s="53">
        <v>502345</v>
      </c>
      <c r="L48" s="54">
        <v>-129120</v>
      </c>
      <c r="M48" s="54">
        <v>170000</v>
      </c>
      <c r="N48" s="53">
        <v>543225</v>
      </c>
      <c r="O48" s="53">
        <v>247541</v>
      </c>
      <c r="P48" s="54"/>
      <c r="Q48" s="54"/>
      <c r="R48" s="53">
        <v>247541</v>
      </c>
      <c r="S48" s="53"/>
      <c r="T48" s="54">
        <v>859</v>
      </c>
      <c r="U48" s="54">
        <v>517486</v>
      </c>
      <c r="V48" s="53">
        <v>518345</v>
      </c>
      <c r="W48" s="53">
        <v>1557887</v>
      </c>
      <c r="X48" s="54">
        <v>854285</v>
      </c>
      <c r="Y48" s="53">
        <v>703602</v>
      </c>
      <c r="Z48" s="94">
        <v>82.36</v>
      </c>
      <c r="AA48" s="95">
        <v>854285</v>
      </c>
    </row>
    <row r="49" spans="1:27" ht="12.75">
      <c r="A49" s="361" t="s">
        <v>93</v>
      </c>
      <c r="B49" s="136"/>
      <c r="C49" s="54">
        <v>3235452</v>
      </c>
      <c r="D49" s="368"/>
      <c r="E49" s="54">
        <v>1886000</v>
      </c>
      <c r="F49" s="53">
        <v>798426</v>
      </c>
      <c r="G49" s="53"/>
      <c r="H49" s="54"/>
      <c r="I49" s="54"/>
      <c r="J49" s="53"/>
      <c r="K49" s="53"/>
      <c r="L49" s="54">
        <v>196190</v>
      </c>
      <c r="M49" s="54"/>
      <c r="N49" s="53">
        <v>196190</v>
      </c>
      <c r="O49" s="53">
        <v>22170</v>
      </c>
      <c r="P49" s="54"/>
      <c r="Q49" s="54"/>
      <c r="R49" s="53">
        <v>22170</v>
      </c>
      <c r="S49" s="53"/>
      <c r="T49" s="54">
        <v>474100</v>
      </c>
      <c r="U49" s="54">
        <v>99355</v>
      </c>
      <c r="V49" s="53">
        <v>573455</v>
      </c>
      <c r="W49" s="53">
        <v>791815</v>
      </c>
      <c r="X49" s="54">
        <v>798426</v>
      </c>
      <c r="Y49" s="53">
        <v>-6611</v>
      </c>
      <c r="Z49" s="94">
        <v>-0.83</v>
      </c>
      <c r="AA49" s="95">
        <v>798426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610350</v>
      </c>
      <c r="D57" s="344">
        <f aca="true" t="shared" si="13" ref="D57:AA57">+D58</f>
        <v>0</v>
      </c>
      <c r="E57" s="343">
        <f t="shared" si="13"/>
        <v>400000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610350</v>
      </c>
      <c r="D58" s="340"/>
      <c r="E58" s="60">
        <v>400000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280399615</v>
      </c>
      <c r="D60" s="346">
        <f t="shared" si="14"/>
        <v>0</v>
      </c>
      <c r="E60" s="219">
        <f t="shared" si="14"/>
        <v>242168739</v>
      </c>
      <c r="F60" s="264">
        <f t="shared" si="14"/>
        <v>208055448</v>
      </c>
      <c r="G60" s="264">
        <f t="shared" si="14"/>
        <v>0</v>
      </c>
      <c r="H60" s="219">
        <f t="shared" si="14"/>
        <v>36194318</v>
      </c>
      <c r="I60" s="219">
        <f t="shared" si="14"/>
        <v>14701248</v>
      </c>
      <c r="J60" s="264">
        <f t="shared" si="14"/>
        <v>50895566</v>
      </c>
      <c r="K60" s="264">
        <f t="shared" si="14"/>
        <v>20513370</v>
      </c>
      <c r="L60" s="219">
        <f t="shared" si="14"/>
        <v>23035789</v>
      </c>
      <c r="M60" s="219">
        <f t="shared" si="14"/>
        <v>21468618</v>
      </c>
      <c r="N60" s="264">
        <f t="shared" si="14"/>
        <v>65017777</v>
      </c>
      <c r="O60" s="264">
        <f t="shared" si="14"/>
        <v>5698819</v>
      </c>
      <c r="P60" s="219">
        <f t="shared" si="14"/>
        <v>10475414</v>
      </c>
      <c r="Q60" s="219">
        <f t="shared" si="14"/>
        <v>11691474</v>
      </c>
      <c r="R60" s="264">
        <f t="shared" si="14"/>
        <v>27865707</v>
      </c>
      <c r="S60" s="264">
        <f t="shared" si="14"/>
        <v>11424577</v>
      </c>
      <c r="T60" s="219">
        <f t="shared" si="14"/>
        <v>9959554</v>
      </c>
      <c r="U60" s="219">
        <f t="shared" si="14"/>
        <v>34867743</v>
      </c>
      <c r="V60" s="264">
        <f t="shared" si="14"/>
        <v>56251874</v>
      </c>
      <c r="W60" s="264">
        <f t="shared" si="14"/>
        <v>200030924</v>
      </c>
      <c r="X60" s="219">
        <f t="shared" si="14"/>
        <v>208055448</v>
      </c>
      <c r="Y60" s="264">
        <f t="shared" si="14"/>
        <v>-8024524</v>
      </c>
      <c r="Z60" s="337">
        <f>+IF(X60&lt;&gt;0,+(Y60/X60)*100,0)</f>
        <v>-3.8569160659518036</v>
      </c>
      <c r="AA60" s="232">
        <f>+AA57+AA54+AA51+AA40+AA37+AA34+AA22+AA5</f>
        <v>208055448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31831439</v>
      </c>
      <c r="D5" s="357">
        <f t="shared" si="0"/>
        <v>0</v>
      </c>
      <c r="E5" s="356">
        <f t="shared" si="0"/>
        <v>45039068</v>
      </c>
      <c r="F5" s="358">
        <f t="shared" si="0"/>
        <v>67136535</v>
      </c>
      <c r="G5" s="358">
        <f t="shared" si="0"/>
        <v>0</v>
      </c>
      <c r="H5" s="356">
        <f t="shared" si="0"/>
        <v>8484329</v>
      </c>
      <c r="I5" s="356">
        <f t="shared" si="0"/>
        <v>10110043</v>
      </c>
      <c r="J5" s="358">
        <f t="shared" si="0"/>
        <v>18594372</v>
      </c>
      <c r="K5" s="358">
        <f t="shared" si="0"/>
        <v>1244269</v>
      </c>
      <c r="L5" s="356">
        <f t="shared" si="0"/>
        <v>2775246</v>
      </c>
      <c r="M5" s="356">
        <f t="shared" si="0"/>
        <v>2595883</v>
      </c>
      <c r="N5" s="358">
        <f t="shared" si="0"/>
        <v>6615398</v>
      </c>
      <c r="O5" s="358">
        <f t="shared" si="0"/>
        <v>0</v>
      </c>
      <c r="P5" s="356">
        <f t="shared" si="0"/>
        <v>3088319</v>
      </c>
      <c r="Q5" s="356">
        <f t="shared" si="0"/>
        <v>2454379</v>
      </c>
      <c r="R5" s="358">
        <f t="shared" si="0"/>
        <v>5542698</v>
      </c>
      <c r="S5" s="358">
        <f t="shared" si="0"/>
        <v>3072166</v>
      </c>
      <c r="T5" s="356">
        <f t="shared" si="0"/>
        <v>1299895</v>
      </c>
      <c r="U5" s="356">
        <f t="shared" si="0"/>
        <v>9593674</v>
      </c>
      <c r="V5" s="358">
        <f t="shared" si="0"/>
        <v>13965735</v>
      </c>
      <c r="W5" s="358">
        <f t="shared" si="0"/>
        <v>44718203</v>
      </c>
      <c r="X5" s="356">
        <f t="shared" si="0"/>
        <v>67136535</v>
      </c>
      <c r="Y5" s="358">
        <f t="shared" si="0"/>
        <v>-22418332</v>
      </c>
      <c r="Z5" s="359">
        <f>+IF(X5&lt;&gt;0,+(Y5/X5)*100,0)</f>
        <v>-33.39214929695136</v>
      </c>
      <c r="AA5" s="360">
        <f>+AA6+AA8+AA11+AA13+AA15</f>
        <v>67136535</v>
      </c>
    </row>
    <row r="6" spans="1:27" ht="12.75">
      <c r="A6" s="361" t="s">
        <v>205</v>
      </c>
      <c r="B6" s="142"/>
      <c r="C6" s="60">
        <f>+C7</f>
        <v>31449642</v>
      </c>
      <c r="D6" s="340">
        <f aca="true" t="shared" si="1" ref="D6:AA6">+D7</f>
        <v>0</v>
      </c>
      <c r="E6" s="60">
        <f t="shared" si="1"/>
        <v>26152913</v>
      </c>
      <c r="F6" s="59">
        <f t="shared" si="1"/>
        <v>49416975</v>
      </c>
      <c r="G6" s="59">
        <f t="shared" si="1"/>
        <v>0</v>
      </c>
      <c r="H6" s="60">
        <f t="shared" si="1"/>
        <v>8484329</v>
      </c>
      <c r="I6" s="60">
        <f t="shared" si="1"/>
        <v>10110043</v>
      </c>
      <c r="J6" s="59">
        <f t="shared" si="1"/>
        <v>18594372</v>
      </c>
      <c r="K6" s="59">
        <f t="shared" si="1"/>
        <v>1244269</v>
      </c>
      <c r="L6" s="60">
        <f t="shared" si="1"/>
        <v>2775246</v>
      </c>
      <c r="M6" s="60">
        <f t="shared" si="1"/>
        <v>2595883</v>
      </c>
      <c r="N6" s="59">
        <f t="shared" si="1"/>
        <v>6615398</v>
      </c>
      <c r="O6" s="59">
        <f t="shared" si="1"/>
        <v>0</v>
      </c>
      <c r="P6" s="60">
        <f t="shared" si="1"/>
        <v>3088319</v>
      </c>
      <c r="Q6" s="60">
        <f t="shared" si="1"/>
        <v>2373879</v>
      </c>
      <c r="R6" s="59">
        <f t="shared" si="1"/>
        <v>5462198</v>
      </c>
      <c r="S6" s="59">
        <f t="shared" si="1"/>
        <v>3072166</v>
      </c>
      <c r="T6" s="60">
        <f t="shared" si="1"/>
        <v>1299895</v>
      </c>
      <c r="U6" s="60">
        <f t="shared" si="1"/>
        <v>3868674</v>
      </c>
      <c r="V6" s="59">
        <f t="shared" si="1"/>
        <v>8240735</v>
      </c>
      <c r="W6" s="59">
        <f t="shared" si="1"/>
        <v>38912703</v>
      </c>
      <c r="X6" s="60">
        <f t="shared" si="1"/>
        <v>49416975</v>
      </c>
      <c r="Y6" s="59">
        <f t="shared" si="1"/>
        <v>-10504272</v>
      </c>
      <c r="Z6" s="61">
        <f>+IF(X6&lt;&gt;0,+(Y6/X6)*100,0)</f>
        <v>-21.25640430236776</v>
      </c>
      <c r="AA6" s="62">
        <f t="shared" si="1"/>
        <v>49416975</v>
      </c>
    </row>
    <row r="7" spans="1:27" ht="12.75">
      <c r="A7" s="291" t="s">
        <v>229</v>
      </c>
      <c r="B7" s="142"/>
      <c r="C7" s="60">
        <v>31449642</v>
      </c>
      <c r="D7" s="340"/>
      <c r="E7" s="60">
        <v>26152913</v>
      </c>
      <c r="F7" s="59">
        <v>49416975</v>
      </c>
      <c r="G7" s="59"/>
      <c r="H7" s="60">
        <v>8484329</v>
      </c>
      <c r="I7" s="60">
        <v>10110043</v>
      </c>
      <c r="J7" s="59">
        <v>18594372</v>
      </c>
      <c r="K7" s="59">
        <v>1244269</v>
      </c>
      <c r="L7" s="60">
        <v>2775246</v>
      </c>
      <c r="M7" s="60">
        <v>2595883</v>
      </c>
      <c r="N7" s="59">
        <v>6615398</v>
      </c>
      <c r="O7" s="59"/>
      <c r="P7" s="60">
        <v>3088319</v>
      </c>
      <c r="Q7" s="60">
        <v>2373879</v>
      </c>
      <c r="R7" s="59">
        <v>5462198</v>
      </c>
      <c r="S7" s="59">
        <v>3072166</v>
      </c>
      <c r="T7" s="60">
        <v>1299895</v>
      </c>
      <c r="U7" s="60">
        <v>3868674</v>
      </c>
      <c r="V7" s="59">
        <v>8240735</v>
      </c>
      <c r="W7" s="59">
        <v>38912703</v>
      </c>
      <c r="X7" s="60">
        <v>49416975</v>
      </c>
      <c r="Y7" s="59">
        <v>-10504272</v>
      </c>
      <c r="Z7" s="61">
        <v>-21.26</v>
      </c>
      <c r="AA7" s="62">
        <v>49416975</v>
      </c>
    </row>
    <row r="8" spans="1:27" ht="12.75">
      <c r="A8" s="361" t="s">
        <v>206</v>
      </c>
      <c r="B8" s="142"/>
      <c r="C8" s="60">
        <f aca="true" t="shared" si="2" ref="C8:Y8">SUM(C9:C10)</f>
        <v>381797</v>
      </c>
      <c r="D8" s="340">
        <f t="shared" si="2"/>
        <v>0</v>
      </c>
      <c r="E8" s="60">
        <f t="shared" si="2"/>
        <v>18886155</v>
      </c>
      <c r="F8" s="59">
        <f t="shared" si="2"/>
        <v>17719560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5725000</v>
      </c>
      <c r="V8" s="59">
        <f t="shared" si="2"/>
        <v>5725000</v>
      </c>
      <c r="W8" s="59">
        <f t="shared" si="2"/>
        <v>5725000</v>
      </c>
      <c r="X8" s="60">
        <f t="shared" si="2"/>
        <v>17719560</v>
      </c>
      <c r="Y8" s="59">
        <f t="shared" si="2"/>
        <v>-11994560</v>
      </c>
      <c r="Z8" s="61">
        <f>+IF(X8&lt;&gt;0,+(Y8/X8)*100,0)</f>
        <v>-67.6910713358571</v>
      </c>
      <c r="AA8" s="62">
        <f>SUM(AA9:AA10)</f>
        <v>17719560</v>
      </c>
    </row>
    <row r="9" spans="1:27" ht="12.75">
      <c r="A9" s="291" t="s">
        <v>230</v>
      </c>
      <c r="B9" s="142"/>
      <c r="C9" s="60">
        <v>327349</v>
      </c>
      <c r="D9" s="340"/>
      <c r="E9" s="60">
        <v>18886155</v>
      </c>
      <c r="F9" s="59">
        <v>17719560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5725000</v>
      </c>
      <c r="V9" s="59">
        <v>5725000</v>
      </c>
      <c r="W9" s="59">
        <v>5725000</v>
      </c>
      <c r="X9" s="60">
        <v>17719560</v>
      </c>
      <c r="Y9" s="59">
        <v>-11994560</v>
      </c>
      <c r="Z9" s="61">
        <v>-67.69</v>
      </c>
      <c r="AA9" s="62">
        <v>17719560</v>
      </c>
    </row>
    <row r="10" spans="1:27" ht="12.75">
      <c r="A10" s="291" t="s">
        <v>231</v>
      </c>
      <c r="B10" s="142"/>
      <c r="C10" s="60">
        <v>54448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80500</v>
      </c>
      <c r="R15" s="59">
        <f t="shared" si="5"/>
        <v>80500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80500</v>
      </c>
      <c r="X15" s="60">
        <f t="shared" si="5"/>
        <v>0</v>
      </c>
      <c r="Y15" s="59">
        <f t="shared" si="5"/>
        <v>80500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>
        <v>80500</v>
      </c>
      <c r="R18" s="59">
        <v>80500</v>
      </c>
      <c r="S18" s="59"/>
      <c r="T18" s="60"/>
      <c r="U18" s="60"/>
      <c r="V18" s="59"/>
      <c r="W18" s="59">
        <v>80500</v>
      </c>
      <c r="X18" s="60"/>
      <c r="Y18" s="59">
        <v>80500</v>
      </c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1010274</v>
      </c>
      <c r="D22" s="344">
        <f t="shared" si="6"/>
        <v>0</v>
      </c>
      <c r="E22" s="343">
        <f t="shared" si="6"/>
        <v>7550000</v>
      </c>
      <c r="F22" s="345">
        <f t="shared" si="6"/>
        <v>5882457</v>
      </c>
      <c r="G22" s="345">
        <f t="shared" si="6"/>
        <v>0</v>
      </c>
      <c r="H22" s="343">
        <f t="shared" si="6"/>
        <v>0</v>
      </c>
      <c r="I22" s="343">
        <f t="shared" si="6"/>
        <v>361190</v>
      </c>
      <c r="J22" s="345">
        <f t="shared" si="6"/>
        <v>361190</v>
      </c>
      <c r="K22" s="345">
        <f t="shared" si="6"/>
        <v>477998</v>
      </c>
      <c r="L22" s="343">
        <f t="shared" si="6"/>
        <v>9264</v>
      </c>
      <c r="M22" s="343">
        <f t="shared" si="6"/>
        <v>0</v>
      </c>
      <c r="N22" s="345">
        <f t="shared" si="6"/>
        <v>487262</v>
      </c>
      <c r="O22" s="345">
        <f t="shared" si="6"/>
        <v>0</v>
      </c>
      <c r="P22" s="343">
        <f t="shared" si="6"/>
        <v>0</v>
      </c>
      <c r="Q22" s="343">
        <f t="shared" si="6"/>
        <v>7066</v>
      </c>
      <c r="R22" s="345">
        <f t="shared" si="6"/>
        <v>7066</v>
      </c>
      <c r="S22" s="345">
        <f t="shared" si="6"/>
        <v>229482</v>
      </c>
      <c r="T22" s="343">
        <f t="shared" si="6"/>
        <v>0</v>
      </c>
      <c r="U22" s="343">
        <f t="shared" si="6"/>
        <v>973999</v>
      </c>
      <c r="V22" s="345">
        <f t="shared" si="6"/>
        <v>1203481</v>
      </c>
      <c r="W22" s="345">
        <f t="shared" si="6"/>
        <v>2058999</v>
      </c>
      <c r="X22" s="343">
        <f t="shared" si="6"/>
        <v>5882457</v>
      </c>
      <c r="Y22" s="345">
        <f t="shared" si="6"/>
        <v>-3823458</v>
      </c>
      <c r="Z22" s="336">
        <f>+IF(X22&lt;&gt;0,+(Y22/X22)*100,0)</f>
        <v>-64.99763619181577</v>
      </c>
      <c r="AA22" s="350">
        <f>SUM(AA23:AA32)</f>
        <v>5882457</v>
      </c>
    </row>
    <row r="23" spans="1:27" ht="12.75">
      <c r="A23" s="361" t="s">
        <v>237</v>
      </c>
      <c r="B23" s="142"/>
      <c r="C23" s="60">
        <v>80850</v>
      </c>
      <c r="D23" s="340"/>
      <c r="E23" s="60"/>
      <c r="F23" s="59">
        <v>354700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354700</v>
      </c>
      <c r="Y23" s="59">
        <v>-354700</v>
      </c>
      <c r="Z23" s="61">
        <v>-100</v>
      </c>
      <c r="AA23" s="62">
        <v>354700</v>
      </c>
    </row>
    <row r="24" spans="1:27" ht="12.75">
      <c r="A24" s="361" t="s">
        <v>238</v>
      </c>
      <c r="B24" s="142"/>
      <c r="C24" s="60">
        <v>294955</v>
      </c>
      <c r="D24" s="340"/>
      <c r="E24" s="60">
        <v>250000</v>
      </c>
      <c r="F24" s="59">
        <v>1367788</v>
      </c>
      <c r="G24" s="59"/>
      <c r="H24" s="60"/>
      <c r="I24" s="60">
        <v>361190</v>
      </c>
      <c r="J24" s="59">
        <v>361190</v>
      </c>
      <c r="K24" s="59">
        <v>477998</v>
      </c>
      <c r="L24" s="60">
        <v>9264</v>
      </c>
      <c r="M24" s="60"/>
      <c r="N24" s="59">
        <v>487262</v>
      </c>
      <c r="O24" s="59"/>
      <c r="P24" s="60"/>
      <c r="Q24" s="60">
        <v>7066</v>
      </c>
      <c r="R24" s="59">
        <v>7066</v>
      </c>
      <c r="S24" s="59"/>
      <c r="T24" s="60"/>
      <c r="U24" s="60">
        <v>973999</v>
      </c>
      <c r="V24" s="59">
        <v>973999</v>
      </c>
      <c r="W24" s="59">
        <v>1829517</v>
      </c>
      <c r="X24" s="60">
        <v>1367788</v>
      </c>
      <c r="Y24" s="59">
        <v>461729</v>
      </c>
      <c r="Z24" s="61">
        <v>33.76</v>
      </c>
      <c r="AA24" s="62">
        <v>1367788</v>
      </c>
    </row>
    <row r="25" spans="1:27" ht="12.75">
      <c r="A25" s="361" t="s">
        <v>239</v>
      </c>
      <c r="B25" s="142"/>
      <c r="C25" s="60"/>
      <c r="D25" s="340"/>
      <c r="E25" s="60">
        <v>1500000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394373</v>
      </c>
      <c r="D27" s="340"/>
      <c r="E27" s="60">
        <v>5600000</v>
      </c>
      <c r="F27" s="59">
        <v>3959969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>
        <v>214482</v>
      </c>
      <c r="T27" s="60"/>
      <c r="U27" s="60"/>
      <c r="V27" s="59">
        <v>214482</v>
      </c>
      <c r="W27" s="59">
        <v>214482</v>
      </c>
      <c r="X27" s="60">
        <v>3959969</v>
      </c>
      <c r="Y27" s="59">
        <v>-3745487</v>
      </c>
      <c r="Z27" s="61">
        <v>-94.58</v>
      </c>
      <c r="AA27" s="62">
        <v>3959969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>
        <v>192946</v>
      </c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47150</v>
      </c>
      <c r="D32" s="340"/>
      <c r="E32" s="60">
        <v>200000</v>
      </c>
      <c r="F32" s="59">
        <v>200000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15000</v>
      </c>
      <c r="T32" s="60"/>
      <c r="U32" s="60"/>
      <c r="V32" s="59">
        <v>15000</v>
      </c>
      <c r="W32" s="59">
        <v>15000</v>
      </c>
      <c r="X32" s="60">
        <v>200000</v>
      </c>
      <c r="Y32" s="59">
        <v>-185000</v>
      </c>
      <c r="Z32" s="61">
        <v>-92.5</v>
      </c>
      <c r="AA32" s="62">
        <v>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4884164</v>
      </c>
      <c r="D40" s="344">
        <f t="shared" si="9"/>
        <v>0</v>
      </c>
      <c r="E40" s="343">
        <f t="shared" si="9"/>
        <v>8400000</v>
      </c>
      <c r="F40" s="345">
        <f t="shared" si="9"/>
        <v>12060155</v>
      </c>
      <c r="G40" s="345">
        <f t="shared" si="9"/>
        <v>0</v>
      </c>
      <c r="H40" s="343">
        <f t="shared" si="9"/>
        <v>2026146</v>
      </c>
      <c r="I40" s="343">
        <f t="shared" si="9"/>
        <v>152444</v>
      </c>
      <c r="J40" s="345">
        <f t="shared" si="9"/>
        <v>2178590</v>
      </c>
      <c r="K40" s="345">
        <f t="shared" si="9"/>
        <v>13750</v>
      </c>
      <c r="L40" s="343">
        <f t="shared" si="9"/>
        <v>1948792</v>
      </c>
      <c r="M40" s="343">
        <f t="shared" si="9"/>
        <v>630897</v>
      </c>
      <c r="N40" s="345">
        <f t="shared" si="9"/>
        <v>2593439</v>
      </c>
      <c r="O40" s="345">
        <f t="shared" si="9"/>
        <v>1197780</v>
      </c>
      <c r="P40" s="343">
        <f t="shared" si="9"/>
        <v>0</v>
      </c>
      <c r="Q40" s="343">
        <f t="shared" si="9"/>
        <v>3300577</v>
      </c>
      <c r="R40" s="345">
        <f t="shared" si="9"/>
        <v>4498357</v>
      </c>
      <c r="S40" s="345">
        <f t="shared" si="9"/>
        <v>1310455</v>
      </c>
      <c r="T40" s="343">
        <f t="shared" si="9"/>
        <v>328052</v>
      </c>
      <c r="U40" s="343">
        <f t="shared" si="9"/>
        <v>2398192</v>
      </c>
      <c r="V40" s="345">
        <f t="shared" si="9"/>
        <v>4036699</v>
      </c>
      <c r="W40" s="345">
        <f t="shared" si="9"/>
        <v>13307085</v>
      </c>
      <c r="X40" s="343">
        <f t="shared" si="9"/>
        <v>12060155</v>
      </c>
      <c r="Y40" s="345">
        <f t="shared" si="9"/>
        <v>1246930</v>
      </c>
      <c r="Z40" s="336">
        <f>+IF(X40&lt;&gt;0,+(Y40/X40)*100,0)</f>
        <v>10.339253517056788</v>
      </c>
      <c r="AA40" s="350">
        <f>SUM(AA41:AA49)</f>
        <v>12060155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628992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1038105</v>
      </c>
      <c r="D47" s="368"/>
      <c r="E47" s="54">
        <v>7350000</v>
      </c>
      <c r="F47" s="53">
        <v>7400000</v>
      </c>
      <c r="G47" s="53"/>
      <c r="H47" s="54"/>
      <c r="I47" s="54"/>
      <c r="J47" s="53"/>
      <c r="K47" s="53"/>
      <c r="L47" s="54">
        <v>1709301</v>
      </c>
      <c r="M47" s="54">
        <v>445920</v>
      </c>
      <c r="N47" s="53">
        <v>2155221</v>
      </c>
      <c r="O47" s="53">
        <v>1093279</v>
      </c>
      <c r="P47" s="54"/>
      <c r="Q47" s="54">
        <v>2753287</v>
      </c>
      <c r="R47" s="53">
        <v>3846566</v>
      </c>
      <c r="S47" s="53">
        <v>1161750</v>
      </c>
      <c r="T47" s="54">
        <v>169936</v>
      </c>
      <c r="U47" s="54">
        <v>2398192</v>
      </c>
      <c r="V47" s="53">
        <v>3729878</v>
      </c>
      <c r="W47" s="53">
        <v>9731665</v>
      </c>
      <c r="X47" s="54">
        <v>7400000</v>
      </c>
      <c r="Y47" s="53">
        <v>2331665</v>
      </c>
      <c r="Z47" s="94">
        <v>31.51</v>
      </c>
      <c r="AA47" s="95">
        <v>7400000</v>
      </c>
    </row>
    <row r="48" spans="1:27" ht="12.75">
      <c r="A48" s="361" t="s">
        <v>255</v>
      </c>
      <c r="B48" s="136"/>
      <c r="C48" s="60">
        <v>3009393</v>
      </c>
      <c r="D48" s="368"/>
      <c r="E48" s="54">
        <v>1050000</v>
      </c>
      <c r="F48" s="53">
        <v>4660155</v>
      </c>
      <c r="G48" s="53"/>
      <c r="H48" s="54">
        <v>2026146</v>
      </c>
      <c r="I48" s="54">
        <v>152444</v>
      </c>
      <c r="J48" s="53">
        <v>2178590</v>
      </c>
      <c r="K48" s="53">
        <v>13750</v>
      </c>
      <c r="L48" s="54">
        <v>239491</v>
      </c>
      <c r="M48" s="54">
        <v>184977</v>
      </c>
      <c r="N48" s="53">
        <v>438218</v>
      </c>
      <c r="O48" s="53">
        <v>104501</v>
      </c>
      <c r="P48" s="54"/>
      <c r="Q48" s="54">
        <v>547290</v>
      </c>
      <c r="R48" s="53">
        <v>651791</v>
      </c>
      <c r="S48" s="53">
        <v>148705</v>
      </c>
      <c r="T48" s="54">
        <v>158116</v>
      </c>
      <c r="U48" s="54"/>
      <c r="V48" s="53">
        <v>306821</v>
      </c>
      <c r="W48" s="53">
        <v>3575420</v>
      </c>
      <c r="X48" s="54">
        <v>4660155</v>
      </c>
      <c r="Y48" s="53">
        <v>-1084735</v>
      </c>
      <c r="Z48" s="94">
        <v>-23.28</v>
      </c>
      <c r="AA48" s="95">
        <v>4660155</v>
      </c>
    </row>
    <row r="49" spans="1:27" ht="12.75">
      <c r="A49" s="361" t="s">
        <v>93</v>
      </c>
      <c r="B49" s="136"/>
      <c r="C49" s="54">
        <v>207674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37725877</v>
      </c>
      <c r="D60" s="346">
        <f t="shared" si="14"/>
        <v>0</v>
      </c>
      <c r="E60" s="219">
        <f t="shared" si="14"/>
        <v>60989068</v>
      </c>
      <c r="F60" s="264">
        <f t="shared" si="14"/>
        <v>85079147</v>
      </c>
      <c r="G60" s="264">
        <f t="shared" si="14"/>
        <v>0</v>
      </c>
      <c r="H60" s="219">
        <f t="shared" si="14"/>
        <v>10510475</v>
      </c>
      <c r="I60" s="219">
        <f t="shared" si="14"/>
        <v>10623677</v>
      </c>
      <c r="J60" s="264">
        <f t="shared" si="14"/>
        <v>21134152</v>
      </c>
      <c r="K60" s="264">
        <f t="shared" si="14"/>
        <v>1736017</v>
      </c>
      <c r="L60" s="219">
        <f t="shared" si="14"/>
        <v>4733302</v>
      </c>
      <c r="M60" s="219">
        <f t="shared" si="14"/>
        <v>3226780</v>
      </c>
      <c r="N60" s="264">
        <f t="shared" si="14"/>
        <v>9696099</v>
      </c>
      <c r="O60" s="264">
        <f t="shared" si="14"/>
        <v>1197780</v>
      </c>
      <c r="P60" s="219">
        <f t="shared" si="14"/>
        <v>3088319</v>
      </c>
      <c r="Q60" s="219">
        <f t="shared" si="14"/>
        <v>5762022</v>
      </c>
      <c r="R60" s="264">
        <f t="shared" si="14"/>
        <v>10048121</v>
      </c>
      <c r="S60" s="264">
        <f t="shared" si="14"/>
        <v>4612103</v>
      </c>
      <c r="T60" s="219">
        <f t="shared" si="14"/>
        <v>1627947</v>
      </c>
      <c r="U60" s="219">
        <f t="shared" si="14"/>
        <v>12965865</v>
      </c>
      <c r="V60" s="264">
        <f t="shared" si="14"/>
        <v>19205915</v>
      </c>
      <c r="W60" s="264">
        <f t="shared" si="14"/>
        <v>60084287</v>
      </c>
      <c r="X60" s="219">
        <f t="shared" si="14"/>
        <v>85079147</v>
      </c>
      <c r="Y60" s="264">
        <f t="shared" si="14"/>
        <v>-24994860</v>
      </c>
      <c r="Z60" s="337">
        <f>+IF(X60&lt;&gt;0,+(Y60/X60)*100,0)</f>
        <v>-29.37836224427591</v>
      </c>
      <c r="AA60" s="232">
        <f>+AA57+AA54+AA51+AA40+AA37+AA34+AA22+AA5</f>
        <v>85079147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2017-07-31T13:32:20Z</dcterms:created>
  <dcterms:modified xsi:type="dcterms:W3CDTF">2017-07-31T13:32:23Z</dcterms:modified>
  <cp:category/>
  <cp:version/>
  <cp:contentType/>
  <cp:contentStatus/>
</cp:coreProperties>
</file>