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<sst xmlns="http://schemas.openxmlformats.org/spreadsheetml/2006/main" count="857" uniqueCount="303">
  <si>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Ndwedwe(KZN293)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</si>
  <si>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</si>
  <si>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</si>
  <si>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</si>
  <si>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</si>
  <si>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</si>
  <si>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</si>
  <si>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</si>
  <si>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</si>
  <si>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</si>
  <si>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</si>
  <si>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</si>
  <si>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</si>
  <si>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</si>
  <si>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</si>
  <si>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</si>
  <si>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</si>
  <si>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</si>
  <si>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</si>
  <si>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</si>
  <si>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</si>
  <si>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</si>
  <si>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</si>
  <si>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</si>
  <si>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</si>
  <si>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</si>
  <si>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</si>
  <si>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</si>
  <si>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</si>
  <si>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</si>
  <si>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</si>
  <si>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</si>
  <si>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</si>
  <si>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</si>
  <si>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</si>
  <si>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</si>
  <si>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</si>
  <si>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</si>
  <si>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</si>
  <si>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</si>
  <si>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</si>
  <si>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</si>
  <si>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</si>
  <si>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</si>
  <si>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</si>
  <si>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</si>
  <si>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</si>
  <si>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</si>
  <si>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</si>
  <si>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</si>
  <si>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</si>
  <si>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</si>
  <si>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</si>
  <si>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</si>
  <si>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</si>
  <si>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</si>
  <si>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</si>
  <si>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</si>
  <si>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</si>
  <si>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</si>
  <si>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</si>
  <si>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</si>
  <si>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</si>
  <si>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</si>
  <si>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</si>
  <si>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</si>
  <si>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</si>
  <si>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</si>
  <si>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</si>
  <si>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</si>
  <si>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Ndwedwe(KZN293)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</si>
  <si>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</si>
  <si>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</si>
  <si>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</si>
  <si>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</si>
  <si>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</si>
  <si>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</si>
  <si>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</si>
  <si>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</si>
  <si>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</si>
  <si>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</si>
  <si>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</si>
  <si>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</si>
  <si>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</si>
  <si>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</si>
  <si>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</si>
  <si>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</si>
  <si>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</si>
  <si>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</si>
  <si>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</si>
  <si>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</si>
  <si>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</si>
  <si>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</si>
  <si>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</si>
  <si>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</si>
  <si>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</si>
  <si>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</si>
  <si>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</si>
  <si>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</si>
  <si>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</si>
  <si>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Ndwedwe(KZN293)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</si>
  <si>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</si>
  <si>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</si>
  <si>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</si>
  <si>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</si>
  <si>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</si>
  <si>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</si>
  <si>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</si>
  <si>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</si>
  <si>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</si>
  <si>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</si>
  <si>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</si>
  <si>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</si>
  <si>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</si>
  <si>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</si>
  <si>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</si>
  <si>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</si>
  <si>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</si>
  <si>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</si>
  <si>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</si>
  <si>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</si>
  <si>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</si>
  <si>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</si>
  <si>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</si>
  <si>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</si>
  <si>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</si>
  <si>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</si>
  <si>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</si>
  <si>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</si>
  <si>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Ndwedwe(KZN293)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</si>
  <si>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</si>
  <si>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</si>
  <si>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</si>
  <si>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</si>
  <si>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</si>
  <si>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</si>
  <si>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</si>
  <si>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</si>
  <si>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</si>
  <si>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</si>
  <si>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Ndwedwe(KZN293)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</si>
  <si>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</si>
  <si>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</si>
  <si>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</si>
  <si>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</si>
  <si>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</si>
  <si>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</si>
  <si>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</si>
  <si>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</si>
  <si>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</si>
  <si>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</si>
  <si>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</si>
  <si>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</si>
  <si>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</si>
  <si>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</si>
  <si>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</si>
  <si>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</si>
  <si>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</si>
  <si>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</si>
  <si>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</si>
  <si>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</si>
  <si>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</si>
  <si>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</si>
  <si>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</si>
  <si>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</si>
  <si>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</si>
  <si>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</si>
  <si>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</si>
  <si>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</si>
  <si>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</si>
  <si>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</si>
  <si>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</si>
  <si>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</si>
  <si>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</si>
  <si>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Ndwedwe(KZN293)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</si>
  <si>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</si>
  <si>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</si>
  <si>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</si>
  <si>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</si>
  <si>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</si>
  <si>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</si>
  <si>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</si>
  <si>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</si>
  <si>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</si>
  <si>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</si>
  <si>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</si>
  <si>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</si>
  <si>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</si>
  <si>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</si>
  <si>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</si>
  <si>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</si>
  <si>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</si>
  <si>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</si>
  <si>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</si>
  <si>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</si>
  <si>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</si>
  <si>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</si>
  <si>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</si>
  <si>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</si>
  <si>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</si>
  <si>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</si>
  <si>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</si>
  <si>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Ndwedwe(KZN293)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</si>
  <si>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</si>
  <si>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</si>
  <si>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</si>
  <si>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</si>
  <si>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</si>
  <si>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</si>
  <si>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</si>
  <si>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</si>
  <si>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</si>
  <si>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</si>
  <si>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</si>
  <si>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</si>
  <si>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</si>
  <si>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</si>
  <si>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</si>
  <si>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</si>
  <si>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</si>
  <si>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</si>
  <si>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</si>
  <si>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</si>
  <si>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</si>
  <si>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</si>
  <si>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</si>
  <si>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</si>
  <si>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Ndwedwe(KZN293)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</si>
  <si>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</si>
  <si>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</si>
  <si>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</si>
  <si>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</si>
  <si>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</si>
  <si>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</si>
  <si>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</si>
  <si>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</si>
  <si>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</si>
  <si>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</si>
  <si>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</si>
  <si>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</si>
  <si>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</si>
  <si>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</si>
  <si>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</si>
  <si>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</si>
  <si>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</si>
  <si>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</si>
  <si>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</si>
  <si>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</si>
  <si>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</si>
  <si>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</si>
  <si>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</si>
  <si>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</si>
  <si>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</si>
  <si>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</si>
  <si>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</si>
  <si>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</si>
  <si>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</si>
  <si>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</si>
  <si>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</si>
  <si>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</si>
  <si>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</si>
  <si>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</si>
  <si>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</si>
  <si>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Ndwedwe(KZN293)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</si>
  <si>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</si>
  <si>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</si>
  <si>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Ndwedwe(KZN293)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</si>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</sst>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9289038</v>
      </c>
      <c r="C5" s="19">
        <v>0</v>
      </c>
      <c r="D5" s="59">
        <v>9836562</v>
      </c>
      <c r="E5" s="60">
        <v>9836562</v>
      </c>
      <c r="F5" s="60">
        <v>386077</v>
      </c>
      <c r="G5" s="60">
        <v>469091</v>
      </c>
      <c r="H5" s="60">
        <v>851521</v>
      </c>
      <c r="I5" s="60">
        <v>1706689</v>
      </c>
      <c r="J5" s="60">
        <v>851485</v>
      </c>
      <c r="K5" s="60">
        <v>851522</v>
      </c>
      <c r="L5" s="60">
        <v>851521</v>
      </c>
      <c r="M5" s="60">
        <v>2554528</v>
      </c>
      <c r="N5" s="60">
        <v>851521</v>
      </c>
      <c r="O5" s="60">
        <v>748152</v>
      </c>
      <c r="P5" s="60">
        <v>768515</v>
      </c>
      <c r="Q5" s="60">
        <v>2368188</v>
      </c>
      <c r="R5" s="60">
        <v>973022</v>
      </c>
      <c r="S5" s="60">
        <v>854912</v>
      </c>
      <c r="T5" s="60">
        <v>894854</v>
      </c>
      <c r="U5" s="60">
        <v>2722788</v>
      </c>
      <c r="V5" s="60">
        <v>9352193</v>
      </c>
      <c r="W5" s="60">
        <v>9836562</v>
      </c>
      <c r="X5" s="60">
        <v>-484369</v>
      </c>
      <c r="Y5" s="61">
        <v>-4.92</v>
      </c>
      <c r="Z5" s="62">
        <v>9836562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7886602</v>
      </c>
      <c r="C7" s="19">
        <v>0</v>
      </c>
      <c r="D7" s="59">
        <v>5500000</v>
      </c>
      <c r="E7" s="60">
        <v>7500000</v>
      </c>
      <c r="F7" s="60">
        <v>535247</v>
      </c>
      <c r="G7" s="60">
        <v>1525615</v>
      </c>
      <c r="H7" s="60">
        <v>341180</v>
      </c>
      <c r="I7" s="60">
        <v>2402042</v>
      </c>
      <c r="J7" s="60">
        <v>767215</v>
      </c>
      <c r="K7" s="60">
        <v>1200505</v>
      </c>
      <c r="L7" s="60">
        <v>432897</v>
      </c>
      <c r="M7" s="60">
        <v>2400617</v>
      </c>
      <c r="N7" s="60">
        <v>604558</v>
      </c>
      <c r="O7" s="60">
        <v>28525</v>
      </c>
      <c r="P7" s="60">
        <v>2088065</v>
      </c>
      <c r="Q7" s="60">
        <v>2721148</v>
      </c>
      <c r="R7" s="60">
        <v>636862</v>
      </c>
      <c r="S7" s="60">
        <v>1214453</v>
      </c>
      <c r="T7" s="60">
        <v>-249122</v>
      </c>
      <c r="U7" s="60">
        <v>1602193</v>
      </c>
      <c r="V7" s="60">
        <v>9126000</v>
      </c>
      <c r="W7" s="60">
        <v>5500000</v>
      </c>
      <c r="X7" s="60">
        <v>3626000</v>
      </c>
      <c r="Y7" s="61">
        <v>65.93</v>
      </c>
      <c r="Z7" s="62">
        <v>7500000</v>
      </c>
    </row>
    <row r="8" spans="1:26" ht="12.75">
      <c r="A8" s="58" t="s">
        <v>34</v>
      </c>
      <c r="B8" s="19">
        <v>114943274</v>
      </c>
      <c r="C8" s="19">
        <v>0</v>
      </c>
      <c r="D8" s="59">
        <v>113590000</v>
      </c>
      <c r="E8" s="60">
        <v>113590000</v>
      </c>
      <c r="F8" s="60">
        <v>45360739</v>
      </c>
      <c r="G8" s="60">
        <v>0</v>
      </c>
      <c r="H8" s="60">
        <v>132249</v>
      </c>
      <c r="I8" s="60">
        <v>45492988</v>
      </c>
      <c r="J8" s="60">
        <v>438833</v>
      </c>
      <c r="K8" s="60">
        <v>181232</v>
      </c>
      <c r="L8" s="60">
        <v>36394078</v>
      </c>
      <c r="M8" s="60">
        <v>37014143</v>
      </c>
      <c r="N8" s="60">
        <v>172428</v>
      </c>
      <c r="O8" s="60">
        <v>606406</v>
      </c>
      <c r="P8" s="60">
        <v>27509876</v>
      </c>
      <c r="Q8" s="60">
        <v>28288710</v>
      </c>
      <c r="R8" s="60">
        <v>3375358</v>
      </c>
      <c r="S8" s="60">
        <v>350498</v>
      </c>
      <c r="T8" s="60">
        <v>2356587</v>
      </c>
      <c r="U8" s="60">
        <v>6082443</v>
      </c>
      <c r="V8" s="60">
        <v>116878284</v>
      </c>
      <c r="W8" s="60">
        <v>113590000</v>
      </c>
      <c r="X8" s="60">
        <v>3288284</v>
      </c>
      <c r="Y8" s="61">
        <v>2.89</v>
      </c>
      <c r="Z8" s="62">
        <v>113590000</v>
      </c>
    </row>
    <row r="9" spans="1:26" ht="12.75">
      <c r="A9" s="58" t="s">
        <v>35</v>
      </c>
      <c r="B9" s="19">
        <v>1052655</v>
      </c>
      <c r="C9" s="19">
        <v>0</v>
      </c>
      <c r="D9" s="59">
        <v>867100</v>
      </c>
      <c r="E9" s="60">
        <v>1417100</v>
      </c>
      <c r="F9" s="60">
        <v>545261</v>
      </c>
      <c r="G9" s="60">
        <v>361415</v>
      </c>
      <c r="H9" s="60">
        <v>113968</v>
      </c>
      <c r="I9" s="60">
        <v>1020644</v>
      </c>
      <c r="J9" s="60">
        <v>72178</v>
      </c>
      <c r="K9" s="60">
        <v>162258</v>
      </c>
      <c r="L9" s="60">
        <v>79437</v>
      </c>
      <c r="M9" s="60">
        <v>313873</v>
      </c>
      <c r="N9" s="60">
        <v>182763</v>
      </c>
      <c r="O9" s="60">
        <v>83536</v>
      </c>
      <c r="P9" s="60">
        <v>112751</v>
      </c>
      <c r="Q9" s="60">
        <v>379050</v>
      </c>
      <c r="R9" s="60">
        <v>158711</v>
      </c>
      <c r="S9" s="60">
        <v>193450</v>
      </c>
      <c r="T9" s="60">
        <v>302747</v>
      </c>
      <c r="U9" s="60">
        <v>654908</v>
      </c>
      <c r="V9" s="60">
        <v>2368475</v>
      </c>
      <c r="W9" s="60">
        <v>867100</v>
      </c>
      <c r="X9" s="60">
        <v>1501375</v>
      </c>
      <c r="Y9" s="61">
        <v>173.15</v>
      </c>
      <c r="Z9" s="62">
        <v>1417100</v>
      </c>
    </row>
    <row r="10" spans="1:26" ht="22.5">
      <c r="A10" s="63" t="s">
        <v>278</v>
      </c>
      <c r="B10" s="64">
        <f>SUM(B5:B9)</f>
        <v>133171569</v>
      </c>
      <c r="C10" s="64">
        <f>SUM(C5:C9)</f>
        <v>0</v>
      </c>
      <c r="D10" s="65">
        <f aca="true" t="shared" si="0" ref="D10:Z10">SUM(D5:D9)</f>
        <v>129793662</v>
      </c>
      <c r="E10" s="66">
        <f t="shared" si="0"/>
        <v>132343662</v>
      </c>
      <c r="F10" s="66">
        <f t="shared" si="0"/>
        <v>46827324</v>
      </c>
      <c r="G10" s="66">
        <f t="shared" si="0"/>
        <v>2356121</v>
      </c>
      <c r="H10" s="66">
        <f t="shared" si="0"/>
        <v>1438918</v>
      </c>
      <c r="I10" s="66">
        <f t="shared" si="0"/>
        <v>50622363</v>
      </c>
      <c r="J10" s="66">
        <f t="shared" si="0"/>
        <v>2129711</v>
      </c>
      <c r="K10" s="66">
        <f t="shared" si="0"/>
        <v>2395517</v>
      </c>
      <c r="L10" s="66">
        <f t="shared" si="0"/>
        <v>37757933</v>
      </c>
      <c r="M10" s="66">
        <f t="shared" si="0"/>
        <v>42283161</v>
      </c>
      <c r="N10" s="66">
        <f t="shared" si="0"/>
        <v>1811270</v>
      </c>
      <c r="O10" s="66">
        <f t="shared" si="0"/>
        <v>1466619</v>
      </c>
      <c r="P10" s="66">
        <f t="shared" si="0"/>
        <v>30479207</v>
      </c>
      <c r="Q10" s="66">
        <f t="shared" si="0"/>
        <v>33757096</v>
      </c>
      <c r="R10" s="66">
        <f t="shared" si="0"/>
        <v>5143953</v>
      </c>
      <c r="S10" s="66">
        <f t="shared" si="0"/>
        <v>2613313</v>
      </c>
      <c r="T10" s="66">
        <f t="shared" si="0"/>
        <v>3305066</v>
      </c>
      <c r="U10" s="66">
        <f t="shared" si="0"/>
        <v>11062332</v>
      </c>
      <c r="V10" s="66">
        <f t="shared" si="0"/>
        <v>137724952</v>
      </c>
      <c r="W10" s="66">
        <f t="shared" si="0"/>
        <v>129793662</v>
      </c>
      <c r="X10" s="66">
        <f t="shared" si="0"/>
        <v>7931290</v>
      </c>
      <c r="Y10" s="67">
        <f>+IF(W10&lt;&gt;0,(X10/W10)*100,0)</f>
        <v>6.110691290919891</v>
      </c>
      <c r="Z10" s="68">
        <f t="shared" si="0"/>
        <v>132343662</v>
      </c>
    </row>
    <row r="11" spans="1:26" ht="12.75">
      <c r="A11" s="58" t="s">
        <v>37</v>
      </c>
      <c r="B11" s="19">
        <v>29830906</v>
      </c>
      <c r="C11" s="19">
        <v>0</v>
      </c>
      <c r="D11" s="59">
        <v>40276828</v>
      </c>
      <c r="E11" s="60">
        <v>43446101</v>
      </c>
      <c r="F11" s="60">
        <v>1577169</v>
      </c>
      <c r="G11" s="60">
        <v>2265606</v>
      </c>
      <c r="H11" s="60">
        <v>2296226</v>
      </c>
      <c r="I11" s="60">
        <v>6139001</v>
      </c>
      <c r="J11" s="60">
        <v>2354293</v>
      </c>
      <c r="K11" s="60">
        <v>3656355</v>
      </c>
      <c r="L11" s="60">
        <v>2450503</v>
      </c>
      <c r="M11" s="60">
        <v>8461151</v>
      </c>
      <c r="N11" s="60">
        <v>2091675</v>
      </c>
      <c r="O11" s="60">
        <v>2802747</v>
      </c>
      <c r="P11" s="60">
        <v>2500197</v>
      </c>
      <c r="Q11" s="60">
        <v>7394619</v>
      </c>
      <c r="R11" s="60">
        <v>2570189</v>
      </c>
      <c r="S11" s="60">
        <v>2568190</v>
      </c>
      <c r="T11" s="60">
        <v>2733680</v>
      </c>
      <c r="U11" s="60">
        <v>7872059</v>
      </c>
      <c r="V11" s="60">
        <v>29866830</v>
      </c>
      <c r="W11" s="60">
        <v>40276828</v>
      </c>
      <c r="X11" s="60">
        <v>-10409998</v>
      </c>
      <c r="Y11" s="61">
        <v>-25.85</v>
      </c>
      <c r="Z11" s="62">
        <v>43446101</v>
      </c>
    </row>
    <row r="12" spans="1:26" ht="12.75">
      <c r="A12" s="58" t="s">
        <v>38</v>
      </c>
      <c r="B12" s="19">
        <v>10051718</v>
      </c>
      <c r="C12" s="19">
        <v>0</v>
      </c>
      <c r="D12" s="59">
        <v>11053948</v>
      </c>
      <c r="E12" s="60">
        <v>0</v>
      </c>
      <c r="F12" s="60">
        <v>822028</v>
      </c>
      <c r="G12" s="60">
        <v>863906</v>
      </c>
      <c r="H12" s="60">
        <v>834993</v>
      </c>
      <c r="I12" s="60">
        <v>2520927</v>
      </c>
      <c r="J12" s="60">
        <v>834993</v>
      </c>
      <c r="K12" s="60">
        <v>840210</v>
      </c>
      <c r="L12" s="60">
        <v>836732</v>
      </c>
      <c r="M12" s="60">
        <v>2511935</v>
      </c>
      <c r="N12" s="60">
        <v>836745</v>
      </c>
      <c r="O12" s="60">
        <v>863759</v>
      </c>
      <c r="P12" s="60">
        <v>1049453</v>
      </c>
      <c r="Q12" s="60">
        <v>2749957</v>
      </c>
      <c r="R12" s="60">
        <v>868600</v>
      </c>
      <c r="S12" s="60">
        <v>868597</v>
      </c>
      <c r="T12" s="60">
        <v>868600</v>
      </c>
      <c r="U12" s="60">
        <v>2605797</v>
      </c>
      <c r="V12" s="60">
        <v>10388616</v>
      </c>
      <c r="W12" s="60">
        <v>11053948</v>
      </c>
      <c r="X12" s="60">
        <v>-665332</v>
      </c>
      <c r="Y12" s="61">
        <v>-6.02</v>
      </c>
      <c r="Z12" s="62">
        <v>0</v>
      </c>
    </row>
    <row r="13" spans="1:26" ht="12.75">
      <c r="A13" s="58" t="s">
        <v>279</v>
      </c>
      <c r="B13" s="19">
        <v>15474097</v>
      </c>
      <c r="C13" s="19">
        <v>0</v>
      </c>
      <c r="D13" s="59">
        <v>16000000</v>
      </c>
      <c r="E13" s="60">
        <v>18000000</v>
      </c>
      <c r="F13" s="60">
        <v>0</v>
      </c>
      <c r="G13" s="60">
        <v>0</v>
      </c>
      <c r="H13" s="60">
        <v>3953742</v>
      </c>
      <c r="I13" s="60">
        <v>3953742</v>
      </c>
      <c r="J13" s="60">
        <v>0</v>
      </c>
      <c r="K13" s="60">
        <v>0</v>
      </c>
      <c r="L13" s="60">
        <v>3952676</v>
      </c>
      <c r="M13" s="60">
        <v>3952676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7906418</v>
      </c>
      <c r="W13" s="60">
        <v>16000000</v>
      </c>
      <c r="X13" s="60">
        <v>-8093582</v>
      </c>
      <c r="Y13" s="61">
        <v>-50.58</v>
      </c>
      <c r="Z13" s="62">
        <v>18000000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180000</v>
      </c>
      <c r="X16" s="60">
        <v>-180000</v>
      </c>
      <c r="Y16" s="61">
        <v>-100</v>
      </c>
      <c r="Z16" s="62">
        <v>0</v>
      </c>
    </row>
    <row r="17" spans="1:26" ht="12.75">
      <c r="A17" s="58" t="s">
        <v>43</v>
      </c>
      <c r="B17" s="19">
        <v>45251850</v>
      </c>
      <c r="C17" s="19">
        <v>0</v>
      </c>
      <c r="D17" s="59">
        <v>60126000</v>
      </c>
      <c r="E17" s="60">
        <v>70705675</v>
      </c>
      <c r="F17" s="60">
        <v>4498953</v>
      </c>
      <c r="G17" s="60">
        <v>1966333</v>
      </c>
      <c r="H17" s="60">
        <v>3338914</v>
      </c>
      <c r="I17" s="60">
        <v>9804200</v>
      </c>
      <c r="J17" s="60">
        <v>4196208</v>
      </c>
      <c r="K17" s="60">
        <v>5342584</v>
      </c>
      <c r="L17" s="60">
        <v>6895663</v>
      </c>
      <c r="M17" s="60">
        <v>16434455</v>
      </c>
      <c r="N17" s="60">
        <v>3372106</v>
      </c>
      <c r="O17" s="60">
        <v>7829860</v>
      </c>
      <c r="P17" s="60">
        <v>6065985</v>
      </c>
      <c r="Q17" s="60">
        <v>17267951</v>
      </c>
      <c r="R17" s="60">
        <v>6252260</v>
      </c>
      <c r="S17" s="60">
        <v>5597066</v>
      </c>
      <c r="T17" s="60">
        <v>7178735</v>
      </c>
      <c r="U17" s="60">
        <v>19028061</v>
      </c>
      <c r="V17" s="60">
        <v>62534667</v>
      </c>
      <c r="W17" s="60">
        <v>59946000</v>
      </c>
      <c r="X17" s="60">
        <v>2588667</v>
      </c>
      <c r="Y17" s="61">
        <v>4.32</v>
      </c>
      <c r="Z17" s="62">
        <v>70705675</v>
      </c>
    </row>
    <row r="18" spans="1:26" ht="12.75">
      <c r="A18" s="70" t="s">
        <v>44</v>
      </c>
      <c r="B18" s="71">
        <f>SUM(B11:B17)</f>
        <v>100608571</v>
      </c>
      <c r="C18" s="71">
        <f>SUM(C11:C17)</f>
        <v>0</v>
      </c>
      <c r="D18" s="72">
        <f aca="true" t="shared" si="1" ref="D18:Z18">SUM(D11:D17)</f>
        <v>127456776</v>
      </c>
      <c r="E18" s="73">
        <f t="shared" si="1"/>
        <v>132151776</v>
      </c>
      <c r="F18" s="73">
        <f t="shared" si="1"/>
        <v>6898150</v>
      </c>
      <c r="G18" s="73">
        <f t="shared" si="1"/>
        <v>5095845</v>
      </c>
      <c r="H18" s="73">
        <f t="shared" si="1"/>
        <v>10423875</v>
      </c>
      <c r="I18" s="73">
        <f t="shared" si="1"/>
        <v>22417870</v>
      </c>
      <c r="J18" s="73">
        <f t="shared" si="1"/>
        <v>7385494</v>
      </c>
      <c r="K18" s="73">
        <f t="shared" si="1"/>
        <v>9839149</v>
      </c>
      <c r="L18" s="73">
        <f t="shared" si="1"/>
        <v>14135574</v>
      </c>
      <c r="M18" s="73">
        <f t="shared" si="1"/>
        <v>31360217</v>
      </c>
      <c r="N18" s="73">
        <f t="shared" si="1"/>
        <v>6300526</v>
      </c>
      <c r="O18" s="73">
        <f t="shared" si="1"/>
        <v>11496366</v>
      </c>
      <c r="P18" s="73">
        <f t="shared" si="1"/>
        <v>9615635</v>
      </c>
      <c r="Q18" s="73">
        <f t="shared" si="1"/>
        <v>27412527</v>
      </c>
      <c r="R18" s="73">
        <f t="shared" si="1"/>
        <v>9691049</v>
      </c>
      <c r="S18" s="73">
        <f t="shared" si="1"/>
        <v>9033853</v>
      </c>
      <c r="T18" s="73">
        <f t="shared" si="1"/>
        <v>10781015</v>
      </c>
      <c r="U18" s="73">
        <f t="shared" si="1"/>
        <v>29505917</v>
      </c>
      <c r="V18" s="73">
        <f t="shared" si="1"/>
        <v>110696531</v>
      </c>
      <c r="W18" s="73">
        <f t="shared" si="1"/>
        <v>127456776</v>
      </c>
      <c r="X18" s="73">
        <f t="shared" si="1"/>
        <v>-16760245</v>
      </c>
      <c r="Y18" s="67">
        <f>+IF(W18&lt;&gt;0,(X18/W18)*100,0)</f>
        <v>-13.149748115392468</v>
      </c>
      <c r="Z18" s="74">
        <f t="shared" si="1"/>
        <v>132151776</v>
      </c>
    </row>
    <row r="19" spans="1:26" ht="12.75">
      <c r="A19" s="70" t="s">
        <v>45</v>
      </c>
      <c r="B19" s="75">
        <f>+B10-B18</f>
        <v>32562998</v>
      </c>
      <c r="C19" s="75">
        <f>+C10-C18</f>
        <v>0</v>
      </c>
      <c r="D19" s="76">
        <f aca="true" t="shared" si="2" ref="D19:Z19">+D10-D18</f>
        <v>2336886</v>
      </c>
      <c r="E19" s="77">
        <f t="shared" si="2"/>
        <v>191886</v>
      </c>
      <c r="F19" s="77">
        <f t="shared" si="2"/>
        <v>39929174</v>
      </c>
      <c r="G19" s="77">
        <f t="shared" si="2"/>
        <v>-2739724</v>
      </c>
      <c r="H19" s="77">
        <f t="shared" si="2"/>
        <v>-8984957</v>
      </c>
      <c r="I19" s="77">
        <f t="shared" si="2"/>
        <v>28204493</v>
      </c>
      <c r="J19" s="77">
        <f t="shared" si="2"/>
        <v>-5255783</v>
      </c>
      <c r="K19" s="77">
        <f t="shared" si="2"/>
        <v>-7443632</v>
      </c>
      <c r="L19" s="77">
        <f t="shared" si="2"/>
        <v>23622359</v>
      </c>
      <c r="M19" s="77">
        <f t="shared" si="2"/>
        <v>10922944</v>
      </c>
      <c r="N19" s="77">
        <f t="shared" si="2"/>
        <v>-4489256</v>
      </c>
      <c r="O19" s="77">
        <f t="shared" si="2"/>
        <v>-10029747</v>
      </c>
      <c r="P19" s="77">
        <f t="shared" si="2"/>
        <v>20863572</v>
      </c>
      <c r="Q19" s="77">
        <f t="shared" si="2"/>
        <v>6344569</v>
      </c>
      <c r="R19" s="77">
        <f t="shared" si="2"/>
        <v>-4547096</v>
      </c>
      <c r="S19" s="77">
        <f t="shared" si="2"/>
        <v>-6420540</v>
      </c>
      <c r="T19" s="77">
        <f t="shared" si="2"/>
        <v>-7475949</v>
      </c>
      <c r="U19" s="77">
        <f t="shared" si="2"/>
        <v>-18443585</v>
      </c>
      <c r="V19" s="77">
        <f t="shared" si="2"/>
        <v>27028421</v>
      </c>
      <c r="W19" s="77">
        <f>IF(E10=E18,0,W10-W18)</f>
        <v>2336886</v>
      </c>
      <c r="X19" s="77">
        <f t="shared" si="2"/>
        <v>24691535</v>
      </c>
      <c r="Y19" s="78">
        <f>+IF(W19&lt;&gt;0,(X19/W19)*100,0)</f>
        <v>1056.5998940470354</v>
      </c>
      <c r="Z19" s="79">
        <f t="shared" si="2"/>
        <v>191886</v>
      </c>
    </row>
    <row r="20" spans="1:26" ht="12.75">
      <c r="A20" s="58" t="s">
        <v>46</v>
      </c>
      <c r="B20" s="19">
        <v>56424976</v>
      </c>
      <c r="C20" s="19">
        <v>0</v>
      </c>
      <c r="D20" s="59">
        <v>47451000</v>
      </c>
      <c r="E20" s="60">
        <v>47451000</v>
      </c>
      <c r="F20" s="60">
        <v>288365</v>
      </c>
      <c r="G20" s="60">
        <v>0</v>
      </c>
      <c r="H20" s="60">
        <v>5495657</v>
      </c>
      <c r="I20" s="60">
        <v>5784022</v>
      </c>
      <c r="J20" s="60">
        <v>360575</v>
      </c>
      <c r="K20" s="60">
        <v>201808</v>
      </c>
      <c r="L20" s="60">
        <v>7089335</v>
      </c>
      <c r="M20" s="60">
        <v>7651718</v>
      </c>
      <c r="N20" s="60">
        <v>2427137</v>
      </c>
      <c r="O20" s="60">
        <v>671488</v>
      </c>
      <c r="P20" s="60">
        <v>9102520</v>
      </c>
      <c r="Q20" s="60">
        <v>12201145</v>
      </c>
      <c r="R20" s="60">
        <v>-120685</v>
      </c>
      <c r="S20" s="60">
        <v>1691956</v>
      </c>
      <c r="T20" s="60">
        <v>14990195</v>
      </c>
      <c r="U20" s="60">
        <v>16561466</v>
      </c>
      <c r="V20" s="60">
        <v>42198351</v>
      </c>
      <c r="W20" s="60">
        <v>47451000</v>
      </c>
      <c r="X20" s="60">
        <v>-5252649</v>
      </c>
      <c r="Y20" s="61">
        <v>-11.07</v>
      </c>
      <c r="Z20" s="62">
        <v>47451000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88987974</v>
      </c>
      <c r="C22" s="86">
        <f>SUM(C19:C21)</f>
        <v>0</v>
      </c>
      <c r="D22" s="87">
        <f aca="true" t="shared" si="3" ref="D22:Z22">SUM(D19:D21)</f>
        <v>49787886</v>
      </c>
      <c r="E22" s="88">
        <f t="shared" si="3"/>
        <v>47642886</v>
      </c>
      <c r="F22" s="88">
        <f t="shared" si="3"/>
        <v>40217539</v>
      </c>
      <c r="G22" s="88">
        <f t="shared" si="3"/>
        <v>-2739724</v>
      </c>
      <c r="H22" s="88">
        <f t="shared" si="3"/>
        <v>-3489300</v>
      </c>
      <c r="I22" s="88">
        <f t="shared" si="3"/>
        <v>33988515</v>
      </c>
      <c r="J22" s="88">
        <f t="shared" si="3"/>
        <v>-4895208</v>
      </c>
      <c r="K22" s="88">
        <f t="shared" si="3"/>
        <v>-7241824</v>
      </c>
      <c r="L22" s="88">
        <f t="shared" si="3"/>
        <v>30711694</v>
      </c>
      <c r="M22" s="88">
        <f t="shared" si="3"/>
        <v>18574662</v>
      </c>
      <c r="N22" s="88">
        <f t="shared" si="3"/>
        <v>-2062119</v>
      </c>
      <c r="O22" s="88">
        <f t="shared" si="3"/>
        <v>-9358259</v>
      </c>
      <c r="P22" s="88">
        <f t="shared" si="3"/>
        <v>29966092</v>
      </c>
      <c r="Q22" s="88">
        <f t="shared" si="3"/>
        <v>18545714</v>
      </c>
      <c r="R22" s="88">
        <f t="shared" si="3"/>
        <v>-4667781</v>
      </c>
      <c r="S22" s="88">
        <f t="shared" si="3"/>
        <v>-4728584</v>
      </c>
      <c r="T22" s="88">
        <f t="shared" si="3"/>
        <v>7514246</v>
      </c>
      <c r="U22" s="88">
        <f t="shared" si="3"/>
        <v>-1882119</v>
      </c>
      <c r="V22" s="88">
        <f t="shared" si="3"/>
        <v>69226772</v>
      </c>
      <c r="W22" s="88">
        <f t="shared" si="3"/>
        <v>49787886</v>
      </c>
      <c r="X22" s="88">
        <f t="shared" si="3"/>
        <v>19438886</v>
      </c>
      <c r="Y22" s="89">
        <f>+IF(W22&lt;&gt;0,(X22/W22)*100,0)</f>
        <v>39.043405056402676</v>
      </c>
      <c r="Z22" s="90">
        <f t="shared" si="3"/>
        <v>47642886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88987974</v>
      </c>
      <c r="C24" s="75">
        <f>SUM(C22:C23)</f>
        <v>0</v>
      </c>
      <c r="D24" s="76">
        <f aca="true" t="shared" si="4" ref="D24:Z24">SUM(D22:D23)</f>
        <v>49787886</v>
      </c>
      <c r="E24" s="77">
        <f t="shared" si="4"/>
        <v>47642886</v>
      </c>
      <c r="F24" s="77">
        <f t="shared" si="4"/>
        <v>40217539</v>
      </c>
      <c r="G24" s="77">
        <f t="shared" si="4"/>
        <v>-2739724</v>
      </c>
      <c r="H24" s="77">
        <f t="shared" si="4"/>
        <v>-3489300</v>
      </c>
      <c r="I24" s="77">
        <f t="shared" si="4"/>
        <v>33988515</v>
      </c>
      <c r="J24" s="77">
        <f t="shared" si="4"/>
        <v>-4895208</v>
      </c>
      <c r="K24" s="77">
        <f t="shared" si="4"/>
        <v>-7241824</v>
      </c>
      <c r="L24" s="77">
        <f t="shared" si="4"/>
        <v>30711694</v>
      </c>
      <c r="M24" s="77">
        <f t="shared" si="4"/>
        <v>18574662</v>
      </c>
      <c r="N24" s="77">
        <f t="shared" si="4"/>
        <v>-2062119</v>
      </c>
      <c r="O24" s="77">
        <f t="shared" si="4"/>
        <v>-9358259</v>
      </c>
      <c r="P24" s="77">
        <f t="shared" si="4"/>
        <v>29966092</v>
      </c>
      <c r="Q24" s="77">
        <f t="shared" si="4"/>
        <v>18545714</v>
      </c>
      <c r="R24" s="77">
        <f t="shared" si="4"/>
        <v>-4667781</v>
      </c>
      <c r="S24" s="77">
        <f t="shared" si="4"/>
        <v>-4728584</v>
      </c>
      <c r="T24" s="77">
        <f t="shared" si="4"/>
        <v>7514246</v>
      </c>
      <c r="U24" s="77">
        <f t="shared" si="4"/>
        <v>-1882119</v>
      </c>
      <c r="V24" s="77">
        <f t="shared" si="4"/>
        <v>69226772</v>
      </c>
      <c r="W24" s="77">
        <f t="shared" si="4"/>
        <v>49787886</v>
      </c>
      <c r="X24" s="77">
        <f t="shared" si="4"/>
        <v>19438886</v>
      </c>
      <c r="Y24" s="78">
        <f>+IF(W24&lt;&gt;0,(X24/W24)*100,0)</f>
        <v>39.043405056402676</v>
      </c>
      <c r="Z24" s="79">
        <f t="shared" si="4"/>
        <v>47642886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59657072</v>
      </c>
      <c r="C27" s="22">
        <v>0</v>
      </c>
      <c r="D27" s="99">
        <v>0</v>
      </c>
      <c r="E27" s="100">
        <v>81926000</v>
      </c>
      <c r="F27" s="100">
        <v>248587</v>
      </c>
      <c r="G27" s="100">
        <v>2880981</v>
      </c>
      <c r="H27" s="100">
        <v>7376011</v>
      </c>
      <c r="I27" s="100">
        <v>10505579</v>
      </c>
      <c r="J27" s="100">
        <v>3019663</v>
      </c>
      <c r="K27" s="100">
        <v>1813677</v>
      </c>
      <c r="L27" s="100">
        <v>8343112</v>
      </c>
      <c r="M27" s="100">
        <v>13176452</v>
      </c>
      <c r="N27" s="100">
        <v>3921405</v>
      </c>
      <c r="O27" s="100">
        <v>2442033</v>
      </c>
      <c r="P27" s="100">
        <v>4667532</v>
      </c>
      <c r="Q27" s="100">
        <v>11030970</v>
      </c>
      <c r="R27" s="100">
        <v>3711283</v>
      </c>
      <c r="S27" s="100">
        <v>554970</v>
      </c>
      <c r="T27" s="100">
        <v>10920128</v>
      </c>
      <c r="U27" s="100">
        <v>15186381</v>
      </c>
      <c r="V27" s="100">
        <v>49899382</v>
      </c>
      <c r="W27" s="100">
        <v>81926000</v>
      </c>
      <c r="X27" s="100">
        <v>-32026618</v>
      </c>
      <c r="Y27" s="101">
        <v>-39.09</v>
      </c>
      <c r="Z27" s="102">
        <v>81926000</v>
      </c>
    </row>
    <row r="28" spans="1:26" ht="12.75">
      <c r="A28" s="103" t="s">
        <v>46</v>
      </c>
      <c r="B28" s="19">
        <v>51684404</v>
      </c>
      <c r="C28" s="19">
        <v>0</v>
      </c>
      <c r="D28" s="59">
        <v>0</v>
      </c>
      <c r="E28" s="60">
        <v>47451000</v>
      </c>
      <c r="F28" s="60">
        <v>248587</v>
      </c>
      <c r="G28" s="60">
        <v>1931199</v>
      </c>
      <c r="H28" s="60">
        <v>5600747</v>
      </c>
      <c r="I28" s="60">
        <v>7780533</v>
      </c>
      <c r="J28" s="60">
        <v>717131</v>
      </c>
      <c r="K28" s="60">
        <v>1060464</v>
      </c>
      <c r="L28" s="60">
        <v>8331912</v>
      </c>
      <c r="M28" s="60">
        <v>10109507</v>
      </c>
      <c r="N28" s="60">
        <v>2009725</v>
      </c>
      <c r="O28" s="60">
        <v>824823</v>
      </c>
      <c r="P28" s="60">
        <v>2989082</v>
      </c>
      <c r="Q28" s="60">
        <v>5823630</v>
      </c>
      <c r="R28" s="60">
        <v>2312983</v>
      </c>
      <c r="S28" s="60">
        <v>1876956</v>
      </c>
      <c r="T28" s="60">
        <v>8840757</v>
      </c>
      <c r="U28" s="60">
        <v>13030696</v>
      </c>
      <c r="V28" s="60">
        <v>36744366</v>
      </c>
      <c r="W28" s="60">
        <v>47451000</v>
      </c>
      <c r="X28" s="60">
        <v>-10706634</v>
      </c>
      <c r="Y28" s="61">
        <v>-22.56</v>
      </c>
      <c r="Z28" s="62">
        <v>47451000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7972668</v>
      </c>
      <c r="C31" s="19">
        <v>0</v>
      </c>
      <c r="D31" s="59">
        <v>0</v>
      </c>
      <c r="E31" s="60">
        <v>34475000</v>
      </c>
      <c r="F31" s="60">
        <v>0</v>
      </c>
      <c r="G31" s="60">
        <v>949782</v>
      </c>
      <c r="H31" s="60">
        <v>1775264</v>
      </c>
      <c r="I31" s="60">
        <v>2725046</v>
      </c>
      <c r="J31" s="60">
        <v>2302532</v>
      </c>
      <c r="K31" s="60">
        <v>753213</v>
      </c>
      <c r="L31" s="60">
        <v>11200</v>
      </c>
      <c r="M31" s="60">
        <v>3066945</v>
      </c>
      <c r="N31" s="60">
        <v>1911680</v>
      </c>
      <c r="O31" s="60">
        <v>1617210</v>
      </c>
      <c r="P31" s="60">
        <v>1678450</v>
      </c>
      <c r="Q31" s="60">
        <v>5207340</v>
      </c>
      <c r="R31" s="60">
        <v>1398300</v>
      </c>
      <c r="S31" s="60">
        <v>-1321986</v>
      </c>
      <c r="T31" s="60">
        <v>2079371</v>
      </c>
      <c r="U31" s="60">
        <v>2155685</v>
      </c>
      <c r="V31" s="60">
        <v>13155016</v>
      </c>
      <c r="W31" s="60">
        <v>34475000</v>
      </c>
      <c r="X31" s="60">
        <v>-21319984</v>
      </c>
      <c r="Y31" s="61">
        <v>-61.84</v>
      </c>
      <c r="Z31" s="62">
        <v>34475000</v>
      </c>
    </row>
    <row r="32" spans="1:26" ht="12.75">
      <c r="A32" s="70" t="s">
        <v>54</v>
      </c>
      <c r="B32" s="22">
        <f>SUM(B28:B31)</f>
        <v>59657072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81926000</v>
      </c>
      <c r="F32" s="100">
        <f t="shared" si="5"/>
        <v>248587</v>
      </c>
      <c r="G32" s="100">
        <f t="shared" si="5"/>
        <v>2880981</v>
      </c>
      <c r="H32" s="100">
        <f t="shared" si="5"/>
        <v>7376011</v>
      </c>
      <c r="I32" s="100">
        <f t="shared" si="5"/>
        <v>10505579</v>
      </c>
      <c r="J32" s="100">
        <f t="shared" si="5"/>
        <v>3019663</v>
      </c>
      <c r="K32" s="100">
        <f t="shared" si="5"/>
        <v>1813677</v>
      </c>
      <c r="L32" s="100">
        <f t="shared" si="5"/>
        <v>8343112</v>
      </c>
      <c r="M32" s="100">
        <f t="shared" si="5"/>
        <v>13176452</v>
      </c>
      <c r="N32" s="100">
        <f t="shared" si="5"/>
        <v>3921405</v>
      </c>
      <c r="O32" s="100">
        <f t="shared" si="5"/>
        <v>2442033</v>
      </c>
      <c r="P32" s="100">
        <f t="shared" si="5"/>
        <v>4667532</v>
      </c>
      <c r="Q32" s="100">
        <f t="shared" si="5"/>
        <v>11030970</v>
      </c>
      <c r="R32" s="100">
        <f t="shared" si="5"/>
        <v>3711283</v>
      </c>
      <c r="S32" s="100">
        <f t="shared" si="5"/>
        <v>554970</v>
      </c>
      <c r="T32" s="100">
        <f t="shared" si="5"/>
        <v>10920128</v>
      </c>
      <c r="U32" s="100">
        <f t="shared" si="5"/>
        <v>15186381</v>
      </c>
      <c r="V32" s="100">
        <f t="shared" si="5"/>
        <v>49899382</v>
      </c>
      <c r="W32" s="100">
        <f t="shared" si="5"/>
        <v>81926000</v>
      </c>
      <c r="X32" s="100">
        <f t="shared" si="5"/>
        <v>-32026618</v>
      </c>
      <c r="Y32" s="101">
        <f>+IF(W32&lt;&gt;0,(X32/W32)*100,0)</f>
        <v>-39.0921294827039</v>
      </c>
      <c r="Z32" s="102">
        <f t="shared" si="5"/>
        <v>81926000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127269262</v>
      </c>
      <c r="C35" s="19">
        <v>0</v>
      </c>
      <c r="D35" s="59">
        <v>98201</v>
      </c>
      <c r="E35" s="60">
        <v>264942</v>
      </c>
      <c r="F35" s="60">
        <v>168628886</v>
      </c>
      <c r="G35" s="60">
        <v>163473802</v>
      </c>
      <c r="H35" s="60">
        <v>152406239</v>
      </c>
      <c r="I35" s="60">
        <v>152406239</v>
      </c>
      <c r="J35" s="60">
        <v>146470589</v>
      </c>
      <c r="K35" s="60">
        <v>138262319</v>
      </c>
      <c r="L35" s="60">
        <v>166740094</v>
      </c>
      <c r="M35" s="60">
        <v>166740094</v>
      </c>
      <c r="N35" s="60">
        <v>155900419</v>
      </c>
      <c r="O35" s="60">
        <v>157439246</v>
      </c>
      <c r="P35" s="60">
        <v>187993058</v>
      </c>
      <c r="Q35" s="60">
        <v>187993058</v>
      </c>
      <c r="R35" s="60">
        <v>174156322</v>
      </c>
      <c r="S35" s="60">
        <v>140364198</v>
      </c>
      <c r="T35" s="60">
        <v>137592554</v>
      </c>
      <c r="U35" s="60">
        <v>137592554</v>
      </c>
      <c r="V35" s="60">
        <v>137592554</v>
      </c>
      <c r="W35" s="60">
        <v>264942</v>
      </c>
      <c r="X35" s="60">
        <v>137327612</v>
      </c>
      <c r="Y35" s="61">
        <v>51833.08</v>
      </c>
      <c r="Z35" s="62">
        <v>264942</v>
      </c>
    </row>
    <row r="36" spans="1:26" ht="12.75">
      <c r="A36" s="58" t="s">
        <v>57</v>
      </c>
      <c r="B36" s="19">
        <v>262373071</v>
      </c>
      <c r="C36" s="19">
        <v>0</v>
      </c>
      <c r="D36" s="59">
        <v>223395</v>
      </c>
      <c r="E36" s="60">
        <v>473124</v>
      </c>
      <c r="F36" s="60">
        <v>257884215</v>
      </c>
      <c r="G36" s="60">
        <v>260765196</v>
      </c>
      <c r="H36" s="60">
        <v>264038897</v>
      </c>
      <c r="I36" s="60">
        <v>264038897</v>
      </c>
      <c r="J36" s="60">
        <v>267236127</v>
      </c>
      <c r="K36" s="60">
        <v>273758248</v>
      </c>
      <c r="L36" s="60">
        <v>249743601</v>
      </c>
      <c r="M36" s="60">
        <v>249743601</v>
      </c>
      <c r="N36" s="60">
        <v>249729208</v>
      </c>
      <c r="O36" s="60">
        <v>254466652</v>
      </c>
      <c r="P36" s="60">
        <v>254466652</v>
      </c>
      <c r="Q36" s="60">
        <v>254466652</v>
      </c>
      <c r="R36" s="60">
        <v>254466652</v>
      </c>
      <c r="S36" s="60">
        <v>254466652</v>
      </c>
      <c r="T36" s="60">
        <v>254466652</v>
      </c>
      <c r="U36" s="60">
        <v>254466652</v>
      </c>
      <c r="V36" s="60">
        <v>254466652</v>
      </c>
      <c r="W36" s="60">
        <v>473124</v>
      </c>
      <c r="X36" s="60">
        <v>253993528</v>
      </c>
      <c r="Y36" s="61">
        <v>53684.35</v>
      </c>
      <c r="Z36" s="62">
        <v>473124</v>
      </c>
    </row>
    <row r="37" spans="1:26" ht="12.75">
      <c r="A37" s="58" t="s">
        <v>58</v>
      </c>
      <c r="B37" s="19">
        <v>28527060</v>
      </c>
      <c r="C37" s="19">
        <v>0</v>
      </c>
      <c r="D37" s="59">
        <v>90619</v>
      </c>
      <c r="E37" s="60">
        <v>150316</v>
      </c>
      <c r="F37" s="60">
        <v>29552171</v>
      </c>
      <c r="G37" s="60">
        <v>30017795</v>
      </c>
      <c r="H37" s="60">
        <v>25679380</v>
      </c>
      <c r="I37" s="60">
        <v>25679380</v>
      </c>
      <c r="J37" s="60">
        <v>28459597</v>
      </c>
      <c r="K37" s="60">
        <v>29507591</v>
      </c>
      <c r="L37" s="60">
        <v>30821608</v>
      </c>
      <c r="M37" s="60">
        <v>30821608</v>
      </c>
      <c r="N37" s="60">
        <v>25965454</v>
      </c>
      <c r="O37" s="60">
        <v>29513024</v>
      </c>
      <c r="P37" s="60">
        <v>37686288</v>
      </c>
      <c r="Q37" s="60">
        <v>37686288</v>
      </c>
      <c r="R37" s="60">
        <v>32305302</v>
      </c>
      <c r="S37" s="60">
        <v>29801613</v>
      </c>
      <c r="T37" s="60">
        <v>11725275</v>
      </c>
      <c r="U37" s="60">
        <v>11725275</v>
      </c>
      <c r="V37" s="60">
        <v>11725275</v>
      </c>
      <c r="W37" s="60">
        <v>150316</v>
      </c>
      <c r="X37" s="60">
        <v>11574959</v>
      </c>
      <c r="Y37" s="61">
        <v>7700.42</v>
      </c>
      <c r="Z37" s="62">
        <v>150316</v>
      </c>
    </row>
    <row r="38" spans="1:26" ht="12.75">
      <c r="A38" s="58" t="s">
        <v>59</v>
      </c>
      <c r="B38" s="19">
        <v>1142384</v>
      </c>
      <c r="C38" s="19">
        <v>0</v>
      </c>
      <c r="D38" s="59">
        <v>455</v>
      </c>
      <c r="E38" s="60">
        <v>1658</v>
      </c>
      <c r="F38" s="60">
        <v>1202675</v>
      </c>
      <c r="G38" s="60">
        <v>1202675</v>
      </c>
      <c r="H38" s="60">
        <v>1202675</v>
      </c>
      <c r="I38" s="60">
        <v>1202675</v>
      </c>
      <c r="J38" s="60">
        <v>1202675</v>
      </c>
      <c r="K38" s="60">
        <v>1202675</v>
      </c>
      <c r="L38" s="60">
        <v>1202675</v>
      </c>
      <c r="M38" s="60">
        <v>1202675</v>
      </c>
      <c r="N38" s="60">
        <v>1202675</v>
      </c>
      <c r="O38" s="60">
        <v>1202675</v>
      </c>
      <c r="P38" s="60">
        <v>1202675</v>
      </c>
      <c r="Q38" s="60">
        <v>1202675</v>
      </c>
      <c r="R38" s="60">
        <v>1202675</v>
      </c>
      <c r="S38" s="60">
        <v>1202675</v>
      </c>
      <c r="T38" s="60">
        <v>1202675</v>
      </c>
      <c r="U38" s="60">
        <v>1202675</v>
      </c>
      <c r="V38" s="60">
        <v>1202675</v>
      </c>
      <c r="W38" s="60">
        <v>1658</v>
      </c>
      <c r="X38" s="60">
        <v>1201017</v>
      </c>
      <c r="Y38" s="61">
        <v>72437.7</v>
      </c>
      <c r="Z38" s="62">
        <v>1658</v>
      </c>
    </row>
    <row r="39" spans="1:26" ht="12.75">
      <c r="A39" s="58" t="s">
        <v>60</v>
      </c>
      <c r="B39" s="19">
        <v>359972889</v>
      </c>
      <c r="C39" s="19">
        <v>0</v>
      </c>
      <c r="D39" s="59">
        <v>230522</v>
      </c>
      <c r="E39" s="60">
        <v>586092</v>
      </c>
      <c r="F39" s="60">
        <v>395758255</v>
      </c>
      <c r="G39" s="60">
        <v>393018528</v>
      </c>
      <c r="H39" s="60">
        <v>389563081</v>
      </c>
      <c r="I39" s="60">
        <v>389563081</v>
      </c>
      <c r="J39" s="60">
        <v>384044444</v>
      </c>
      <c r="K39" s="60">
        <v>381310301</v>
      </c>
      <c r="L39" s="60">
        <v>384459412</v>
      </c>
      <c r="M39" s="60">
        <v>384459412</v>
      </c>
      <c r="N39" s="60">
        <v>378461498</v>
      </c>
      <c r="O39" s="60">
        <v>381190199</v>
      </c>
      <c r="P39" s="60">
        <v>403570747</v>
      </c>
      <c r="Q39" s="60">
        <v>403570747</v>
      </c>
      <c r="R39" s="60">
        <v>395114997</v>
      </c>
      <c r="S39" s="60">
        <v>363826562</v>
      </c>
      <c r="T39" s="60">
        <v>379131256</v>
      </c>
      <c r="U39" s="60">
        <v>379131256</v>
      </c>
      <c r="V39" s="60">
        <v>379131256</v>
      </c>
      <c r="W39" s="60">
        <v>586092</v>
      </c>
      <c r="X39" s="60">
        <v>378545164</v>
      </c>
      <c r="Y39" s="61">
        <v>64588.01</v>
      </c>
      <c r="Z39" s="62">
        <v>586092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86438317</v>
      </c>
      <c r="C42" s="19">
        <v>0</v>
      </c>
      <c r="D42" s="59">
        <v>46640730</v>
      </c>
      <c r="E42" s="60">
        <v>63778</v>
      </c>
      <c r="F42" s="60">
        <v>41354415</v>
      </c>
      <c r="G42" s="60">
        <v>-1879393</v>
      </c>
      <c r="H42" s="60">
        <v>-5724159</v>
      </c>
      <c r="I42" s="60">
        <v>33750863</v>
      </c>
      <c r="J42" s="60">
        <v>-1762171</v>
      </c>
      <c r="K42" s="60">
        <v>-181135</v>
      </c>
      <c r="L42" s="60">
        <v>35177287</v>
      </c>
      <c r="M42" s="60">
        <v>33233981</v>
      </c>
      <c r="N42" s="60">
        <v>-8478014</v>
      </c>
      <c r="O42" s="60">
        <v>-4528834</v>
      </c>
      <c r="P42" s="60">
        <v>34188153</v>
      </c>
      <c r="Q42" s="60">
        <v>21181305</v>
      </c>
      <c r="R42" s="60">
        <v>-15773696</v>
      </c>
      <c r="S42" s="60">
        <v>-15498372</v>
      </c>
      <c r="T42" s="60">
        <v>-9101038</v>
      </c>
      <c r="U42" s="60">
        <v>-40373106</v>
      </c>
      <c r="V42" s="60">
        <v>47793043</v>
      </c>
      <c r="W42" s="60">
        <v>63778</v>
      </c>
      <c r="X42" s="60">
        <v>47729265</v>
      </c>
      <c r="Y42" s="61">
        <v>74836.57</v>
      </c>
      <c r="Z42" s="62">
        <v>63778</v>
      </c>
    </row>
    <row r="43" spans="1:26" ht="12.75">
      <c r="A43" s="58" t="s">
        <v>63</v>
      </c>
      <c r="B43" s="19">
        <v>-53726007</v>
      </c>
      <c r="C43" s="19">
        <v>0</v>
      </c>
      <c r="D43" s="59">
        <v>-79070750</v>
      </c>
      <c r="E43" s="60">
        <v>-81929</v>
      </c>
      <c r="F43" s="60">
        <v>-248587</v>
      </c>
      <c r="G43" s="60">
        <v>-2880981</v>
      </c>
      <c r="H43" s="60">
        <v>-7376011</v>
      </c>
      <c r="I43" s="60">
        <v>-10505579</v>
      </c>
      <c r="J43" s="60">
        <v>-3019669</v>
      </c>
      <c r="K43" s="60">
        <v>-1813677</v>
      </c>
      <c r="L43" s="60">
        <v>-8343112</v>
      </c>
      <c r="M43" s="60">
        <v>-13176458</v>
      </c>
      <c r="N43" s="60">
        <v>-3921405</v>
      </c>
      <c r="O43" s="60">
        <v>-2442033</v>
      </c>
      <c r="P43" s="60">
        <v>-4667532</v>
      </c>
      <c r="Q43" s="60">
        <v>-11030970</v>
      </c>
      <c r="R43" s="60">
        <v>-371128</v>
      </c>
      <c r="S43" s="60">
        <v>554970</v>
      </c>
      <c r="T43" s="60">
        <v>-10920128</v>
      </c>
      <c r="U43" s="60">
        <v>-10736286</v>
      </c>
      <c r="V43" s="60">
        <v>-45449293</v>
      </c>
      <c r="W43" s="60">
        <v>-81929</v>
      </c>
      <c r="X43" s="60">
        <v>-45367364</v>
      </c>
      <c r="Y43" s="61">
        <v>55374</v>
      </c>
      <c r="Z43" s="62">
        <v>-81929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109379701</v>
      </c>
      <c r="C45" s="22">
        <v>0</v>
      </c>
      <c r="D45" s="99">
        <v>52185980</v>
      </c>
      <c r="E45" s="100">
        <v>91229</v>
      </c>
      <c r="F45" s="100">
        <v>150485529</v>
      </c>
      <c r="G45" s="100">
        <v>145725155</v>
      </c>
      <c r="H45" s="100">
        <v>132624985</v>
      </c>
      <c r="I45" s="100">
        <v>132624985</v>
      </c>
      <c r="J45" s="100">
        <v>127843145</v>
      </c>
      <c r="K45" s="100">
        <v>125848333</v>
      </c>
      <c r="L45" s="100">
        <v>152682508</v>
      </c>
      <c r="M45" s="100">
        <v>152682508</v>
      </c>
      <c r="N45" s="100">
        <v>140283089</v>
      </c>
      <c r="O45" s="100">
        <v>133312222</v>
      </c>
      <c r="P45" s="100">
        <v>162832843</v>
      </c>
      <c r="Q45" s="100">
        <v>140283089</v>
      </c>
      <c r="R45" s="100">
        <v>146688019</v>
      </c>
      <c r="S45" s="100">
        <v>131744617</v>
      </c>
      <c r="T45" s="100">
        <v>111723451</v>
      </c>
      <c r="U45" s="100">
        <v>111723451</v>
      </c>
      <c r="V45" s="100">
        <v>111723451</v>
      </c>
      <c r="W45" s="100">
        <v>91229</v>
      </c>
      <c r="X45" s="100">
        <v>111632222</v>
      </c>
      <c r="Y45" s="101">
        <v>122364.84</v>
      </c>
      <c r="Z45" s="102">
        <v>91229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356625</v>
      </c>
      <c r="C49" s="52">
        <v>0</v>
      </c>
      <c r="D49" s="129">
        <v>316238</v>
      </c>
      <c r="E49" s="54">
        <v>315636</v>
      </c>
      <c r="F49" s="54">
        <v>0</v>
      </c>
      <c r="G49" s="54">
        <v>0</v>
      </c>
      <c r="H49" s="54">
        <v>0</v>
      </c>
      <c r="I49" s="54">
        <v>320096</v>
      </c>
      <c r="J49" s="54">
        <v>0</v>
      </c>
      <c r="K49" s="54">
        <v>0</v>
      </c>
      <c r="L49" s="54">
        <v>0</v>
      </c>
      <c r="M49" s="54">
        <v>297893</v>
      </c>
      <c r="N49" s="54">
        <v>0</v>
      </c>
      <c r="O49" s="54">
        <v>0</v>
      </c>
      <c r="P49" s="54">
        <v>0</v>
      </c>
      <c r="Q49" s="54">
        <v>292874</v>
      </c>
      <c r="R49" s="54">
        <v>0</v>
      </c>
      <c r="S49" s="54">
        <v>0</v>
      </c>
      <c r="T49" s="54">
        <v>0</v>
      </c>
      <c r="U49" s="54">
        <v>292887</v>
      </c>
      <c r="V49" s="54">
        <v>8933536</v>
      </c>
      <c r="W49" s="54">
        <v>11125785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9407</v>
      </c>
      <c r="C51" s="52">
        <v>0</v>
      </c>
      <c r="D51" s="129">
        <v>0</v>
      </c>
      <c r="E51" s="54">
        <v>22800</v>
      </c>
      <c r="F51" s="54">
        <v>0</v>
      </c>
      <c r="G51" s="54">
        <v>0</v>
      </c>
      <c r="H51" s="54">
        <v>0</v>
      </c>
      <c r="I51" s="54">
        <v>9186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412957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454350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69.6513381014307</v>
      </c>
      <c r="E58" s="7">
        <f t="shared" si="6"/>
        <v>0.06539434280598155</v>
      </c>
      <c r="F58" s="7">
        <f t="shared" si="6"/>
        <v>15.283384162817255</v>
      </c>
      <c r="G58" s="7">
        <f t="shared" si="6"/>
        <v>43.34345857488375</v>
      </c>
      <c r="H58" s="7">
        <f t="shared" si="6"/>
        <v>75.38968137221825</v>
      </c>
      <c r="I58" s="7">
        <f t="shared" si="6"/>
        <v>52.42776631668722</v>
      </c>
      <c r="J58" s="7">
        <f t="shared" si="6"/>
        <v>338.340570368736</v>
      </c>
      <c r="K58" s="7">
        <f t="shared" si="6"/>
        <v>183.11036452659857</v>
      </c>
      <c r="L58" s="7">
        <f t="shared" si="6"/>
        <v>12.89143465507394</v>
      </c>
      <c r="M58" s="7">
        <f t="shared" si="6"/>
        <v>177.57243032191502</v>
      </c>
      <c r="N58" s="7">
        <f t="shared" si="6"/>
        <v>13.71078684391829</v>
      </c>
      <c r="O58" s="7">
        <f t="shared" si="6"/>
        <v>11.365420088881779</v>
      </c>
      <c r="P58" s="7">
        <f t="shared" si="6"/>
        <v>62.2182076782423</v>
      </c>
      <c r="Q58" s="7">
        <f t="shared" si="6"/>
        <v>28.72974013222699</v>
      </c>
      <c r="R58" s="7">
        <f t="shared" si="6"/>
        <v>14.84584385033414</v>
      </c>
      <c r="S58" s="7">
        <f t="shared" si="6"/>
        <v>0</v>
      </c>
      <c r="T58" s="7">
        <f t="shared" si="6"/>
        <v>7.452618053324766</v>
      </c>
      <c r="U58" s="7">
        <f t="shared" si="6"/>
        <v>7.734699628574185</v>
      </c>
      <c r="V58" s="7">
        <f t="shared" si="6"/>
        <v>67.4097407415522</v>
      </c>
      <c r="W58" s="7">
        <f t="shared" si="6"/>
        <v>0.06799540439366854</v>
      </c>
      <c r="X58" s="7">
        <f t="shared" si="6"/>
        <v>0</v>
      </c>
      <c r="Y58" s="7">
        <f t="shared" si="6"/>
        <v>0</v>
      </c>
      <c r="Z58" s="8">
        <f t="shared" si="6"/>
        <v>0.06539434280598155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69.5012139403991</v>
      </c>
      <c r="E59" s="10">
        <f t="shared" si="7"/>
        <v>0.06951615818616301</v>
      </c>
      <c r="F59" s="10">
        <f t="shared" si="7"/>
        <v>16.848193495079997</v>
      </c>
      <c r="G59" s="10">
        <f t="shared" si="7"/>
        <v>46.875126574587874</v>
      </c>
      <c r="H59" s="10">
        <f t="shared" si="7"/>
        <v>78.72454114461065</v>
      </c>
      <c r="I59" s="10">
        <f t="shared" si="7"/>
        <v>55.973290974512636</v>
      </c>
      <c r="J59" s="10">
        <f t="shared" si="7"/>
        <v>354.78147002002385</v>
      </c>
      <c r="K59" s="10">
        <f t="shared" si="7"/>
        <v>192.27618311681906</v>
      </c>
      <c r="L59" s="10">
        <f t="shared" si="7"/>
        <v>13.65133684313129</v>
      </c>
      <c r="M59" s="10">
        <f t="shared" si="7"/>
        <v>186.90063291535657</v>
      </c>
      <c r="N59" s="10">
        <f t="shared" si="7"/>
        <v>14.536811188449844</v>
      </c>
      <c r="O59" s="10">
        <f t="shared" si="7"/>
        <v>12.155551278349854</v>
      </c>
      <c r="P59" s="10">
        <f t="shared" si="7"/>
        <v>66.369947235903</v>
      </c>
      <c r="Q59" s="10">
        <f t="shared" si="7"/>
        <v>30.605213775257706</v>
      </c>
      <c r="R59" s="10">
        <f t="shared" si="7"/>
        <v>15.643839502087312</v>
      </c>
      <c r="S59" s="10">
        <f t="shared" si="7"/>
        <v>0</v>
      </c>
      <c r="T59" s="10">
        <f t="shared" si="7"/>
        <v>7.803731111443877</v>
      </c>
      <c r="U59" s="10">
        <f t="shared" si="7"/>
        <v>8.1552438162648</v>
      </c>
      <c r="V59" s="10">
        <f t="shared" si="7"/>
        <v>71.3902931643947</v>
      </c>
      <c r="W59" s="10">
        <f t="shared" si="7"/>
        <v>0.06951615818616301</v>
      </c>
      <c r="X59" s="10">
        <f t="shared" si="7"/>
        <v>0</v>
      </c>
      <c r="Y59" s="10">
        <f t="shared" si="7"/>
        <v>0</v>
      </c>
      <c r="Z59" s="11">
        <f t="shared" si="7"/>
        <v>0.06951615818616301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76.36363636363637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9714708</v>
      </c>
      <c r="C67" s="24"/>
      <c r="D67" s="25">
        <v>10056562</v>
      </c>
      <c r="E67" s="26">
        <v>10456562</v>
      </c>
      <c r="F67" s="26">
        <v>425606</v>
      </c>
      <c r="G67" s="26">
        <v>507313</v>
      </c>
      <c r="H67" s="26">
        <v>889188</v>
      </c>
      <c r="I67" s="26">
        <v>1822107</v>
      </c>
      <c r="J67" s="26">
        <v>892861</v>
      </c>
      <c r="K67" s="26">
        <v>894146</v>
      </c>
      <c r="L67" s="26">
        <v>901715</v>
      </c>
      <c r="M67" s="26">
        <v>2688722</v>
      </c>
      <c r="N67" s="26">
        <v>902822</v>
      </c>
      <c r="O67" s="26">
        <v>800164</v>
      </c>
      <c r="P67" s="26">
        <v>819797</v>
      </c>
      <c r="Q67" s="26">
        <v>2522783</v>
      </c>
      <c r="R67" s="26">
        <v>1025324</v>
      </c>
      <c r="S67" s="26">
        <v>908492</v>
      </c>
      <c r="T67" s="26">
        <v>937013</v>
      </c>
      <c r="U67" s="26">
        <v>2870829</v>
      </c>
      <c r="V67" s="26">
        <v>9904441</v>
      </c>
      <c r="W67" s="26">
        <v>10056562</v>
      </c>
      <c r="X67" s="26"/>
      <c r="Y67" s="25"/>
      <c r="Z67" s="27">
        <v>10456562</v>
      </c>
    </row>
    <row r="68" spans="1:26" ht="12.75" hidden="1">
      <c r="A68" s="37" t="s">
        <v>31</v>
      </c>
      <c r="B68" s="19">
        <v>9289038</v>
      </c>
      <c r="C68" s="19"/>
      <c r="D68" s="20">
        <v>9836562</v>
      </c>
      <c r="E68" s="21">
        <v>9836562</v>
      </c>
      <c r="F68" s="21">
        <v>386077</v>
      </c>
      <c r="G68" s="21">
        <v>469091</v>
      </c>
      <c r="H68" s="21">
        <v>851521</v>
      </c>
      <c r="I68" s="21">
        <v>1706689</v>
      </c>
      <c r="J68" s="21">
        <v>851485</v>
      </c>
      <c r="K68" s="21">
        <v>851522</v>
      </c>
      <c r="L68" s="21">
        <v>851521</v>
      </c>
      <c r="M68" s="21">
        <v>2554528</v>
      </c>
      <c r="N68" s="21">
        <v>851521</v>
      </c>
      <c r="O68" s="21">
        <v>748152</v>
      </c>
      <c r="P68" s="21">
        <v>768515</v>
      </c>
      <c r="Q68" s="21">
        <v>2368188</v>
      </c>
      <c r="R68" s="21">
        <v>973022</v>
      </c>
      <c r="S68" s="21">
        <v>854912</v>
      </c>
      <c r="T68" s="21">
        <v>894854</v>
      </c>
      <c r="U68" s="21">
        <v>2722788</v>
      </c>
      <c r="V68" s="21">
        <v>9352193</v>
      </c>
      <c r="W68" s="21">
        <v>9836562</v>
      </c>
      <c r="X68" s="21"/>
      <c r="Y68" s="20"/>
      <c r="Z68" s="23">
        <v>9836562</v>
      </c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425670</v>
      </c>
      <c r="C75" s="28"/>
      <c r="D75" s="29">
        <v>220000</v>
      </c>
      <c r="E75" s="30">
        <v>620000</v>
      </c>
      <c r="F75" s="30">
        <v>39529</v>
      </c>
      <c r="G75" s="30">
        <v>38222</v>
      </c>
      <c r="H75" s="30">
        <v>37667</v>
      </c>
      <c r="I75" s="30">
        <v>115418</v>
      </c>
      <c r="J75" s="30">
        <v>41376</v>
      </c>
      <c r="K75" s="30">
        <v>42624</v>
      </c>
      <c r="L75" s="30">
        <v>50194</v>
      </c>
      <c r="M75" s="30">
        <v>134194</v>
      </c>
      <c r="N75" s="30">
        <v>51301</v>
      </c>
      <c r="O75" s="30">
        <v>52012</v>
      </c>
      <c r="P75" s="30">
        <v>51282</v>
      </c>
      <c r="Q75" s="30">
        <v>154595</v>
      </c>
      <c r="R75" s="30">
        <v>52302</v>
      </c>
      <c r="S75" s="30">
        <v>53580</v>
      </c>
      <c r="T75" s="30">
        <v>42159</v>
      </c>
      <c r="U75" s="30">
        <v>148041</v>
      </c>
      <c r="V75" s="30">
        <v>552248</v>
      </c>
      <c r="W75" s="30">
        <v>220000</v>
      </c>
      <c r="X75" s="30"/>
      <c r="Y75" s="29"/>
      <c r="Z75" s="31">
        <v>620000</v>
      </c>
    </row>
    <row r="76" spans="1:26" ht="12.75" hidden="1">
      <c r="A76" s="42" t="s">
        <v>287</v>
      </c>
      <c r="B76" s="32"/>
      <c r="C76" s="32"/>
      <c r="D76" s="33">
        <v>7004530</v>
      </c>
      <c r="E76" s="34">
        <v>6838</v>
      </c>
      <c r="F76" s="34">
        <v>65047</v>
      </c>
      <c r="G76" s="34">
        <v>219887</v>
      </c>
      <c r="H76" s="34">
        <v>670356</v>
      </c>
      <c r="I76" s="34">
        <v>955290</v>
      </c>
      <c r="J76" s="34">
        <v>3020911</v>
      </c>
      <c r="K76" s="34">
        <v>1637274</v>
      </c>
      <c r="L76" s="34">
        <v>116244</v>
      </c>
      <c r="M76" s="34">
        <v>4774429</v>
      </c>
      <c r="N76" s="34">
        <v>123784</v>
      </c>
      <c r="O76" s="34">
        <v>90942</v>
      </c>
      <c r="P76" s="34">
        <v>510063</v>
      </c>
      <c r="Q76" s="34">
        <v>724789</v>
      </c>
      <c r="R76" s="34">
        <v>152218</v>
      </c>
      <c r="S76" s="34"/>
      <c r="T76" s="34">
        <v>69832</v>
      </c>
      <c r="U76" s="34">
        <v>222050</v>
      </c>
      <c r="V76" s="34">
        <v>6676558</v>
      </c>
      <c r="W76" s="34">
        <v>6838</v>
      </c>
      <c r="X76" s="34"/>
      <c r="Y76" s="33"/>
      <c r="Z76" s="35">
        <v>6838</v>
      </c>
    </row>
    <row r="77" spans="1:26" ht="12.75" hidden="1">
      <c r="A77" s="37" t="s">
        <v>31</v>
      </c>
      <c r="B77" s="19"/>
      <c r="C77" s="19"/>
      <c r="D77" s="20">
        <v>6836530</v>
      </c>
      <c r="E77" s="21">
        <v>6838</v>
      </c>
      <c r="F77" s="21">
        <v>65047</v>
      </c>
      <c r="G77" s="21">
        <v>219887</v>
      </c>
      <c r="H77" s="21">
        <v>670356</v>
      </c>
      <c r="I77" s="21">
        <v>955290</v>
      </c>
      <c r="J77" s="21">
        <v>3020911</v>
      </c>
      <c r="K77" s="21">
        <v>1637274</v>
      </c>
      <c r="L77" s="21">
        <v>116244</v>
      </c>
      <c r="M77" s="21">
        <v>4774429</v>
      </c>
      <c r="N77" s="21">
        <v>123784</v>
      </c>
      <c r="O77" s="21">
        <v>90942</v>
      </c>
      <c r="P77" s="21">
        <v>510063</v>
      </c>
      <c r="Q77" s="21">
        <v>724789</v>
      </c>
      <c r="R77" s="21">
        <v>152218</v>
      </c>
      <c r="S77" s="21"/>
      <c r="T77" s="21">
        <v>69832</v>
      </c>
      <c r="U77" s="21">
        <v>222050</v>
      </c>
      <c r="V77" s="21">
        <v>6676558</v>
      </c>
      <c r="W77" s="21">
        <v>6838</v>
      </c>
      <c r="X77" s="21"/>
      <c r="Y77" s="20"/>
      <c r="Z77" s="23">
        <v>6838</v>
      </c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168000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131269569</v>
      </c>
      <c r="D5" s="153">
        <f>SUM(D6:D8)</f>
        <v>0</v>
      </c>
      <c r="E5" s="154">
        <f t="shared" si="0"/>
        <v>128528662</v>
      </c>
      <c r="F5" s="100">
        <f t="shared" si="0"/>
        <v>131078662</v>
      </c>
      <c r="G5" s="100">
        <f t="shared" si="0"/>
        <v>46827324</v>
      </c>
      <c r="H5" s="100">
        <f t="shared" si="0"/>
        <v>2356121</v>
      </c>
      <c r="I5" s="100">
        <f t="shared" si="0"/>
        <v>1438918</v>
      </c>
      <c r="J5" s="100">
        <f t="shared" si="0"/>
        <v>50622363</v>
      </c>
      <c r="K5" s="100">
        <f t="shared" si="0"/>
        <v>1756509</v>
      </c>
      <c r="L5" s="100">
        <f t="shared" si="0"/>
        <v>2302217</v>
      </c>
      <c r="M5" s="100">
        <f t="shared" si="0"/>
        <v>37664633</v>
      </c>
      <c r="N5" s="100">
        <f t="shared" si="0"/>
        <v>41723359</v>
      </c>
      <c r="O5" s="100">
        <f t="shared" si="0"/>
        <v>1703654</v>
      </c>
      <c r="P5" s="100">
        <f t="shared" si="0"/>
        <v>1359003</v>
      </c>
      <c r="Q5" s="100">
        <f t="shared" si="0"/>
        <v>30369757</v>
      </c>
      <c r="R5" s="100">
        <f t="shared" si="0"/>
        <v>33432414</v>
      </c>
      <c r="S5" s="100">
        <f t="shared" si="0"/>
        <v>5034362</v>
      </c>
      <c r="T5" s="100">
        <f t="shared" si="0"/>
        <v>2503668</v>
      </c>
      <c r="U5" s="100">
        <f t="shared" si="0"/>
        <v>3143788</v>
      </c>
      <c r="V5" s="100">
        <f t="shared" si="0"/>
        <v>10681818</v>
      </c>
      <c r="W5" s="100">
        <f t="shared" si="0"/>
        <v>136459954</v>
      </c>
      <c r="X5" s="100">
        <f t="shared" si="0"/>
        <v>128528662</v>
      </c>
      <c r="Y5" s="100">
        <f t="shared" si="0"/>
        <v>7931292</v>
      </c>
      <c r="Z5" s="137">
        <f>+IF(X5&lt;&gt;0,+(Y5/X5)*100,0)</f>
        <v>6.170835264744294</v>
      </c>
      <c r="AA5" s="153">
        <f>SUM(AA6:AA8)</f>
        <v>131078662</v>
      </c>
    </row>
    <row r="6" spans="1:27" ht="12.75">
      <c r="A6" s="138" t="s">
        <v>75</v>
      </c>
      <c r="B6" s="136"/>
      <c r="C6" s="155">
        <v>930000</v>
      </c>
      <c r="D6" s="155"/>
      <c r="E6" s="156">
        <v>1791000</v>
      </c>
      <c r="F6" s="60">
        <v>1791000</v>
      </c>
      <c r="G6" s="60"/>
      <c r="H6" s="60"/>
      <c r="I6" s="60"/>
      <c r="J6" s="60"/>
      <c r="K6" s="60"/>
      <c r="L6" s="60"/>
      <c r="M6" s="60"/>
      <c r="N6" s="60"/>
      <c r="O6" s="60"/>
      <c r="P6" s="60">
        <v>433315</v>
      </c>
      <c r="Q6" s="60">
        <v>156901</v>
      </c>
      <c r="R6" s="60">
        <v>590216</v>
      </c>
      <c r="S6" s="60">
        <v>2447794</v>
      </c>
      <c r="T6" s="60">
        <v>183864</v>
      </c>
      <c r="U6" s="60">
        <v>1857446</v>
      </c>
      <c r="V6" s="60">
        <v>4489104</v>
      </c>
      <c r="W6" s="60">
        <v>5079320</v>
      </c>
      <c r="X6" s="60">
        <v>1791000</v>
      </c>
      <c r="Y6" s="60">
        <v>3288320</v>
      </c>
      <c r="Z6" s="140">
        <v>183.6</v>
      </c>
      <c r="AA6" s="155">
        <v>1791000</v>
      </c>
    </row>
    <row r="7" spans="1:27" ht="12.75">
      <c r="A7" s="138" t="s">
        <v>76</v>
      </c>
      <c r="B7" s="136"/>
      <c r="C7" s="157">
        <v>130339569</v>
      </c>
      <c r="D7" s="157"/>
      <c r="E7" s="158">
        <v>126737662</v>
      </c>
      <c r="F7" s="159">
        <v>129287662</v>
      </c>
      <c r="G7" s="159">
        <v>46827324</v>
      </c>
      <c r="H7" s="159">
        <v>2356121</v>
      </c>
      <c r="I7" s="159">
        <v>1438918</v>
      </c>
      <c r="J7" s="159">
        <v>50622363</v>
      </c>
      <c r="K7" s="159">
        <v>1756509</v>
      </c>
      <c r="L7" s="159">
        <v>2302217</v>
      </c>
      <c r="M7" s="159">
        <v>37664633</v>
      </c>
      <c r="N7" s="159">
        <v>41723359</v>
      </c>
      <c r="O7" s="159">
        <v>1703654</v>
      </c>
      <c r="P7" s="159">
        <v>925688</v>
      </c>
      <c r="Q7" s="159">
        <v>30212856</v>
      </c>
      <c r="R7" s="159">
        <v>32842198</v>
      </c>
      <c r="S7" s="159">
        <v>2586568</v>
      </c>
      <c r="T7" s="159">
        <v>2319804</v>
      </c>
      <c r="U7" s="159">
        <v>1286342</v>
      </c>
      <c r="V7" s="159">
        <v>6192714</v>
      </c>
      <c r="W7" s="159">
        <v>131380634</v>
      </c>
      <c r="X7" s="159">
        <v>126737662</v>
      </c>
      <c r="Y7" s="159">
        <v>4642972</v>
      </c>
      <c r="Z7" s="141">
        <v>3.66</v>
      </c>
      <c r="AA7" s="157">
        <v>129287662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58326976</v>
      </c>
      <c r="D15" s="153">
        <f>SUM(D16:D18)</f>
        <v>0</v>
      </c>
      <c r="E15" s="154">
        <f t="shared" si="2"/>
        <v>48716000</v>
      </c>
      <c r="F15" s="100">
        <f t="shared" si="2"/>
        <v>48716000</v>
      </c>
      <c r="G15" s="100">
        <f t="shared" si="2"/>
        <v>288365</v>
      </c>
      <c r="H15" s="100">
        <f t="shared" si="2"/>
        <v>0</v>
      </c>
      <c r="I15" s="100">
        <f t="shared" si="2"/>
        <v>5495657</v>
      </c>
      <c r="J15" s="100">
        <f t="shared" si="2"/>
        <v>5784022</v>
      </c>
      <c r="K15" s="100">
        <f t="shared" si="2"/>
        <v>733777</v>
      </c>
      <c r="L15" s="100">
        <f t="shared" si="2"/>
        <v>295108</v>
      </c>
      <c r="M15" s="100">
        <f t="shared" si="2"/>
        <v>7182635</v>
      </c>
      <c r="N15" s="100">
        <f t="shared" si="2"/>
        <v>8211520</v>
      </c>
      <c r="O15" s="100">
        <f t="shared" si="2"/>
        <v>2534753</v>
      </c>
      <c r="P15" s="100">
        <f t="shared" si="2"/>
        <v>779104</v>
      </c>
      <c r="Q15" s="100">
        <f t="shared" si="2"/>
        <v>9211970</v>
      </c>
      <c r="R15" s="100">
        <f t="shared" si="2"/>
        <v>12525827</v>
      </c>
      <c r="S15" s="100">
        <f t="shared" si="2"/>
        <v>-11094</v>
      </c>
      <c r="T15" s="100">
        <f t="shared" si="2"/>
        <v>1801601</v>
      </c>
      <c r="U15" s="100">
        <f t="shared" si="2"/>
        <v>15151473</v>
      </c>
      <c r="V15" s="100">
        <f t="shared" si="2"/>
        <v>16941980</v>
      </c>
      <c r="W15" s="100">
        <f t="shared" si="2"/>
        <v>43463349</v>
      </c>
      <c r="X15" s="100">
        <f t="shared" si="2"/>
        <v>48716000</v>
      </c>
      <c r="Y15" s="100">
        <f t="shared" si="2"/>
        <v>-5252651</v>
      </c>
      <c r="Z15" s="137">
        <f>+IF(X15&lt;&gt;0,+(Y15/X15)*100,0)</f>
        <v>-10.782188603333607</v>
      </c>
      <c r="AA15" s="153">
        <f>SUM(AA16:AA18)</f>
        <v>48716000</v>
      </c>
    </row>
    <row r="16" spans="1:27" ht="12.75">
      <c r="A16" s="138" t="s">
        <v>85</v>
      </c>
      <c r="B16" s="136"/>
      <c r="C16" s="155">
        <v>744000</v>
      </c>
      <c r="D16" s="155"/>
      <c r="E16" s="156">
        <v>1265000</v>
      </c>
      <c r="F16" s="60">
        <v>1265000</v>
      </c>
      <c r="G16" s="60"/>
      <c r="H16" s="60"/>
      <c r="I16" s="60"/>
      <c r="J16" s="60"/>
      <c r="K16" s="60">
        <v>373202</v>
      </c>
      <c r="L16" s="60">
        <v>93300</v>
      </c>
      <c r="M16" s="60">
        <v>93300</v>
      </c>
      <c r="N16" s="60">
        <v>559802</v>
      </c>
      <c r="O16" s="60">
        <v>107616</v>
      </c>
      <c r="P16" s="60">
        <v>107616</v>
      </c>
      <c r="Q16" s="60">
        <v>109450</v>
      </c>
      <c r="R16" s="60">
        <v>324682</v>
      </c>
      <c r="S16" s="60">
        <v>109591</v>
      </c>
      <c r="T16" s="60">
        <v>109645</v>
      </c>
      <c r="U16" s="60">
        <v>161278</v>
      </c>
      <c r="V16" s="60">
        <v>380514</v>
      </c>
      <c r="W16" s="60">
        <v>1264998</v>
      </c>
      <c r="X16" s="60">
        <v>1265000</v>
      </c>
      <c r="Y16" s="60">
        <v>-2</v>
      </c>
      <c r="Z16" s="140">
        <v>0</v>
      </c>
      <c r="AA16" s="155">
        <v>1265000</v>
      </c>
    </row>
    <row r="17" spans="1:27" ht="12.75">
      <c r="A17" s="138" t="s">
        <v>86</v>
      </c>
      <c r="B17" s="136"/>
      <c r="C17" s="155">
        <v>57582976</v>
      </c>
      <c r="D17" s="155"/>
      <c r="E17" s="156">
        <v>47451000</v>
      </c>
      <c r="F17" s="60">
        <v>47451000</v>
      </c>
      <c r="G17" s="60">
        <v>288365</v>
      </c>
      <c r="H17" s="60"/>
      <c r="I17" s="60">
        <v>5495657</v>
      </c>
      <c r="J17" s="60">
        <v>5784022</v>
      </c>
      <c r="K17" s="60">
        <v>360575</v>
      </c>
      <c r="L17" s="60">
        <v>201808</v>
      </c>
      <c r="M17" s="60">
        <v>7089335</v>
      </c>
      <c r="N17" s="60">
        <v>7651718</v>
      </c>
      <c r="O17" s="60">
        <v>2427137</v>
      </c>
      <c r="P17" s="60">
        <v>671488</v>
      </c>
      <c r="Q17" s="60">
        <v>9102520</v>
      </c>
      <c r="R17" s="60">
        <v>12201145</v>
      </c>
      <c r="S17" s="60">
        <v>-120685</v>
      </c>
      <c r="T17" s="60">
        <v>1691956</v>
      </c>
      <c r="U17" s="60">
        <v>14990195</v>
      </c>
      <c r="V17" s="60">
        <v>16561466</v>
      </c>
      <c r="W17" s="60">
        <v>42198351</v>
      </c>
      <c r="X17" s="60">
        <v>47451000</v>
      </c>
      <c r="Y17" s="60">
        <v>-5252649</v>
      </c>
      <c r="Z17" s="140">
        <v>-11.07</v>
      </c>
      <c r="AA17" s="155">
        <v>47451000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189596545</v>
      </c>
      <c r="D25" s="168">
        <f>+D5+D9+D15+D19+D24</f>
        <v>0</v>
      </c>
      <c r="E25" s="169">
        <f t="shared" si="4"/>
        <v>177244662</v>
      </c>
      <c r="F25" s="73">
        <f t="shared" si="4"/>
        <v>179794662</v>
      </c>
      <c r="G25" s="73">
        <f t="shared" si="4"/>
        <v>47115689</v>
      </c>
      <c r="H25" s="73">
        <f t="shared" si="4"/>
        <v>2356121</v>
      </c>
      <c r="I25" s="73">
        <f t="shared" si="4"/>
        <v>6934575</v>
      </c>
      <c r="J25" s="73">
        <f t="shared" si="4"/>
        <v>56406385</v>
      </c>
      <c r="K25" s="73">
        <f t="shared" si="4"/>
        <v>2490286</v>
      </c>
      <c r="L25" s="73">
        <f t="shared" si="4"/>
        <v>2597325</v>
      </c>
      <c r="M25" s="73">
        <f t="shared" si="4"/>
        <v>44847268</v>
      </c>
      <c r="N25" s="73">
        <f t="shared" si="4"/>
        <v>49934879</v>
      </c>
      <c r="O25" s="73">
        <f t="shared" si="4"/>
        <v>4238407</v>
      </c>
      <c r="P25" s="73">
        <f t="shared" si="4"/>
        <v>2138107</v>
      </c>
      <c r="Q25" s="73">
        <f t="shared" si="4"/>
        <v>39581727</v>
      </c>
      <c r="R25" s="73">
        <f t="shared" si="4"/>
        <v>45958241</v>
      </c>
      <c r="S25" s="73">
        <f t="shared" si="4"/>
        <v>5023268</v>
      </c>
      <c r="T25" s="73">
        <f t="shared" si="4"/>
        <v>4305269</v>
      </c>
      <c r="U25" s="73">
        <f t="shared" si="4"/>
        <v>18295261</v>
      </c>
      <c r="V25" s="73">
        <f t="shared" si="4"/>
        <v>27623798</v>
      </c>
      <c r="W25" s="73">
        <f t="shared" si="4"/>
        <v>179923303</v>
      </c>
      <c r="X25" s="73">
        <f t="shared" si="4"/>
        <v>177244662</v>
      </c>
      <c r="Y25" s="73">
        <f t="shared" si="4"/>
        <v>2678641</v>
      </c>
      <c r="Z25" s="170">
        <f>+IF(X25&lt;&gt;0,+(Y25/X25)*100,0)</f>
        <v>1.5112675156332775</v>
      </c>
      <c r="AA25" s="168">
        <f>+AA5+AA9+AA15+AA19+AA24</f>
        <v>179794662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80087019</v>
      </c>
      <c r="D28" s="153">
        <f>SUM(D29:D31)</f>
        <v>0</v>
      </c>
      <c r="E28" s="154">
        <f t="shared" si="5"/>
        <v>100157673</v>
      </c>
      <c r="F28" s="100">
        <f t="shared" si="5"/>
        <v>107660470</v>
      </c>
      <c r="G28" s="100">
        <f t="shared" si="5"/>
        <v>4914194</v>
      </c>
      <c r="H28" s="100">
        <f t="shared" si="5"/>
        <v>3855075</v>
      </c>
      <c r="I28" s="100">
        <f t="shared" si="5"/>
        <v>9301002</v>
      </c>
      <c r="J28" s="100">
        <f t="shared" si="5"/>
        <v>18070271</v>
      </c>
      <c r="K28" s="100">
        <f t="shared" si="5"/>
        <v>6237745</v>
      </c>
      <c r="L28" s="100">
        <f t="shared" si="5"/>
        <v>8115872</v>
      </c>
      <c r="M28" s="100">
        <f t="shared" si="5"/>
        <v>11418449</v>
      </c>
      <c r="N28" s="100">
        <f t="shared" si="5"/>
        <v>25772066</v>
      </c>
      <c r="O28" s="100">
        <f t="shared" si="5"/>
        <v>5244081</v>
      </c>
      <c r="P28" s="100">
        <f t="shared" si="5"/>
        <v>8646817</v>
      </c>
      <c r="Q28" s="100">
        <f t="shared" si="5"/>
        <v>7526743</v>
      </c>
      <c r="R28" s="100">
        <f t="shared" si="5"/>
        <v>21417641</v>
      </c>
      <c r="S28" s="100">
        <f t="shared" si="5"/>
        <v>7424159</v>
      </c>
      <c r="T28" s="100">
        <f t="shared" si="5"/>
        <v>6451530</v>
      </c>
      <c r="U28" s="100">
        <f t="shared" si="5"/>
        <v>7830837</v>
      </c>
      <c r="V28" s="100">
        <f t="shared" si="5"/>
        <v>21706526</v>
      </c>
      <c r="W28" s="100">
        <f t="shared" si="5"/>
        <v>86966504</v>
      </c>
      <c r="X28" s="100">
        <f t="shared" si="5"/>
        <v>100157673</v>
      </c>
      <c r="Y28" s="100">
        <f t="shared" si="5"/>
        <v>-13191169</v>
      </c>
      <c r="Z28" s="137">
        <f>+IF(X28&lt;&gt;0,+(Y28/X28)*100,0)</f>
        <v>-13.17040283074468</v>
      </c>
      <c r="AA28" s="153">
        <f>SUM(AA29:AA31)</f>
        <v>107660470</v>
      </c>
    </row>
    <row r="29" spans="1:27" ht="12.75">
      <c r="A29" s="138" t="s">
        <v>75</v>
      </c>
      <c r="B29" s="136"/>
      <c r="C29" s="155">
        <v>28996739</v>
      </c>
      <c r="D29" s="155"/>
      <c r="E29" s="156">
        <v>40769792</v>
      </c>
      <c r="F29" s="60">
        <v>44644379</v>
      </c>
      <c r="G29" s="60">
        <v>3028357</v>
      </c>
      <c r="H29" s="60">
        <v>1923009</v>
      </c>
      <c r="I29" s="60">
        <v>2332698</v>
      </c>
      <c r="J29" s="60">
        <v>7284064</v>
      </c>
      <c r="K29" s="60">
        <v>3248767</v>
      </c>
      <c r="L29" s="60">
        <v>3263052</v>
      </c>
      <c r="M29" s="60">
        <v>4295233</v>
      </c>
      <c r="N29" s="60">
        <v>10807052</v>
      </c>
      <c r="O29" s="60">
        <v>2669116</v>
      </c>
      <c r="P29" s="60">
        <v>4798416</v>
      </c>
      <c r="Q29" s="60">
        <v>4863952</v>
      </c>
      <c r="R29" s="60">
        <v>12331484</v>
      </c>
      <c r="S29" s="60">
        <v>4755696</v>
      </c>
      <c r="T29" s="60">
        <v>3947543</v>
      </c>
      <c r="U29" s="60">
        <v>3592474</v>
      </c>
      <c r="V29" s="60">
        <v>12295713</v>
      </c>
      <c r="W29" s="60">
        <v>42718313</v>
      </c>
      <c r="X29" s="60">
        <v>40769792</v>
      </c>
      <c r="Y29" s="60">
        <v>1948521</v>
      </c>
      <c r="Z29" s="140">
        <v>4.78</v>
      </c>
      <c r="AA29" s="155">
        <v>44644379</v>
      </c>
    </row>
    <row r="30" spans="1:27" ht="12.75">
      <c r="A30" s="138" t="s">
        <v>76</v>
      </c>
      <c r="B30" s="136"/>
      <c r="C30" s="157">
        <v>30368315</v>
      </c>
      <c r="D30" s="157"/>
      <c r="E30" s="158">
        <v>37005943</v>
      </c>
      <c r="F30" s="159">
        <v>38547221</v>
      </c>
      <c r="G30" s="159">
        <v>644665</v>
      </c>
      <c r="H30" s="159">
        <v>902998</v>
      </c>
      <c r="I30" s="159">
        <v>4715446</v>
      </c>
      <c r="J30" s="159">
        <v>6263109</v>
      </c>
      <c r="K30" s="159">
        <v>1566507</v>
      </c>
      <c r="L30" s="159">
        <v>2791041</v>
      </c>
      <c r="M30" s="159">
        <v>5779603</v>
      </c>
      <c r="N30" s="159">
        <v>10137151</v>
      </c>
      <c r="O30" s="159">
        <v>1026531</v>
      </c>
      <c r="P30" s="159">
        <v>933935</v>
      </c>
      <c r="Q30" s="159">
        <v>903654</v>
      </c>
      <c r="R30" s="159">
        <v>2864120</v>
      </c>
      <c r="S30" s="159">
        <v>955534</v>
      </c>
      <c r="T30" s="159">
        <v>642766</v>
      </c>
      <c r="U30" s="159">
        <v>1994199</v>
      </c>
      <c r="V30" s="159">
        <v>3592499</v>
      </c>
      <c r="W30" s="159">
        <v>22856879</v>
      </c>
      <c r="X30" s="159">
        <v>37005943</v>
      </c>
      <c r="Y30" s="159">
        <v>-14149064</v>
      </c>
      <c r="Z30" s="141">
        <v>-38.23</v>
      </c>
      <c r="AA30" s="157">
        <v>38547221</v>
      </c>
    </row>
    <row r="31" spans="1:27" ht="12.75">
      <c r="A31" s="138" t="s">
        <v>77</v>
      </c>
      <c r="B31" s="136"/>
      <c r="C31" s="155">
        <v>20721965</v>
      </c>
      <c r="D31" s="155"/>
      <c r="E31" s="156">
        <v>22381938</v>
      </c>
      <c r="F31" s="60">
        <v>24468870</v>
      </c>
      <c r="G31" s="60">
        <v>1241172</v>
      </c>
      <c r="H31" s="60">
        <v>1029068</v>
      </c>
      <c r="I31" s="60">
        <v>2252858</v>
      </c>
      <c r="J31" s="60">
        <v>4523098</v>
      </c>
      <c r="K31" s="60">
        <v>1422471</v>
      </c>
      <c r="L31" s="60">
        <v>2061779</v>
      </c>
      <c r="M31" s="60">
        <v>1343613</v>
      </c>
      <c r="N31" s="60">
        <v>4827863</v>
      </c>
      <c r="O31" s="60">
        <v>1548434</v>
      </c>
      <c r="P31" s="60">
        <v>2914466</v>
      </c>
      <c r="Q31" s="60">
        <v>1759137</v>
      </c>
      <c r="R31" s="60">
        <v>6222037</v>
      </c>
      <c r="S31" s="60">
        <v>1712929</v>
      </c>
      <c r="T31" s="60">
        <v>1861221</v>
      </c>
      <c r="U31" s="60">
        <v>2244164</v>
      </c>
      <c r="V31" s="60">
        <v>5818314</v>
      </c>
      <c r="W31" s="60">
        <v>21391312</v>
      </c>
      <c r="X31" s="60">
        <v>22381938</v>
      </c>
      <c r="Y31" s="60">
        <v>-990626</v>
      </c>
      <c r="Z31" s="140">
        <v>-4.43</v>
      </c>
      <c r="AA31" s="155">
        <v>24468870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20521552</v>
      </c>
      <c r="D38" s="153">
        <f>SUM(D39:D41)</f>
        <v>0</v>
      </c>
      <c r="E38" s="154">
        <f t="shared" si="7"/>
        <v>27299103</v>
      </c>
      <c r="F38" s="100">
        <f t="shared" si="7"/>
        <v>24491306</v>
      </c>
      <c r="G38" s="100">
        <f t="shared" si="7"/>
        <v>1983956</v>
      </c>
      <c r="H38" s="100">
        <f t="shared" si="7"/>
        <v>1240770</v>
      </c>
      <c r="I38" s="100">
        <f t="shared" si="7"/>
        <v>1122873</v>
      </c>
      <c r="J38" s="100">
        <f t="shared" si="7"/>
        <v>4347599</v>
      </c>
      <c r="K38" s="100">
        <f t="shared" si="7"/>
        <v>1147749</v>
      </c>
      <c r="L38" s="100">
        <f t="shared" si="7"/>
        <v>1723277</v>
      </c>
      <c r="M38" s="100">
        <f t="shared" si="7"/>
        <v>2717125</v>
      </c>
      <c r="N38" s="100">
        <f t="shared" si="7"/>
        <v>5588151</v>
      </c>
      <c r="O38" s="100">
        <f t="shared" si="7"/>
        <v>1056445</v>
      </c>
      <c r="P38" s="100">
        <f t="shared" si="7"/>
        <v>2849549</v>
      </c>
      <c r="Q38" s="100">
        <f t="shared" si="7"/>
        <v>2088892</v>
      </c>
      <c r="R38" s="100">
        <f t="shared" si="7"/>
        <v>5994886</v>
      </c>
      <c r="S38" s="100">
        <f t="shared" si="7"/>
        <v>2266890</v>
      </c>
      <c r="T38" s="100">
        <f t="shared" si="7"/>
        <v>2582323</v>
      </c>
      <c r="U38" s="100">
        <f t="shared" si="7"/>
        <v>2950178</v>
      </c>
      <c r="V38" s="100">
        <f t="shared" si="7"/>
        <v>7799391</v>
      </c>
      <c r="W38" s="100">
        <f t="shared" si="7"/>
        <v>23730027</v>
      </c>
      <c r="X38" s="100">
        <f t="shared" si="7"/>
        <v>27299103</v>
      </c>
      <c r="Y38" s="100">
        <f t="shared" si="7"/>
        <v>-3569076</v>
      </c>
      <c r="Z38" s="137">
        <f>+IF(X38&lt;&gt;0,+(Y38/X38)*100,0)</f>
        <v>-13.07396803477389</v>
      </c>
      <c r="AA38" s="153">
        <f>SUM(AA39:AA41)</f>
        <v>24491306</v>
      </c>
    </row>
    <row r="39" spans="1:27" ht="12.75">
      <c r="A39" s="138" t="s">
        <v>85</v>
      </c>
      <c r="B39" s="136"/>
      <c r="C39" s="155">
        <v>12100639</v>
      </c>
      <c r="D39" s="155"/>
      <c r="E39" s="156">
        <v>10285679</v>
      </c>
      <c r="F39" s="60">
        <v>10769916</v>
      </c>
      <c r="G39" s="60">
        <v>1552689</v>
      </c>
      <c r="H39" s="60">
        <v>840607</v>
      </c>
      <c r="I39" s="60">
        <v>772297</v>
      </c>
      <c r="J39" s="60">
        <v>3165593</v>
      </c>
      <c r="K39" s="60">
        <v>747992</v>
      </c>
      <c r="L39" s="60">
        <v>1068097</v>
      </c>
      <c r="M39" s="60">
        <v>1579120</v>
      </c>
      <c r="N39" s="60">
        <v>3395209</v>
      </c>
      <c r="O39" s="60">
        <v>392286</v>
      </c>
      <c r="P39" s="60">
        <v>1423584</v>
      </c>
      <c r="Q39" s="60">
        <v>613685</v>
      </c>
      <c r="R39" s="60">
        <v>2429555</v>
      </c>
      <c r="S39" s="60">
        <v>787391</v>
      </c>
      <c r="T39" s="60">
        <v>1252728</v>
      </c>
      <c r="U39" s="60">
        <v>1948066</v>
      </c>
      <c r="V39" s="60">
        <v>3988185</v>
      </c>
      <c r="W39" s="60">
        <v>12978542</v>
      </c>
      <c r="X39" s="60">
        <v>10285679</v>
      </c>
      <c r="Y39" s="60">
        <v>2692863</v>
      </c>
      <c r="Z39" s="140">
        <v>26.18</v>
      </c>
      <c r="AA39" s="155">
        <v>10769916</v>
      </c>
    </row>
    <row r="40" spans="1:27" ht="12.75">
      <c r="A40" s="138" t="s">
        <v>86</v>
      </c>
      <c r="B40" s="136"/>
      <c r="C40" s="155">
        <v>8420913</v>
      </c>
      <c r="D40" s="155"/>
      <c r="E40" s="156">
        <v>17013424</v>
      </c>
      <c r="F40" s="60">
        <v>13721390</v>
      </c>
      <c r="G40" s="60">
        <v>431267</v>
      </c>
      <c r="H40" s="60">
        <v>400163</v>
      </c>
      <c r="I40" s="60">
        <v>350576</v>
      </c>
      <c r="J40" s="60">
        <v>1182006</v>
      </c>
      <c r="K40" s="60">
        <v>399757</v>
      </c>
      <c r="L40" s="60">
        <v>655180</v>
      </c>
      <c r="M40" s="60">
        <v>1138005</v>
      </c>
      <c r="N40" s="60">
        <v>2192942</v>
      </c>
      <c r="O40" s="60">
        <v>664159</v>
      </c>
      <c r="P40" s="60">
        <v>1425965</v>
      </c>
      <c r="Q40" s="60">
        <v>1475207</v>
      </c>
      <c r="R40" s="60">
        <v>3565331</v>
      </c>
      <c r="S40" s="60">
        <v>1479499</v>
      </c>
      <c r="T40" s="60">
        <v>1329595</v>
      </c>
      <c r="U40" s="60">
        <v>1002112</v>
      </c>
      <c r="V40" s="60">
        <v>3811206</v>
      </c>
      <c r="W40" s="60">
        <v>10751485</v>
      </c>
      <c r="X40" s="60">
        <v>17013424</v>
      </c>
      <c r="Y40" s="60">
        <v>-6261939</v>
      </c>
      <c r="Z40" s="140">
        <v>-36.81</v>
      </c>
      <c r="AA40" s="155">
        <v>13721390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100608571</v>
      </c>
      <c r="D48" s="168">
        <f>+D28+D32+D38+D42+D47</f>
        <v>0</v>
      </c>
      <c r="E48" s="169">
        <f t="shared" si="9"/>
        <v>127456776</v>
      </c>
      <c r="F48" s="73">
        <f t="shared" si="9"/>
        <v>132151776</v>
      </c>
      <c r="G48" s="73">
        <f t="shared" si="9"/>
        <v>6898150</v>
      </c>
      <c r="H48" s="73">
        <f t="shared" si="9"/>
        <v>5095845</v>
      </c>
      <c r="I48" s="73">
        <f t="shared" si="9"/>
        <v>10423875</v>
      </c>
      <c r="J48" s="73">
        <f t="shared" si="9"/>
        <v>22417870</v>
      </c>
      <c r="K48" s="73">
        <f t="shared" si="9"/>
        <v>7385494</v>
      </c>
      <c r="L48" s="73">
        <f t="shared" si="9"/>
        <v>9839149</v>
      </c>
      <c r="M48" s="73">
        <f t="shared" si="9"/>
        <v>14135574</v>
      </c>
      <c r="N48" s="73">
        <f t="shared" si="9"/>
        <v>31360217</v>
      </c>
      <c r="O48" s="73">
        <f t="shared" si="9"/>
        <v>6300526</v>
      </c>
      <c r="P48" s="73">
        <f t="shared" si="9"/>
        <v>11496366</v>
      </c>
      <c r="Q48" s="73">
        <f t="shared" si="9"/>
        <v>9615635</v>
      </c>
      <c r="R48" s="73">
        <f t="shared" si="9"/>
        <v>27412527</v>
      </c>
      <c r="S48" s="73">
        <f t="shared" si="9"/>
        <v>9691049</v>
      </c>
      <c r="T48" s="73">
        <f t="shared" si="9"/>
        <v>9033853</v>
      </c>
      <c r="U48" s="73">
        <f t="shared" si="9"/>
        <v>10781015</v>
      </c>
      <c r="V48" s="73">
        <f t="shared" si="9"/>
        <v>29505917</v>
      </c>
      <c r="W48" s="73">
        <f t="shared" si="9"/>
        <v>110696531</v>
      </c>
      <c r="X48" s="73">
        <f t="shared" si="9"/>
        <v>127456776</v>
      </c>
      <c r="Y48" s="73">
        <f t="shared" si="9"/>
        <v>-16760245</v>
      </c>
      <c r="Z48" s="170">
        <f>+IF(X48&lt;&gt;0,+(Y48/X48)*100,0)</f>
        <v>-13.149748115392468</v>
      </c>
      <c r="AA48" s="168">
        <f>+AA28+AA32+AA38+AA42+AA47</f>
        <v>132151776</v>
      </c>
    </row>
    <row r="49" spans="1:27" ht="12.75">
      <c r="A49" s="148" t="s">
        <v>49</v>
      </c>
      <c r="B49" s="149"/>
      <c r="C49" s="171">
        <f aca="true" t="shared" si="10" ref="C49:Y49">+C25-C48</f>
        <v>88987974</v>
      </c>
      <c r="D49" s="171">
        <f>+D25-D48</f>
        <v>0</v>
      </c>
      <c r="E49" s="172">
        <f t="shared" si="10"/>
        <v>49787886</v>
      </c>
      <c r="F49" s="173">
        <f t="shared" si="10"/>
        <v>47642886</v>
      </c>
      <c r="G49" s="173">
        <f t="shared" si="10"/>
        <v>40217539</v>
      </c>
      <c r="H49" s="173">
        <f t="shared" si="10"/>
        <v>-2739724</v>
      </c>
      <c r="I49" s="173">
        <f t="shared" si="10"/>
        <v>-3489300</v>
      </c>
      <c r="J49" s="173">
        <f t="shared" si="10"/>
        <v>33988515</v>
      </c>
      <c r="K49" s="173">
        <f t="shared" si="10"/>
        <v>-4895208</v>
      </c>
      <c r="L49" s="173">
        <f t="shared" si="10"/>
        <v>-7241824</v>
      </c>
      <c r="M49" s="173">
        <f t="shared" si="10"/>
        <v>30711694</v>
      </c>
      <c r="N49" s="173">
        <f t="shared" si="10"/>
        <v>18574662</v>
      </c>
      <c r="O49" s="173">
        <f t="shared" si="10"/>
        <v>-2062119</v>
      </c>
      <c r="P49" s="173">
        <f t="shared" si="10"/>
        <v>-9358259</v>
      </c>
      <c r="Q49" s="173">
        <f t="shared" si="10"/>
        <v>29966092</v>
      </c>
      <c r="R49" s="173">
        <f t="shared" si="10"/>
        <v>18545714</v>
      </c>
      <c r="S49" s="173">
        <f t="shared" si="10"/>
        <v>-4667781</v>
      </c>
      <c r="T49" s="173">
        <f t="shared" si="10"/>
        <v>-4728584</v>
      </c>
      <c r="U49" s="173">
        <f t="shared" si="10"/>
        <v>7514246</v>
      </c>
      <c r="V49" s="173">
        <f t="shared" si="10"/>
        <v>-1882119</v>
      </c>
      <c r="W49" s="173">
        <f t="shared" si="10"/>
        <v>69226772</v>
      </c>
      <c r="X49" s="173">
        <f>IF(F25=F48,0,X25-X48)</f>
        <v>49787886</v>
      </c>
      <c r="Y49" s="173">
        <f t="shared" si="10"/>
        <v>19438886</v>
      </c>
      <c r="Z49" s="174">
        <f>+IF(X49&lt;&gt;0,+(Y49/X49)*100,0)</f>
        <v>39.043405056402676</v>
      </c>
      <c r="AA49" s="171">
        <f>+AA25-AA48</f>
        <v>47642886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9289038</v>
      </c>
      <c r="D5" s="155">
        <v>0</v>
      </c>
      <c r="E5" s="156">
        <v>9836562</v>
      </c>
      <c r="F5" s="60">
        <v>9836562</v>
      </c>
      <c r="G5" s="60">
        <v>386077</v>
      </c>
      <c r="H5" s="60">
        <v>469091</v>
      </c>
      <c r="I5" s="60">
        <v>851521</v>
      </c>
      <c r="J5" s="60">
        <v>1706689</v>
      </c>
      <c r="K5" s="60">
        <v>851485</v>
      </c>
      <c r="L5" s="60">
        <v>851522</v>
      </c>
      <c r="M5" s="60">
        <v>851521</v>
      </c>
      <c r="N5" s="60">
        <v>2554528</v>
      </c>
      <c r="O5" s="60">
        <v>851521</v>
      </c>
      <c r="P5" s="60">
        <v>748152</v>
      </c>
      <c r="Q5" s="60">
        <v>768515</v>
      </c>
      <c r="R5" s="60">
        <v>2368188</v>
      </c>
      <c r="S5" s="60">
        <v>973022</v>
      </c>
      <c r="T5" s="60">
        <v>854912</v>
      </c>
      <c r="U5" s="60">
        <v>894854</v>
      </c>
      <c r="V5" s="60">
        <v>2722788</v>
      </c>
      <c r="W5" s="60">
        <v>9352193</v>
      </c>
      <c r="X5" s="60">
        <v>9836562</v>
      </c>
      <c r="Y5" s="60">
        <v>-484369</v>
      </c>
      <c r="Z5" s="140">
        <v>-4.92</v>
      </c>
      <c r="AA5" s="155">
        <v>9836562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317263</v>
      </c>
      <c r="D12" s="155">
        <v>0</v>
      </c>
      <c r="E12" s="156">
        <v>283500</v>
      </c>
      <c r="F12" s="60">
        <v>393500</v>
      </c>
      <c r="G12" s="60">
        <v>33066</v>
      </c>
      <c r="H12" s="60">
        <v>30938</v>
      </c>
      <c r="I12" s="60">
        <v>30893</v>
      </c>
      <c r="J12" s="60">
        <v>94897</v>
      </c>
      <c r="K12" s="60">
        <v>11781</v>
      </c>
      <c r="L12" s="60">
        <v>33970</v>
      </c>
      <c r="M12" s="60">
        <v>29319</v>
      </c>
      <c r="N12" s="60">
        <v>75070</v>
      </c>
      <c r="O12" s="60">
        <v>27845</v>
      </c>
      <c r="P12" s="60">
        <v>30647</v>
      </c>
      <c r="Q12" s="60">
        <v>38572</v>
      </c>
      <c r="R12" s="60">
        <v>97064</v>
      </c>
      <c r="S12" s="60">
        <v>25806</v>
      </c>
      <c r="T12" s="60">
        <v>30663</v>
      </c>
      <c r="U12" s="60">
        <v>245570</v>
      </c>
      <c r="V12" s="60">
        <v>302039</v>
      </c>
      <c r="W12" s="60">
        <v>569070</v>
      </c>
      <c r="X12" s="60">
        <v>283500</v>
      </c>
      <c r="Y12" s="60">
        <v>285570</v>
      </c>
      <c r="Z12" s="140">
        <v>100.73</v>
      </c>
      <c r="AA12" s="155">
        <v>393500</v>
      </c>
    </row>
    <row r="13" spans="1:27" ht="12.75">
      <c r="A13" s="181" t="s">
        <v>109</v>
      </c>
      <c r="B13" s="185"/>
      <c r="C13" s="155">
        <v>7886602</v>
      </c>
      <c r="D13" s="155">
        <v>0</v>
      </c>
      <c r="E13" s="156">
        <v>5500000</v>
      </c>
      <c r="F13" s="60">
        <v>7500000</v>
      </c>
      <c r="G13" s="60">
        <v>535247</v>
      </c>
      <c r="H13" s="60">
        <v>1525615</v>
      </c>
      <c r="I13" s="60">
        <v>341180</v>
      </c>
      <c r="J13" s="60">
        <v>2402042</v>
      </c>
      <c r="K13" s="60">
        <v>767215</v>
      </c>
      <c r="L13" s="60">
        <v>1200505</v>
      </c>
      <c r="M13" s="60">
        <v>432897</v>
      </c>
      <c r="N13" s="60">
        <v>2400617</v>
      </c>
      <c r="O13" s="60">
        <v>604558</v>
      </c>
      <c r="P13" s="60">
        <v>28525</v>
      </c>
      <c r="Q13" s="60">
        <v>2088065</v>
      </c>
      <c r="R13" s="60">
        <v>2721148</v>
      </c>
      <c r="S13" s="60">
        <v>636862</v>
      </c>
      <c r="T13" s="60">
        <v>1214453</v>
      </c>
      <c r="U13" s="60">
        <v>-249122</v>
      </c>
      <c r="V13" s="60">
        <v>1602193</v>
      </c>
      <c r="W13" s="60">
        <v>9126000</v>
      </c>
      <c r="X13" s="60">
        <v>5500000</v>
      </c>
      <c r="Y13" s="60">
        <v>3626000</v>
      </c>
      <c r="Z13" s="140">
        <v>65.93</v>
      </c>
      <c r="AA13" s="155">
        <v>7500000</v>
      </c>
    </row>
    <row r="14" spans="1:27" ht="12.75">
      <c r="A14" s="181" t="s">
        <v>110</v>
      </c>
      <c r="B14" s="185"/>
      <c r="C14" s="155">
        <v>425670</v>
      </c>
      <c r="D14" s="155">
        <v>0</v>
      </c>
      <c r="E14" s="156">
        <v>220000</v>
      </c>
      <c r="F14" s="60">
        <v>620000</v>
      </c>
      <c r="G14" s="60">
        <v>39529</v>
      </c>
      <c r="H14" s="60">
        <v>38222</v>
      </c>
      <c r="I14" s="60">
        <v>37667</v>
      </c>
      <c r="J14" s="60">
        <v>115418</v>
      </c>
      <c r="K14" s="60">
        <v>41376</v>
      </c>
      <c r="L14" s="60">
        <v>42624</v>
      </c>
      <c r="M14" s="60">
        <v>50194</v>
      </c>
      <c r="N14" s="60">
        <v>134194</v>
      </c>
      <c r="O14" s="60">
        <v>51301</v>
      </c>
      <c r="P14" s="60">
        <v>52012</v>
      </c>
      <c r="Q14" s="60">
        <v>51282</v>
      </c>
      <c r="R14" s="60">
        <v>154595</v>
      </c>
      <c r="S14" s="60">
        <v>52302</v>
      </c>
      <c r="T14" s="60">
        <v>53580</v>
      </c>
      <c r="U14" s="60">
        <v>42159</v>
      </c>
      <c r="V14" s="60">
        <v>148041</v>
      </c>
      <c r="W14" s="60">
        <v>552248</v>
      </c>
      <c r="X14" s="60">
        <v>220000</v>
      </c>
      <c r="Y14" s="60">
        <v>332248</v>
      </c>
      <c r="Z14" s="140">
        <v>151.02</v>
      </c>
      <c r="AA14" s="155">
        <v>620000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114943274</v>
      </c>
      <c r="D19" s="155">
        <v>0</v>
      </c>
      <c r="E19" s="156">
        <v>113590000</v>
      </c>
      <c r="F19" s="60">
        <v>113590000</v>
      </c>
      <c r="G19" s="60">
        <v>45360739</v>
      </c>
      <c r="H19" s="60">
        <v>0</v>
      </c>
      <c r="I19" s="60">
        <v>132249</v>
      </c>
      <c r="J19" s="60">
        <v>45492988</v>
      </c>
      <c r="K19" s="60">
        <v>438833</v>
      </c>
      <c r="L19" s="60">
        <v>181232</v>
      </c>
      <c r="M19" s="60">
        <v>36394078</v>
      </c>
      <c r="N19" s="60">
        <v>37014143</v>
      </c>
      <c r="O19" s="60">
        <v>172428</v>
      </c>
      <c r="P19" s="60">
        <v>606406</v>
      </c>
      <c r="Q19" s="60">
        <v>27509876</v>
      </c>
      <c r="R19" s="60">
        <v>28288710</v>
      </c>
      <c r="S19" s="60">
        <v>3375358</v>
      </c>
      <c r="T19" s="60">
        <v>350498</v>
      </c>
      <c r="U19" s="60">
        <v>2356587</v>
      </c>
      <c r="V19" s="60">
        <v>6082443</v>
      </c>
      <c r="W19" s="60">
        <v>116878284</v>
      </c>
      <c r="X19" s="60">
        <v>113590000</v>
      </c>
      <c r="Y19" s="60">
        <v>3288284</v>
      </c>
      <c r="Z19" s="140">
        <v>2.89</v>
      </c>
      <c r="AA19" s="155">
        <v>113590000</v>
      </c>
    </row>
    <row r="20" spans="1:27" ht="12.75">
      <c r="A20" s="181" t="s">
        <v>35</v>
      </c>
      <c r="B20" s="185"/>
      <c r="C20" s="155">
        <v>309722</v>
      </c>
      <c r="D20" s="155">
        <v>0</v>
      </c>
      <c r="E20" s="156">
        <v>363600</v>
      </c>
      <c r="F20" s="54">
        <v>403600</v>
      </c>
      <c r="G20" s="54">
        <v>472666</v>
      </c>
      <c r="H20" s="54">
        <v>292255</v>
      </c>
      <c r="I20" s="54">
        <v>45408</v>
      </c>
      <c r="J20" s="54">
        <v>810329</v>
      </c>
      <c r="K20" s="54">
        <v>19021</v>
      </c>
      <c r="L20" s="54">
        <v>85664</v>
      </c>
      <c r="M20" s="54">
        <v>-76</v>
      </c>
      <c r="N20" s="54">
        <v>104609</v>
      </c>
      <c r="O20" s="54">
        <v>103617</v>
      </c>
      <c r="P20" s="54">
        <v>877</v>
      </c>
      <c r="Q20" s="54">
        <v>22897</v>
      </c>
      <c r="R20" s="54">
        <v>127391</v>
      </c>
      <c r="S20" s="54">
        <v>80603</v>
      </c>
      <c r="T20" s="54">
        <v>109207</v>
      </c>
      <c r="U20" s="54">
        <v>15018</v>
      </c>
      <c r="V20" s="54">
        <v>204828</v>
      </c>
      <c r="W20" s="54">
        <v>1247157</v>
      </c>
      <c r="X20" s="54">
        <v>363600</v>
      </c>
      <c r="Y20" s="54">
        <v>883557</v>
      </c>
      <c r="Z20" s="184">
        <v>243</v>
      </c>
      <c r="AA20" s="130">
        <v>403600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133171569</v>
      </c>
      <c r="D22" s="188">
        <f>SUM(D5:D21)</f>
        <v>0</v>
      </c>
      <c r="E22" s="189">
        <f t="shared" si="0"/>
        <v>129793662</v>
      </c>
      <c r="F22" s="190">
        <f t="shared" si="0"/>
        <v>132343662</v>
      </c>
      <c r="G22" s="190">
        <f t="shared" si="0"/>
        <v>46827324</v>
      </c>
      <c r="H22" s="190">
        <f t="shared" si="0"/>
        <v>2356121</v>
      </c>
      <c r="I22" s="190">
        <f t="shared" si="0"/>
        <v>1438918</v>
      </c>
      <c r="J22" s="190">
        <f t="shared" si="0"/>
        <v>50622363</v>
      </c>
      <c r="K22" s="190">
        <f t="shared" si="0"/>
        <v>2129711</v>
      </c>
      <c r="L22" s="190">
        <f t="shared" si="0"/>
        <v>2395517</v>
      </c>
      <c r="M22" s="190">
        <f t="shared" si="0"/>
        <v>37757933</v>
      </c>
      <c r="N22" s="190">
        <f t="shared" si="0"/>
        <v>42283161</v>
      </c>
      <c r="O22" s="190">
        <f t="shared" si="0"/>
        <v>1811270</v>
      </c>
      <c r="P22" s="190">
        <f t="shared" si="0"/>
        <v>1466619</v>
      </c>
      <c r="Q22" s="190">
        <f t="shared" si="0"/>
        <v>30479207</v>
      </c>
      <c r="R22" s="190">
        <f t="shared" si="0"/>
        <v>33757096</v>
      </c>
      <c r="S22" s="190">
        <f t="shared" si="0"/>
        <v>5143953</v>
      </c>
      <c r="T22" s="190">
        <f t="shared" si="0"/>
        <v>2613313</v>
      </c>
      <c r="U22" s="190">
        <f t="shared" si="0"/>
        <v>3305066</v>
      </c>
      <c r="V22" s="190">
        <f t="shared" si="0"/>
        <v>11062332</v>
      </c>
      <c r="W22" s="190">
        <f t="shared" si="0"/>
        <v>137724952</v>
      </c>
      <c r="X22" s="190">
        <f t="shared" si="0"/>
        <v>129793662</v>
      </c>
      <c r="Y22" s="190">
        <f t="shared" si="0"/>
        <v>7931290</v>
      </c>
      <c r="Z22" s="191">
        <f>+IF(X22&lt;&gt;0,+(Y22/X22)*100,0)</f>
        <v>6.110691290919891</v>
      </c>
      <c r="AA22" s="188">
        <f>SUM(AA5:AA21)</f>
        <v>132343662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29830906</v>
      </c>
      <c r="D25" s="155">
        <v>0</v>
      </c>
      <c r="E25" s="156">
        <v>40276828</v>
      </c>
      <c r="F25" s="60">
        <v>43446101</v>
      </c>
      <c r="G25" s="60">
        <v>1577169</v>
      </c>
      <c r="H25" s="60">
        <v>2265606</v>
      </c>
      <c r="I25" s="60">
        <v>2296226</v>
      </c>
      <c r="J25" s="60">
        <v>6139001</v>
      </c>
      <c r="K25" s="60">
        <v>2354293</v>
      </c>
      <c r="L25" s="60">
        <v>3656355</v>
      </c>
      <c r="M25" s="60">
        <v>2450503</v>
      </c>
      <c r="N25" s="60">
        <v>8461151</v>
      </c>
      <c r="O25" s="60">
        <v>2091675</v>
      </c>
      <c r="P25" s="60">
        <v>2802747</v>
      </c>
      <c r="Q25" s="60">
        <v>2500197</v>
      </c>
      <c r="R25" s="60">
        <v>7394619</v>
      </c>
      <c r="S25" s="60">
        <v>2570189</v>
      </c>
      <c r="T25" s="60">
        <v>2568190</v>
      </c>
      <c r="U25" s="60">
        <v>2733680</v>
      </c>
      <c r="V25" s="60">
        <v>7872059</v>
      </c>
      <c r="W25" s="60">
        <v>29866830</v>
      </c>
      <c r="X25" s="60">
        <v>40276828</v>
      </c>
      <c r="Y25" s="60">
        <v>-10409998</v>
      </c>
      <c r="Z25" s="140">
        <v>-25.85</v>
      </c>
      <c r="AA25" s="155">
        <v>43446101</v>
      </c>
    </row>
    <row r="26" spans="1:27" ht="12.75">
      <c r="A26" s="183" t="s">
        <v>38</v>
      </c>
      <c r="B26" s="182"/>
      <c r="C26" s="155">
        <v>10051718</v>
      </c>
      <c r="D26" s="155">
        <v>0</v>
      </c>
      <c r="E26" s="156">
        <v>11053948</v>
      </c>
      <c r="F26" s="60">
        <v>0</v>
      </c>
      <c r="G26" s="60">
        <v>822028</v>
      </c>
      <c r="H26" s="60">
        <v>863906</v>
      </c>
      <c r="I26" s="60">
        <v>834993</v>
      </c>
      <c r="J26" s="60">
        <v>2520927</v>
      </c>
      <c r="K26" s="60">
        <v>834993</v>
      </c>
      <c r="L26" s="60">
        <v>840210</v>
      </c>
      <c r="M26" s="60">
        <v>836732</v>
      </c>
      <c r="N26" s="60">
        <v>2511935</v>
      </c>
      <c r="O26" s="60">
        <v>836745</v>
      </c>
      <c r="P26" s="60">
        <v>863759</v>
      </c>
      <c r="Q26" s="60">
        <v>1049453</v>
      </c>
      <c r="R26" s="60">
        <v>2749957</v>
      </c>
      <c r="S26" s="60">
        <v>868600</v>
      </c>
      <c r="T26" s="60">
        <v>868597</v>
      </c>
      <c r="U26" s="60">
        <v>868600</v>
      </c>
      <c r="V26" s="60">
        <v>2605797</v>
      </c>
      <c r="W26" s="60">
        <v>10388616</v>
      </c>
      <c r="X26" s="60">
        <v>11053948</v>
      </c>
      <c r="Y26" s="60">
        <v>-665332</v>
      </c>
      <c r="Z26" s="140">
        <v>-6.02</v>
      </c>
      <c r="AA26" s="155">
        <v>0</v>
      </c>
    </row>
    <row r="27" spans="1:27" ht="12.75">
      <c r="A27" s="183" t="s">
        <v>118</v>
      </c>
      <c r="B27" s="182"/>
      <c r="C27" s="155">
        <v>1884014</v>
      </c>
      <c r="D27" s="155">
        <v>0</v>
      </c>
      <c r="E27" s="156">
        <v>3000000</v>
      </c>
      <c r="F27" s="60">
        <v>3000000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695290</v>
      </c>
      <c r="N27" s="60">
        <v>695290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695290</v>
      </c>
      <c r="X27" s="60">
        <v>3000000</v>
      </c>
      <c r="Y27" s="60">
        <v>-2304710</v>
      </c>
      <c r="Z27" s="140">
        <v>-76.82</v>
      </c>
      <c r="AA27" s="155">
        <v>3000000</v>
      </c>
    </row>
    <row r="28" spans="1:27" ht="12.75">
      <c r="A28" s="183" t="s">
        <v>39</v>
      </c>
      <c r="B28" s="182"/>
      <c r="C28" s="155">
        <v>15474097</v>
      </c>
      <c r="D28" s="155">
        <v>0</v>
      </c>
      <c r="E28" s="156">
        <v>16000000</v>
      </c>
      <c r="F28" s="60">
        <v>18000000</v>
      </c>
      <c r="G28" s="60">
        <v>0</v>
      </c>
      <c r="H28" s="60">
        <v>0</v>
      </c>
      <c r="I28" s="60">
        <v>3953742</v>
      </c>
      <c r="J28" s="60">
        <v>3953742</v>
      </c>
      <c r="K28" s="60">
        <v>0</v>
      </c>
      <c r="L28" s="60">
        <v>0</v>
      </c>
      <c r="M28" s="60">
        <v>3952676</v>
      </c>
      <c r="N28" s="60">
        <v>3952676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7906418</v>
      </c>
      <c r="X28" s="60">
        <v>16000000</v>
      </c>
      <c r="Y28" s="60">
        <v>-8093582</v>
      </c>
      <c r="Z28" s="140">
        <v>-50.58</v>
      </c>
      <c r="AA28" s="155">
        <v>18000000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2096175</v>
      </c>
      <c r="D32" s="155">
        <v>0</v>
      </c>
      <c r="E32" s="156">
        <v>14160000</v>
      </c>
      <c r="F32" s="60">
        <v>11650000</v>
      </c>
      <c r="G32" s="60">
        <v>498380</v>
      </c>
      <c r="H32" s="60">
        <v>335982</v>
      </c>
      <c r="I32" s="60">
        <v>407727</v>
      </c>
      <c r="J32" s="60">
        <v>1242089</v>
      </c>
      <c r="K32" s="60">
        <v>342476</v>
      </c>
      <c r="L32" s="60">
        <v>518704</v>
      </c>
      <c r="M32" s="60">
        <v>914747</v>
      </c>
      <c r="N32" s="60">
        <v>1775927</v>
      </c>
      <c r="O32" s="60">
        <v>534350</v>
      </c>
      <c r="P32" s="60">
        <v>876272</v>
      </c>
      <c r="Q32" s="60">
        <v>656199</v>
      </c>
      <c r="R32" s="60">
        <v>2066821</v>
      </c>
      <c r="S32" s="60">
        <v>729597</v>
      </c>
      <c r="T32" s="60">
        <v>1276241</v>
      </c>
      <c r="U32" s="60">
        <v>699031</v>
      </c>
      <c r="V32" s="60">
        <v>2704869</v>
      </c>
      <c r="W32" s="60">
        <v>7789706</v>
      </c>
      <c r="X32" s="60">
        <v>14160000</v>
      </c>
      <c r="Y32" s="60">
        <v>-6370294</v>
      </c>
      <c r="Z32" s="140">
        <v>-44.99</v>
      </c>
      <c r="AA32" s="155">
        <v>11650000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180000</v>
      </c>
      <c r="Y33" s="60">
        <v>-180000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41271661</v>
      </c>
      <c r="D34" s="155">
        <v>0</v>
      </c>
      <c r="E34" s="156">
        <v>42966000</v>
      </c>
      <c r="F34" s="60">
        <v>56055675</v>
      </c>
      <c r="G34" s="60">
        <v>4000573</v>
      </c>
      <c r="H34" s="60">
        <v>1630351</v>
      </c>
      <c r="I34" s="60">
        <v>2931187</v>
      </c>
      <c r="J34" s="60">
        <v>8562111</v>
      </c>
      <c r="K34" s="60">
        <v>3853732</v>
      </c>
      <c r="L34" s="60">
        <v>4823880</v>
      </c>
      <c r="M34" s="60">
        <v>5285626</v>
      </c>
      <c r="N34" s="60">
        <v>13963238</v>
      </c>
      <c r="O34" s="60">
        <v>2837756</v>
      </c>
      <c r="P34" s="60">
        <v>6953588</v>
      </c>
      <c r="Q34" s="60">
        <v>5409786</v>
      </c>
      <c r="R34" s="60">
        <v>15201130</v>
      </c>
      <c r="S34" s="60">
        <v>5522663</v>
      </c>
      <c r="T34" s="60">
        <v>4320825</v>
      </c>
      <c r="U34" s="60">
        <v>6479704</v>
      </c>
      <c r="V34" s="60">
        <v>16323192</v>
      </c>
      <c r="W34" s="60">
        <v>54049671</v>
      </c>
      <c r="X34" s="60">
        <v>42786000</v>
      </c>
      <c r="Y34" s="60">
        <v>11263671</v>
      </c>
      <c r="Z34" s="140">
        <v>26.33</v>
      </c>
      <c r="AA34" s="155">
        <v>56055675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100608571</v>
      </c>
      <c r="D36" s="188">
        <f>SUM(D25:D35)</f>
        <v>0</v>
      </c>
      <c r="E36" s="189">
        <f t="shared" si="1"/>
        <v>127456776</v>
      </c>
      <c r="F36" s="190">
        <f t="shared" si="1"/>
        <v>132151776</v>
      </c>
      <c r="G36" s="190">
        <f t="shared" si="1"/>
        <v>6898150</v>
      </c>
      <c r="H36" s="190">
        <f t="shared" si="1"/>
        <v>5095845</v>
      </c>
      <c r="I36" s="190">
        <f t="shared" si="1"/>
        <v>10423875</v>
      </c>
      <c r="J36" s="190">
        <f t="shared" si="1"/>
        <v>22417870</v>
      </c>
      <c r="K36" s="190">
        <f t="shared" si="1"/>
        <v>7385494</v>
      </c>
      <c r="L36" s="190">
        <f t="shared" si="1"/>
        <v>9839149</v>
      </c>
      <c r="M36" s="190">
        <f t="shared" si="1"/>
        <v>14135574</v>
      </c>
      <c r="N36" s="190">
        <f t="shared" si="1"/>
        <v>31360217</v>
      </c>
      <c r="O36" s="190">
        <f t="shared" si="1"/>
        <v>6300526</v>
      </c>
      <c r="P36" s="190">
        <f t="shared" si="1"/>
        <v>11496366</v>
      </c>
      <c r="Q36" s="190">
        <f t="shared" si="1"/>
        <v>9615635</v>
      </c>
      <c r="R36" s="190">
        <f t="shared" si="1"/>
        <v>27412527</v>
      </c>
      <c r="S36" s="190">
        <f t="shared" si="1"/>
        <v>9691049</v>
      </c>
      <c r="T36" s="190">
        <f t="shared" si="1"/>
        <v>9033853</v>
      </c>
      <c r="U36" s="190">
        <f t="shared" si="1"/>
        <v>10781015</v>
      </c>
      <c r="V36" s="190">
        <f t="shared" si="1"/>
        <v>29505917</v>
      </c>
      <c r="W36" s="190">
        <f t="shared" si="1"/>
        <v>110696531</v>
      </c>
      <c r="X36" s="190">
        <f t="shared" si="1"/>
        <v>127456776</v>
      </c>
      <c r="Y36" s="190">
        <f t="shared" si="1"/>
        <v>-16760245</v>
      </c>
      <c r="Z36" s="191">
        <f>+IF(X36&lt;&gt;0,+(Y36/X36)*100,0)</f>
        <v>-13.149748115392468</v>
      </c>
      <c r="AA36" s="188">
        <f>SUM(AA25:AA35)</f>
        <v>132151776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32562998</v>
      </c>
      <c r="D38" s="199">
        <f>+D22-D36</f>
        <v>0</v>
      </c>
      <c r="E38" s="200">
        <f t="shared" si="2"/>
        <v>2336886</v>
      </c>
      <c r="F38" s="106">
        <f t="shared" si="2"/>
        <v>191886</v>
      </c>
      <c r="G38" s="106">
        <f t="shared" si="2"/>
        <v>39929174</v>
      </c>
      <c r="H38" s="106">
        <f t="shared" si="2"/>
        <v>-2739724</v>
      </c>
      <c r="I38" s="106">
        <f t="shared" si="2"/>
        <v>-8984957</v>
      </c>
      <c r="J38" s="106">
        <f t="shared" si="2"/>
        <v>28204493</v>
      </c>
      <c r="K38" s="106">
        <f t="shared" si="2"/>
        <v>-5255783</v>
      </c>
      <c r="L38" s="106">
        <f t="shared" si="2"/>
        <v>-7443632</v>
      </c>
      <c r="M38" s="106">
        <f t="shared" si="2"/>
        <v>23622359</v>
      </c>
      <c r="N38" s="106">
        <f t="shared" si="2"/>
        <v>10922944</v>
      </c>
      <c r="O38" s="106">
        <f t="shared" si="2"/>
        <v>-4489256</v>
      </c>
      <c r="P38" s="106">
        <f t="shared" si="2"/>
        <v>-10029747</v>
      </c>
      <c r="Q38" s="106">
        <f t="shared" si="2"/>
        <v>20863572</v>
      </c>
      <c r="R38" s="106">
        <f t="shared" si="2"/>
        <v>6344569</v>
      </c>
      <c r="S38" s="106">
        <f t="shared" si="2"/>
        <v>-4547096</v>
      </c>
      <c r="T38" s="106">
        <f t="shared" si="2"/>
        <v>-6420540</v>
      </c>
      <c r="U38" s="106">
        <f t="shared" si="2"/>
        <v>-7475949</v>
      </c>
      <c r="V38" s="106">
        <f t="shared" si="2"/>
        <v>-18443585</v>
      </c>
      <c r="W38" s="106">
        <f t="shared" si="2"/>
        <v>27028421</v>
      </c>
      <c r="X38" s="106">
        <f>IF(F22=F36,0,X22-X36)</f>
        <v>2336886</v>
      </c>
      <c r="Y38" s="106">
        <f t="shared" si="2"/>
        <v>24691535</v>
      </c>
      <c r="Z38" s="201">
        <f>+IF(X38&lt;&gt;0,+(Y38/X38)*100,0)</f>
        <v>1056.5998940470354</v>
      </c>
      <c r="AA38" s="199">
        <f>+AA22-AA36</f>
        <v>191886</v>
      </c>
    </row>
    <row r="39" spans="1:27" ht="12.75">
      <c r="A39" s="181" t="s">
        <v>46</v>
      </c>
      <c r="B39" s="185"/>
      <c r="C39" s="155">
        <v>56424976</v>
      </c>
      <c r="D39" s="155">
        <v>0</v>
      </c>
      <c r="E39" s="156">
        <v>47451000</v>
      </c>
      <c r="F39" s="60">
        <v>47451000</v>
      </c>
      <c r="G39" s="60">
        <v>288365</v>
      </c>
      <c r="H39" s="60">
        <v>0</v>
      </c>
      <c r="I39" s="60">
        <v>5495657</v>
      </c>
      <c r="J39" s="60">
        <v>5784022</v>
      </c>
      <c r="K39" s="60">
        <v>360575</v>
      </c>
      <c r="L39" s="60">
        <v>201808</v>
      </c>
      <c r="M39" s="60">
        <v>7089335</v>
      </c>
      <c r="N39" s="60">
        <v>7651718</v>
      </c>
      <c r="O39" s="60">
        <v>2427137</v>
      </c>
      <c r="P39" s="60">
        <v>671488</v>
      </c>
      <c r="Q39" s="60">
        <v>9102520</v>
      </c>
      <c r="R39" s="60">
        <v>12201145</v>
      </c>
      <c r="S39" s="60">
        <v>-120685</v>
      </c>
      <c r="T39" s="60">
        <v>1691956</v>
      </c>
      <c r="U39" s="60">
        <v>14990195</v>
      </c>
      <c r="V39" s="60">
        <v>16561466</v>
      </c>
      <c r="W39" s="60">
        <v>42198351</v>
      </c>
      <c r="X39" s="60">
        <v>47451000</v>
      </c>
      <c r="Y39" s="60">
        <v>-5252649</v>
      </c>
      <c r="Z39" s="140">
        <v>-11.07</v>
      </c>
      <c r="AA39" s="155">
        <v>47451000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88987974</v>
      </c>
      <c r="D42" s="206">
        <f>SUM(D38:D41)</f>
        <v>0</v>
      </c>
      <c r="E42" s="207">
        <f t="shared" si="3"/>
        <v>49787886</v>
      </c>
      <c r="F42" s="88">
        <f t="shared" si="3"/>
        <v>47642886</v>
      </c>
      <c r="G42" s="88">
        <f t="shared" si="3"/>
        <v>40217539</v>
      </c>
      <c r="H42" s="88">
        <f t="shared" si="3"/>
        <v>-2739724</v>
      </c>
      <c r="I42" s="88">
        <f t="shared" si="3"/>
        <v>-3489300</v>
      </c>
      <c r="J42" s="88">
        <f t="shared" si="3"/>
        <v>33988515</v>
      </c>
      <c r="K42" s="88">
        <f t="shared" si="3"/>
        <v>-4895208</v>
      </c>
      <c r="L42" s="88">
        <f t="shared" si="3"/>
        <v>-7241824</v>
      </c>
      <c r="M42" s="88">
        <f t="shared" si="3"/>
        <v>30711694</v>
      </c>
      <c r="N42" s="88">
        <f t="shared" si="3"/>
        <v>18574662</v>
      </c>
      <c r="O42" s="88">
        <f t="shared" si="3"/>
        <v>-2062119</v>
      </c>
      <c r="P42" s="88">
        <f t="shared" si="3"/>
        <v>-9358259</v>
      </c>
      <c r="Q42" s="88">
        <f t="shared" si="3"/>
        <v>29966092</v>
      </c>
      <c r="R42" s="88">
        <f t="shared" si="3"/>
        <v>18545714</v>
      </c>
      <c r="S42" s="88">
        <f t="shared" si="3"/>
        <v>-4667781</v>
      </c>
      <c r="T42" s="88">
        <f t="shared" si="3"/>
        <v>-4728584</v>
      </c>
      <c r="U42" s="88">
        <f t="shared" si="3"/>
        <v>7514246</v>
      </c>
      <c r="V42" s="88">
        <f t="shared" si="3"/>
        <v>-1882119</v>
      </c>
      <c r="W42" s="88">
        <f t="shared" si="3"/>
        <v>69226772</v>
      </c>
      <c r="X42" s="88">
        <f t="shared" si="3"/>
        <v>49787886</v>
      </c>
      <c r="Y42" s="88">
        <f t="shared" si="3"/>
        <v>19438886</v>
      </c>
      <c r="Z42" s="208">
        <f>+IF(X42&lt;&gt;0,+(Y42/X42)*100,0)</f>
        <v>39.043405056402676</v>
      </c>
      <c r="AA42" s="206">
        <f>SUM(AA38:AA41)</f>
        <v>47642886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88987974</v>
      </c>
      <c r="D44" s="210">
        <f>+D42-D43</f>
        <v>0</v>
      </c>
      <c r="E44" s="211">
        <f t="shared" si="4"/>
        <v>49787886</v>
      </c>
      <c r="F44" s="77">
        <f t="shared" si="4"/>
        <v>47642886</v>
      </c>
      <c r="G44" s="77">
        <f t="shared" si="4"/>
        <v>40217539</v>
      </c>
      <c r="H44" s="77">
        <f t="shared" si="4"/>
        <v>-2739724</v>
      </c>
      <c r="I44" s="77">
        <f t="shared" si="4"/>
        <v>-3489300</v>
      </c>
      <c r="J44" s="77">
        <f t="shared" si="4"/>
        <v>33988515</v>
      </c>
      <c r="K44" s="77">
        <f t="shared" si="4"/>
        <v>-4895208</v>
      </c>
      <c r="L44" s="77">
        <f t="shared" si="4"/>
        <v>-7241824</v>
      </c>
      <c r="M44" s="77">
        <f t="shared" si="4"/>
        <v>30711694</v>
      </c>
      <c r="N44" s="77">
        <f t="shared" si="4"/>
        <v>18574662</v>
      </c>
      <c r="O44" s="77">
        <f t="shared" si="4"/>
        <v>-2062119</v>
      </c>
      <c r="P44" s="77">
        <f t="shared" si="4"/>
        <v>-9358259</v>
      </c>
      <c r="Q44" s="77">
        <f t="shared" si="4"/>
        <v>29966092</v>
      </c>
      <c r="R44" s="77">
        <f t="shared" si="4"/>
        <v>18545714</v>
      </c>
      <c r="S44" s="77">
        <f t="shared" si="4"/>
        <v>-4667781</v>
      </c>
      <c r="T44" s="77">
        <f t="shared" si="4"/>
        <v>-4728584</v>
      </c>
      <c r="U44" s="77">
        <f t="shared" si="4"/>
        <v>7514246</v>
      </c>
      <c r="V44" s="77">
        <f t="shared" si="4"/>
        <v>-1882119</v>
      </c>
      <c r="W44" s="77">
        <f t="shared" si="4"/>
        <v>69226772</v>
      </c>
      <c r="X44" s="77">
        <f t="shared" si="4"/>
        <v>49787886</v>
      </c>
      <c r="Y44" s="77">
        <f t="shared" si="4"/>
        <v>19438886</v>
      </c>
      <c r="Z44" s="212">
        <f>+IF(X44&lt;&gt;0,+(Y44/X44)*100,0)</f>
        <v>39.043405056402676</v>
      </c>
      <c r="AA44" s="210">
        <f>+AA42-AA43</f>
        <v>47642886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88987974</v>
      </c>
      <c r="D46" s="206">
        <f>SUM(D44:D45)</f>
        <v>0</v>
      </c>
      <c r="E46" s="207">
        <f t="shared" si="5"/>
        <v>49787886</v>
      </c>
      <c r="F46" s="88">
        <f t="shared" si="5"/>
        <v>47642886</v>
      </c>
      <c r="G46" s="88">
        <f t="shared" si="5"/>
        <v>40217539</v>
      </c>
      <c r="H46" s="88">
        <f t="shared" si="5"/>
        <v>-2739724</v>
      </c>
      <c r="I46" s="88">
        <f t="shared" si="5"/>
        <v>-3489300</v>
      </c>
      <c r="J46" s="88">
        <f t="shared" si="5"/>
        <v>33988515</v>
      </c>
      <c r="K46" s="88">
        <f t="shared" si="5"/>
        <v>-4895208</v>
      </c>
      <c r="L46" s="88">
        <f t="shared" si="5"/>
        <v>-7241824</v>
      </c>
      <c r="M46" s="88">
        <f t="shared" si="5"/>
        <v>30711694</v>
      </c>
      <c r="N46" s="88">
        <f t="shared" si="5"/>
        <v>18574662</v>
      </c>
      <c r="O46" s="88">
        <f t="shared" si="5"/>
        <v>-2062119</v>
      </c>
      <c r="P46" s="88">
        <f t="shared" si="5"/>
        <v>-9358259</v>
      </c>
      <c r="Q46" s="88">
        <f t="shared" si="5"/>
        <v>29966092</v>
      </c>
      <c r="R46" s="88">
        <f t="shared" si="5"/>
        <v>18545714</v>
      </c>
      <c r="S46" s="88">
        <f t="shared" si="5"/>
        <v>-4667781</v>
      </c>
      <c r="T46" s="88">
        <f t="shared" si="5"/>
        <v>-4728584</v>
      </c>
      <c r="U46" s="88">
        <f t="shared" si="5"/>
        <v>7514246</v>
      </c>
      <c r="V46" s="88">
        <f t="shared" si="5"/>
        <v>-1882119</v>
      </c>
      <c r="W46" s="88">
        <f t="shared" si="5"/>
        <v>69226772</v>
      </c>
      <c r="X46" s="88">
        <f t="shared" si="5"/>
        <v>49787886</v>
      </c>
      <c r="Y46" s="88">
        <f t="shared" si="5"/>
        <v>19438886</v>
      </c>
      <c r="Z46" s="208">
        <f>+IF(X46&lt;&gt;0,+(Y46/X46)*100,0)</f>
        <v>39.043405056402676</v>
      </c>
      <c r="AA46" s="206">
        <f>SUM(AA44:AA45)</f>
        <v>47642886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88987974</v>
      </c>
      <c r="D48" s="217">
        <f>SUM(D46:D47)</f>
        <v>0</v>
      </c>
      <c r="E48" s="218">
        <f t="shared" si="6"/>
        <v>49787886</v>
      </c>
      <c r="F48" s="219">
        <f t="shared" si="6"/>
        <v>47642886</v>
      </c>
      <c r="G48" s="219">
        <f t="shared" si="6"/>
        <v>40217539</v>
      </c>
      <c r="H48" s="220">
        <f t="shared" si="6"/>
        <v>-2739724</v>
      </c>
      <c r="I48" s="220">
        <f t="shared" si="6"/>
        <v>-3489300</v>
      </c>
      <c r="J48" s="220">
        <f t="shared" si="6"/>
        <v>33988515</v>
      </c>
      <c r="K48" s="220">
        <f t="shared" si="6"/>
        <v>-4895208</v>
      </c>
      <c r="L48" s="220">
        <f t="shared" si="6"/>
        <v>-7241824</v>
      </c>
      <c r="M48" s="219">
        <f t="shared" si="6"/>
        <v>30711694</v>
      </c>
      <c r="N48" s="219">
        <f t="shared" si="6"/>
        <v>18574662</v>
      </c>
      <c r="O48" s="220">
        <f t="shared" si="6"/>
        <v>-2062119</v>
      </c>
      <c r="P48" s="220">
        <f t="shared" si="6"/>
        <v>-9358259</v>
      </c>
      <c r="Q48" s="220">
        <f t="shared" si="6"/>
        <v>29966092</v>
      </c>
      <c r="R48" s="220">
        <f t="shared" si="6"/>
        <v>18545714</v>
      </c>
      <c r="S48" s="220">
        <f t="shared" si="6"/>
        <v>-4667781</v>
      </c>
      <c r="T48" s="219">
        <f t="shared" si="6"/>
        <v>-4728584</v>
      </c>
      <c r="U48" s="219">
        <f t="shared" si="6"/>
        <v>7514246</v>
      </c>
      <c r="V48" s="220">
        <f t="shared" si="6"/>
        <v>-1882119</v>
      </c>
      <c r="W48" s="220">
        <f t="shared" si="6"/>
        <v>69226772</v>
      </c>
      <c r="X48" s="220">
        <f t="shared" si="6"/>
        <v>49787886</v>
      </c>
      <c r="Y48" s="220">
        <f t="shared" si="6"/>
        <v>19438886</v>
      </c>
      <c r="Z48" s="221">
        <f>+IF(X48&lt;&gt;0,+(Y48/X48)*100,0)</f>
        <v>39.043405056402676</v>
      </c>
      <c r="AA48" s="222">
        <f>SUM(AA46:AA47)</f>
        <v>47642886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5263299</v>
      </c>
      <c r="D5" s="153">
        <f>SUM(D6:D8)</f>
        <v>0</v>
      </c>
      <c r="E5" s="154">
        <f t="shared" si="0"/>
        <v>0</v>
      </c>
      <c r="F5" s="100">
        <f t="shared" si="0"/>
        <v>16585000</v>
      </c>
      <c r="G5" s="100">
        <f t="shared" si="0"/>
        <v>0</v>
      </c>
      <c r="H5" s="100">
        <f t="shared" si="0"/>
        <v>949782</v>
      </c>
      <c r="I5" s="100">
        <f t="shared" si="0"/>
        <v>555647</v>
      </c>
      <c r="J5" s="100">
        <f t="shared" si="0"/>
        <v>1505429</v>
      </c>
      <c r="K5" s="100">
        <f t="shared" si="0"/>
        <v>186182</v>
      </c>
      <c r="L5" s="100">
        <f t="shared" si="0"/>
        <v>134947</v>
      </c>
      <c r="M5" s="100">
        <f t="shared" si="0"/>
        <v>11200</v>
      </c>
      <c r="N5" s="100">
        <f t="shared" si="0"/>
        <v>332329</v>
      </c>
      <c r="O5" s="100">
        <f t="shared" si="0"/>
        <v>648084</v>
      </c>
      <c r="P5" s="100">
        <f t="shared" si="0"/>
        <v>1594779</v>
      </c>
      <c r="Q5" s="100">
        <f t="shared" si="0"/>
        <v>205959</v>
      </c>
      <c r="R5" s="100">
        <f t="shared" si="0"/>
        <v>2448822</v>
      </c>
      <c r="S5" s="100">
        <f t="shared" si="0"/>
        <v>2469977</v>
      </c>
      <c r="T5" s="100">
        <f t="shared" si="0"/>
        <v>-846789</v>
      </c>
      <c r="U5" s="100">
        <f t="shared" si="0"/>
        <v>952573</v>
      </c>
      <c r="V5" s="100">
        <f t="shared" si="0"/>
        <v>2575761</v>
      </c>
      <c r="W5" s="100">
        <f t="shared" si="0"/>
        <v>6862341</v>
      </c>
      <c r="X5" s="100">
        <f t="shared" si="0"/>
        <v>17450000</v>
      </c>
      <c r="Y5" s="100">
        <f t="shared" si="0"/>
        <v>-10587659</v>
      </c>
      <c r="Z5" s="137">
        <f>+IF(X5&lt;&gt;0,+(Y5/X5)*100,0)</f>
        <v>-60.67426361031518</v>
      </c>
      <c r="AA5" s="153">
        <f>SUM(AA6:AA8)</f>
        <v>16585000</v>
      </c>
    </row>
    <row r="6" spans="1:27" ht="12.75">
      <c r="A6" s="138" t="s">
        <v>75</v>
      </c>
      <c r="B6" s="136"/>
      <c r="C6" s="155"/>
      <c r="D6" s="155"/>
      <c r="E6" s="156"/>
      <c r="F6" s="60">
        <v>9500000</v>
      </c>
      <c r="G6" s="60"/>
      <c r="H6" s="60">
        <v>949782</v>
      </c>
      <c r="I6" s="60">
        <v>535709</v>
      </c>
      <c r="J6" s="60">
        <v>1485491</v>
      </c>
      <c r="K6" s="60"/>
      <c r="L6" s="60"/>
      <c r="M6" s="60">
        <v>11200</v>
      </c>
      <c r="N6" s="60">
        <v>11200</v>
      </c>
      <c r="O6" s="60"/>
      <c r="P6" s="60">
        <v>64877</v>
      </c>
      <c r="Q6" s="60">
        <v>29902</v>
      </c>
      <c r="R6" s="60">
        <v>94779</v>
      </c>
      <c r="S6" s="60">
        <v>1365012</v>
      </c>
      <c r="T6" s="60">
        <v>-703135</v>
      </c>
      <c r="U6" s="60">
        <v>698014</v>
      </c>
      <c r="V6" s="60">
        <v>1359891</v>
      </c>
      <c r="W6" s="60">
        <v>2951361</v>
      </c>
      <c r="X6" s="60">
        <v>14600000</v>
      </c>
      <c r="Y6" s="60">
        <v>-11648639</v>
      </c>
      <c r="Z6" s="140">
        <v>-79.79</v>
      </c>
      <c r="AA6" s="62">
        <v>9500000</v>
      </c>
    </row>
    <row r="7" spans="1:27" ht="12.75">
      <c r="A7" s="138" t="s">
        <v>76</v>
      </c>
      <c r="B7" s="136"/>
      <c r="C7" s="157">
        <v>154925</v>
      </c>
      <c r="D7" s="157"/>
      <c r="E7" s="158"/>
      <c r="F7" s="159">
        <v>200000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89292</v>
      </c>
      <c r="Q7" s="159"/>
      <c r="R7" s="159">
        <v>89292</v>
      </c>
      <c r="S7" s="159"/>
      <c r="T7" s="159"/>
      <c r="U7" s="159"/>
      <c r="V7" s="159"/>
      <c r="W7" s="159">
        <v>89292</v>
      </c>
      <c r="X7" s="159">
        <v>200000</v>
      </c>
      <c r="Y7" s="159">
        <v>-110708</v>
      </c>
      <c r="Z7" s="141">
        <v>-55.35</v>
      </c>
      <c r="AA7" s="225">
        <v>200000</v>
      </c>
    </row>
    <row r="8" spans="1:27" ht="12.75">
      <c r="A8" s="138" t="s">
        <v>77</v>
      </c>
      <c r="B8" s="136"/>
      <c r="C8" s="155">
        <v>5108374</v>
      </c>
      <c r="D8" s="155"/>
      <c r="E8" s="156"/>
      <c r="F8" s="60">
        <v>6885000</v>
      </c>
      <c r="G8" s="60"/>
      <c r="H8" s="60"/>
      <c r="I8" s="60">
        <v>19938</v>
      </c>
      <c r="J8" s="60">
        <v>19938</v>
      </c>
      <c r="K8" s="60">
        <v>186182</v>
      </c>
      <c r="L8" s="60">
        <v>134947</v>
      </c>
      <c r="M8" s="60"/>
      <c r="N8" s="60">
        <v>321129</v>
      </c>
      <c r="O8" s="60">
        <v>648084</v>
      </c>
      <c r="P8" s="60">
        <v>1440610</v>
      </c>
      <c r="Q8" s="60">
        <v>176057</v>
      </c>
      <c r="R8" s="60">
        <v>2264751</v>
      </c>
      <c r="S8" s="60">
        <v>1104965</v>
      </c>
      <c r="T8" s="60">
        <v>-143654</v>
      </c>
      <c r="U8" s="60">
        <v>254559</v>
      </c>
      <c r="V8" s="60">
        <v>1215870</v>
      </c>
      <c r="W8" s="60">
        <v>3821688</v>
      </c>
      <c r="X8" s="60">
        <v>2650000</v>
      </c>
      <c r="Y8" s="60">
        <v>1171688</v>
      </c>
      <c r="Z8" s="140">
        <v>44.21</v>
      </c>
      <c r="AA8" s="62">
        <v>6885000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47341447</v>
      </c>
      <c r="D15" s="153">
        <f>SUM(D16:D18)</f>
        <v>0</v>
      </c>
      <c r="E15" s="154">
        <f t="shared" si="2"/>
        <v>0</v>
      </c>
      <c r="F15" s="100">
        <f t="shared" si="2"/>
        <v>57341000</v>
      </c>
      <c r="G15" s="100">
        <f t="shared" si="2"/>
        <v>248587</v>
      </c>
      <c r="H15" s="100">
        <f t="shared" si="2"/>
        <v>521630</v>
      </c>
      <c r="I15" s="100">
        <f t="shared" si="2"/>
        <v>3489764</v>
      </c>
      <c r="J15" s="100">
        <f t="shared" si="2"/>
        <v>4259981</v>
      </c>
      <c r="K15" s="100">
        <f t="shared" si="2"/>
        <v>2833481</v>
      </c>
      <c r="L15" s="100">
        <f t="shared" si="2"/>
        <v>1678730</v>
      </c>
      <c r="M15" s="100">
        <f t="shared" si="2"/>
        <v>4093932</v>
      </c>
      <c r="N15" s="100">
        <f t="shared" si="2"/>
        <v>8606143</v>
      </c>
      <c r="O15" s="100">
        <f t="shared" si="2"/>
        <v>3273321</v>
      </c>
      <c r="P15" s="100">
        <f t="shared" si="2"/>
        <v>22431</v>
      </c>
      <c r="Q15" s="100">
        <f t="shared" si="2"/>
        <v>3499931</v>
      </c>
      <c r="R15" s="100">
        <f t="shared" si="2"/>
        <v>6795683</v>
      </c>
      <c r="S15" s="100">
        <f t="shared" si="2"/>
        <v>947971</v>
      </c>
      <c r="T15" s="100">
        <f t="shared" si="2"/>
        <v>-312917</v>
      </c>
      <c r="U15" s="100">
        <f t="shared" si="2"/>
        <v>5582335</v>
      </c>
      <c r="V15" s="100">
        <f t="shared" si="2"/>
        <v>6217389</v>
      </c>
      <c r="W15" s="100">
        <f t="shared" si="2"/>
        <v>25879196</v>
      </c>
      <c r="X15" s="100">
        <f t="shared" si="2"/>
        <v>30121000</v>
      </c>
      <c r="Y15" s="100">
        <f t="shared" si="2"/>
        <v>-4241804</v>
      </c>
      <c r="Z15" s="137">
        <f>+IF(X15&lt;&gt;0,+(Y15/X15)*100,0)</f>
        <v>-14.082547060190564</v>
      </c>
      <c r="AA15" s="102">
        <f>SUM(AA16:AA18)</f>
        <v>57341000</v>
      </c>
    </row>
    <row r="16" spans="1:27" ht="12.75">
      <c r="A16" s="138" t="s">
        <v>85</v>
      </c>
      <c r="B16" s="136"/>
      <c r="C16" s="155">
        <v>82388</v>
      </c>
      <c r="D16" s="155"/>
      <c r="E16" s="156"/>
      <c r="F16" s="60">
        <v>1870000</v>
      </c>
      <c r="G16" s="60"/>
      <c r="H16" s="60"/>
      <c r="I16" s="60"/>
      <c r="J16" s="60"/>
      <c r="K16" s="60">
        <v>59625</v>
      </c>
      <c r="L16" s="60"/>
      <c r="M16" s="60"/>
      <c r="N16" s="60">
        <v>59625</v>
      </c>
      <c r="O16" s="60"/>
      <c r="P16" s="60">
        <v>22431</v>
      </c>
      <c r="Q16" s="60">
        <v>1472491</v>
      </c>
      <c r="R16" s="60">
        <v>1494922</v>
      </c>
      <c r="S16" s="60"/>
      <c r="T16" s="60">
        <v>-312917</v>
      </c>
      <c r="U16" s="60">
        <v>205674</v>
      </c>
      <c r="V16" s="60">
        <v>-107243</v>
      </c>
      <c r="W16" s="60">
        <v>1447304</v>
      </c>
      <c r="X16" s="60">
        <v>1670000</v>
      </c>
      <c r="Y16" s="60">
        <v>-222696</v>
      </c>
      <c r="Z16" s="140">
        <v>-13.34</v>
      </c>
      <c r="AA16" s="62">
        <v>1870000</v>
      </c>
    </row>
    <row r="17" spans="1:27" ht="12.75">
      <c r="A17" s="138" t="s">
        <v>86</v>
      </c>
      <c r="B17" s="136"/>
      <c r="C17" s="155">
        <v>47259059</v>
      </c>
      <c r="D17" s="155"/>
      <c r="E17" s="156"/>
      <c r="F17" s="60">
        <v>55471000</v>
      </c>
      <c r="G17" s="60">
        <v>248587</v>
      </c>
      <c r="H17" s="60">
        <v>521630</v>
      </c>
      <c r="I17" s="60">
        <v>3489764</v>
      </c>
      <c r="J17" s="60">
        <v>4259981</v>
      </c>
      <c r="K17" s="60">
        <v>2773856</v>
      </c>
      <c r="L17" s="60">
        <v>1678730</v>
      </c>
      <c r="M17" s="60">
        <v>4093932</v>
      </c>
      <c r="N17" s="60">
        <v>8546518</v>
      </c>
      <c r="O17" s="60">
        <v>3273321</v>
      </c>
      <c r="P17" s="60"/>
      <c r="Q17" s="60">
        <v>2027440</v>
      </c>
      <c r="R17" s="60">
        <v>5300761</v>
      </c>
      <c r="S17" s="60">
        <v>947971</v>
      </c>
      <c r="T17" s="60"/>
      <c r="U17" s="60">
        <v>5376661</v>
      </c>
      <c r="V17" s="60">
        <v>6324632</v>
      </c>
      <c r="W17" s="60">
        <v>24431892</v>
      </c>
      <c r="X17" s="60">
        <v>28451000</v>
      </c>
      <c r="Y17" s="60">
        <v>-4019108</v>
      </c>
      <c r="Z17" s="140">
        <v>-14.13</v>
      </c>
      <c r="AA17" s="62">
        <v>55471000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7052326</v>
      </c>
      <c r="D19" s="153">
        <f>SUM(D20:D23)</f>
        <v>0</v>
      </c>
      <c r="E19" s="154">
        <f t="shared" si="3"/>
        <v>0</v>
      </c>
      <c r="F19" s="100">
        <f t="shared" si="3"/>
        <v>8000000</v>
      </c>
      <c r="G19" s="100">
        <f t="shared" si="3"/>
        <v>0</v>
      </c>
      <c r="H19" s="100">
        <f t="shared" si="3"/>
        <v>1409569</v>
      </c>
      <c r="I19" s="100">
        <f t="shared" si="3"/>
        <v>3330600</v>
      </c>
      <c r="J19" s="100">
        <f t="shared" si="3"/>
        <v>4740169</v>
      </c>
      <c r="K19" s="100">
        <f t="shared" si="3"/>
        <v>0</v>
      </c>
      <c r="L19" s="100">
        <f t="shared" si="3"/>
        <v>0</v>
      </c>
      <c r="M19" s="100">
        <f t="shared" si="3"/>
        <v>4237980</v>
      </c>
      <c r="N19" s="100">
        <f t="shared" si="3"/>
        <v>4237980</v>
      </c>
      <c r="O19" s="100">
        <f t="shared" si="3"/>
        <v>0</v>
      </c>
      <c r="P19" s="100">
        <f t="shared" si="3"/>
        <v>824823</v>
      </c>
      <c r="Q19" s="100">
        <f t="shared" si="3"/>
        <v>961642</v>
      </c>
      <c r="R19" s="100">
        <f t="shared" si="3"/>
        <v>1786465</v>
      </c>
      <c r="S19" s="100">
        <f t="shared" si="3"/>
        <v>293335</v>
      </c>
      <c r="T19" s="100">
        <f t="shared" si="3"/>
        <v>1714676</v>
      </c>
      <c r="U19" s="100">
        <f t="shared" si="3"/>
        <v>4385220</v>
      </c>
      <c r="V19" s="100">
        <f t="shared" si="3"/>
        <v>6393231</v>
      </c>
      <c r="W19" s="100">
        <f t="shared" si="3"/>
        <v>17157845</v>
      </c>
      <c r="X19" s="100">
        <f t="shared" si="3"/>
        <v>8000000</v>
      </c>
      <c r="Y19" s="100">
        <f t="shared" si="3"/>
        <v>9157845</v>
      </c>
      <c r="Z19" s="137">
        <f>+IF(X19&lt;&gt;0,+(Y19/X19)*100,0)</f>
        <v>114.4730625</v>
      </c>
      <c r="AA19" s="102">
        <f>SUM(AA20:AA23)</f>
        <v>8000000</v>
      </c>
    </row>
    <row r="20" spans="1:27" ht="12.75">
      <c r="A20" s="138" t="s">
        <v>89</v>
      </c>
      <c r="B20" s="136"/>
      <c r="C20" s="155">
        <v>7052326</v>
      </c>
      <c r="D20" s="155"/>
      <c r="E20" s="156"/>
      <c r="F20" s="60">
        <v>8000000</v>
      </c>
      <c r="G20" s="60"/>
      <c r="H20" s="60">
        <v>1409569</v>
      </c>
      <c r="I20" s="60">
        <v>3330600</v>
      </c>
      <c r="J20" s="60">
        <v>4740169</v>
      </c>
      <c r="K20" s="60"/>
      <c r="L20" s="60"/>
      <c r="M20" s="60">
        <v>4237980</v>
      </c>
      <c r="N20" s="60">
        <v>4237980</v>
      </c>
      <c r="O20" s="60"/>
      <c r="P20" s="60">
        <v>824823</v>
      </c>
      <c r="Q20" s="60">
        <v>961642</v>
      </c>
      <c r="R20" s="60">
        <v>1786465</v>
      </c>
      <c r="S20" s="60">
        <v>293335</v>
      </c>
      <c r="T20" s="60">
        <v>1714676</v>
      </c>
      <c r="U20" s="60">
        <v>4385220</v>
      </c>
      <c r="V20" s="60">
        <v>6393231</v>
      </c>
      <c r="W20" s="60">
        <v>17157845</v>
      </c>
      <c r="X20" s="60">
        <v>8000000</v>
      </c>
      <c r="Y20" s="60">
        <v>9157845</v>
      </c>
      <c r="Z20" s="140">
        <v>114.47</v>
      </c>
      <c r="AA20" s="62">
        <v>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23500000</v>
      </c>
      <c r="Y24" s="100">
        <v>-23500000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59657072</v>
      </c>
      <c r="D25" s="217">
        <f>+D5+D9+D15+D19+D24</f>
        <v>0</v>
      </c>
      <c r="E25" s="230">
        <f t="shared" si="4"/>
        <v>0</v>
      </c>
      <c r="F25" s="219">
        <f t="shared" si="4"/>
        <v>81926000</v>
      </c>
      <c r="G25" s="219">
        <f t="shared" si="4"/>
        <v>248587</v>
      </c>
      <c r="H25" s="219">
        <f t="shared" si="4"/>
        <v>2880981</v>
      </c>
      <c r="I25" s="219">
        <f t="shared" si="4"/>
        <v>7376011</v>
      </c>
      <c r="J25" s="219">
        <f t="shared" si="4"/>
        <v>10505579</v>
      </c>
      <c r="K25" s="219">
        <f t="shared" si="4"/>
        <v>3019663</v>
      </c>
      <c r="L25" s="219">
        <f t="shared" si="4"/>
        <v>1813677</v>
      </c>
      <c r="M25" s="219">
        <f t="shared" si="4"/>
        <v>8343112</v>
      </c>
      <c r="N25" s="219">
        <f t="shared" si="4"/>
        <v>13176452</v>
      </c>
      <c r="O25" s="219">
        <f t="shared" si="4"/>
        <v>3921405</v>
      </c>
      <c r="P25" s="219">
        <f t="shared" si="4"/>
        <v>2442033</v>
      </c>
      <c r="Q25" s="219">
        <f t="shared" si="4"/>
        <v>4667532</v>
      </c>
      <c r="R25" s="219">
        <f t="shared" si="4"/>
        <v>11030970</v>
      </c>
      <c r="S25" s="219">
        <f t="shared" si="4"/>
        <v>3711283</v>
      </c>
      <c r="T25" s="219">
        <f t="shared" si="4"/>
        <v>554970</v>
      </c>
      <c r="U25" s="219">
        <f t="shared" si="4"/>
        <v>10920128</v>
      </c>
      <c r="V25" s="219">
        <f t="shared" si="4"/>
        <v>15186381</v>
      </c>
      <c r="W25" s="219">
        <f t="shared" si="4"/>
        <v>49899382</v>
      </c>
      <c r="X25" s="219">
        <f t="shared" si="4"/>
        <v>79071000</v>
      </c>
      <c r="Y25" s="219">
        <f t="shared" si="4"/>
        <v>-29171618</v>
      </c>
      <c r="Z25" s="231">
        <f>+IF(X25&lt;&gt;0,+(Y25/X25)*100,0)</f>
        <v>-36.89294178649568</v>
      </c>
      <c r="AA25" s="232">
        <f>+AA5+AA9+AA15+AA19+AA24</f>
        <v>81926000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51684404</v>
      </c>
      <c r="D28" s="155"/>
      <c r="E28" s="156"/>
      <c r="F28" s="60"/>
      <c r="G28" s="60">
        <v>248587</v>
      </c>
      <c r="H28" s="60">
        <v>1931199</v>
      </c>
      <c r="I28" s="60">
        <v>5600747</v>
      </c>
      <c r="J28" s="60">
        <v>7780533</v>
      </c>
      <c r="K28" s="60">
        <v>717131</v>
      </c>
      <c r="L28" s="60">
        <v>1060464</v>
      </c>
      <c r="M28" s="60">
        <v>8331912</v>
      </c>
      <c r="N28" s="60">
        <v>10109507</v>
      </c>
      <c r="O28" s="60">
        <v>2009725</v>
      </c>
      <c r="P28" s="60">
        <v>824823</v>
      </c>
      <c r="Q28" s="60">
        <v>2989082</v>
      </c>
      <c r="R28" s="60">
        <v>5823630</v>
      </c>
      <c r="S28" s="60">
        <v>947971</v>
      </c>
      <c r="T28" s="60">
        <v>1876956</v>
      </c>
      <c r="U28" s="60">
        <v>3829717</v>
      </c>
      <c r="V28" s="60">
        <v>6654644</v>
      </c>
      <c r="W28" s="60">
        <v>30368314</v>
      </c>
      <c r="X28" s="60">
        <v>47451000</v>
      </c>
      <c r="Y28" s="60">
        <v>-17082686</v>
      </c>
      <c r="Z28" s="140">
        <v>-36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>
        <v>47451000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1365012</v>
      </c>
      <c r="T29" s="60"/>
      <c r="U29" s="60">
        <v>5011040</v>
      </c>
      <c r="V29" s="60">
        <v>6376052</v>
      </c>
      <c r="W29" s="60">
        <v>6376052</v>
      </c>
      <c r="X29" s="60"/>
      <c r="Y29" s="60">
        <v>6376052</v>
      </c>
      <c r="Z29" s="140"/>
      <c r="AA29" s="62">
        <v>47451000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51684404</v>
      </c>
      <c r="D32" s="210">
        <f>SUM(D28:D31)</f>
        <v>0</v>
      </c>
      <c r="E32" s="211">
        <f t="shared" si="5"/>
        <v>0</v>
      </c>
      <c r="F32" s="77">
        <f t="shared" si="5"/>
        <v>47451000</v>
      </c>
      <c r="G32" s="77">
        <f t="shared" si="5"/>
        <v>248587</v>
      </c>
      <c r="H32" s="77">
        <f t="shared" si="5"/>
        <v>1931199</v>
      </c>
      <c r="I32" s="77">
        <f t="shared" si="5"/>
        <v>5600747</v>
      </c>
      <c r="J32" s="77">
        <f t="shared" si="5"/>
        <v>7780533</v>
      </c>
      <c r="K32" s="77">
        <f t="shared" si="5"/>
        <v>717131</v>
      </c>
      <c r="L32" s="77">
        <f t="shared" si="5"/>
        <v>1060464</v>
      </c>
      <c r="M32" s="77">
        <f t="shared" si="5"/>
        <v>8331912</v>
      </c>
      <c r="N32" s="77">
        <f t="shared" si="5"/>
        <v>10109507</v>
      </c>
      <c r="O32" s="77">
        <f t="shared" si="5"/>
        <v>2009725</v>
      </c>
      <c r="P32" s="77">
        <f t="shared" si="5"/>
        <v>824823</v>
      </c>
      <c r="Q32" s="77">
        <f t="shared" si="5"/>
        <v>2989082</v>
      </c>
      <c r="R32" s="77">
        <f t="shared" si="5"/>
        <v>5823630</v>
      </c>
      <c r="S32" s="77">
        <f t="shared" si="5"/>
        <v>2312983</v>
      </c>
      <c r="T32" s="77">
        <f t="shared" si="5"/>
        <v>1876956</v>
      </c>
      <c r="U32" s="77">
        <f t="shared" si="5"/>
        <v>8840757</v>
      </c>
      <c r="V32" s="77">
        <f t="shared" si="5"/>
        <v>13030696</v>
      </c>
      <c r="W32" s="77">
        <f t="shared" si="5"/>
        <v>36744366</v>
      </c>
      <c r="X32" s="77">
        <f t="shared" si="5"/>
        <v>47451000</v>
      </c>
      <c r="Y32" s="77">
        <f t="shared" si="5"/>
        <v>-10706634</v>
      </c>
      <c r="Z32" s="212">
        <f>+IF(X32&lt;&gt;0,+(Y32/X32)*100,0)</f>
        <v>-22.56355819687678</v>
      </c>
      <c r="AA32" s="79">
        <f>SUM(AA28:AA31)</f>
        <v>47451000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7972668</v>
      </c>
      <c r="D35" s="155"/>
      <c r="E35" s="156"/>
      <c r="F35" s="60">
        <v>34475000</v>
      </c>
      <c r="G35" s="60"/>
      <c r="H35" s="60">
        <v>949782</v>
      </c>
      <c r="I35" s="60">
        <v>1775264</v>
      </c>
      <c r="J35" s="60">
        <v>2725046</v>
      </c>
      <c r="K35" s="60">
        <v>2302532</v>
      </c>
      <c r="L35" s="60">
        <v>753213</v>
      </c>
      <c r="M35" s="60">
        <v>11200</v>
      </c>
      <c r="N35" s="60">
        <v>3066945</v>
      </c>
      <c r="O35" s="60">
        <v>1911680</v>
      </c>
      <c r="P35" s="60">
        <v>1617210</v>
      </c>
      <c r="Q35" s="60">
        <v>1678450</v>
      </c>
      <c r="R35" s="60">
        <v>5207340</v>
      </c>
      <c r="S35" s="60">
        <v>1398300</v>
      </c>
      <c r="T35" s="60">
        <v>-1321986</v>
      </c>
      <c r="U35" s="60">
        <v>2079371</v>
      </c>
      <c r="V35" s="60">
        <v>2155685</v>
      </c>
      <c r="W35" s="60">
        <v>13155016</v>
      </c>
      <c r="X35" s="60">
        <v>31620000</v>
      </c>
      <c r="Y35" s="60">
        <v>-18464984</v>
      </c>
      <c r="Z35" s="140">
        <v>-58.4</v>
      </c>
      <c r="AA35" s="62">
        <v>34475000</v>
      </c>
    </row>
    <row r="36" spans="1:27" ht="12.75">
      <c r="A36" s="238" t="s">
        <v>139</v>
      </c>
      <c r="B36" s="149"/>
      <c r="C36" s="222">
        <f aca="true" t="shared" si="6" ref="C36:Y36">SUM(C32:C35)</f>
        <v>59657072</v>
      </c>
      <c r="D36" s="222">
        <f>SUM(D32:D35)</f>
        <v>0</v>
      </c>
      <c r="E36" s="218">
        <f t="shared" si="6"/>
        <v>0</v>
      </c>
      <c r="F36" s="220">
        <f t="shared" si="6"/>
        <v>81926000</v>
      </c>
      <c r="G36" s="220">
        <f t="shared" si="6"/>
        <v>248587</v>
      </c>
      <c r="H36" s="220">
        <f t="shared" si="6"/>
        <v>2880981</v>
      </c>
      <c r="I36" s="220">
        <f t="shared" si="6"/>
        <v>7376011</v>
      </c>
      <c r="J36" s="220">
        <f t="shared" si="6"/>
        <v>10505579</v>
      </c>
      <c r="K36" s="220">
        <f t="shared" si="6"/>
        <v>3019663</v>
      </c>
      <c r="L36" s="220">
        <f t="shared" si="6"/>
        <v>1813677</v>
      </c>
      <c r="M36" s="220">
        <f t="shared" si="6"/>
        <v>8343112</v>
      </c>
      <c r="N36" s="220">
        <f t="shared" si="6"/>
        <v>13176452</v>
      </c>
      <c r="O36" s="220">
        <f t="shared" si="6"/>
        <v>3921405</v>
      </c>
      <c r="P36" s="220">
        <f t="shared" si="6"/>
        <v>2442033</v>
      </c>
      <c r="Q36" s="220">
        <f t="shared" si="6"/>
        <v>4667532</v>
      </c>
      <c r="R36" s="220">
        <f t="shared" si="6"/>
        <v>11030970</v>
      </c>
      <c r="S36" s="220">
        <f t="shared" si="6"/>
        <v>3711283</v>
      </c>
      <c r="T36" s="220">
        <f t="shared" si="6"/>
        <v>554970</v>
      </c>
      <c r="U36" s="220">
        <f t="shared" si="6"/>
        <v>10920128</v>
      </c>
      <c r="V36" s="220">
        <f t="shared" si="6"/>
        <v>15186381</v>
      </c>
      <c r="W36" s="220">
        <f t="shared" si="6"/>
        <v>49899382</v>
      </c>
      <c r="X36" s="220">
        <f t="shared" si="6"/>
        <v>79071000</v>
      </c>
      <c r="Y36" s="220">
        <f t="shared" si="6"/>
        <v>-29171618</v>
      </c>
      <c r="Z36" s="221">
        <f>+IF(X36&lt;&gt;0,+(Y36/X36)*100,0)</f>
        <v>-36.89294178649568</v>
      </c>
      <c r="AA36" s="239">
        <f>SUM(AA32:AA35)</f>
        <v>81926000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109379701</v>
      </c>
      <c r="D6" s="155"/>
      <c r="E6" s="59">
        <v>3540</v>
      </c>
      <c r="F6" s="60">
        <v>16847</v>
      </c>
      <c r="G6" s="60">
        <v>150485529</v>
      </c>
      <c r="H6" s="60">
        <v>145725363</v>
      </c>
      <c r="I6" s="60">
        <v>132753491</v>
      </c>
      <c r="J6" s="60">
        <v>132753491</v>
      </c>
      <c r="K6" s="60">
        <v>127970646</v>
      </c>
      <c r="L6" s="60">
        <v>125975834</v>
      </c>
      <c r="M6" s="60">
        <v>13307065</v>
      </c>
      <c r="N6" s="60">
        <v>13307065</v>
      </c>
      <c r="O6" s="60">
        <v>140284303</v>
      </c>
      <c r="P6" s="60">
        <v>9420732</v>
      </c>
      <c r="Q6" s="60">
        <v>8881628</v>
      </c>
      <c r="R6" s="60">
        <v>8881628</v>
      </c>
      <c r="S6" s="60">
        <v>4174447</v>
      </c>
      <c r="T6" s="60">
        <v>2552006</v>
      </c>
      <c r="U6" s="60">
        <v>3122135</v>
      </c>
      <c r="V6" s="60">
        <v>3122135</v>
      </c>
      <c r="W6" s="60">
        <v>3122135</v>
      </c>
      <c r="X6" s="60">
        <v>16847</v>
      </c>
      <c r="Y6" s="60">
        <v>3105288</v>
      </c>
      <c r="Z6" s="140">
        <v>18432.29</v>
      </c>
      <c r="AA6" s="62">
        <v>16847</v>
      </c>
    </row>
    <row r="7" spans="1:27" ht="12.75">
      <c r="A7" s="249" t="s">
        <v>144</v>
      </c>
      <c r="B7" s="182"/>
      <c r="C7" s="155"/>
      <c r="D7" s="155"/>
      <c r="E7" s="59">
        <v>81076</v>
      </c>
      <c r="F7" s="60">
        <v>220452</v>
      </c>
      <c r="G7" s="60"/>
      <c r="H7" s="60"/>
      <c r="I7" s="60"/>
      <c r="J7" s="60"/>
      <c r="K7" s="60"/>
      <c r="L7" s="60"/>
      <c r="M7" s="60">
        <v>139375651</v>
      </c>
      <c r="N7" s="60">
        <v>139375651</v>
      </c>
      <c r="O7" s="60"/>
      <c r="P7" s="60">
        <v>123891698</v>
      </c>
      <c r="Q7" s="60">
        <v>153951423</v>
      </c>
      <c r="R7" s="60">
        <v>153951423</v>
      </c>
      <c r="S7" s="60">
        <v>142513780</v>
      </c>
      <c r="T7" s="60">
        <v>129192819</v>
      </c>
      <c r="U7" s="60">
        <v>108601434</v>
      </c>
      <c r="V7" s="60">
        <v>108601434</v>
      </c>
      <c r="W7" s="60">
        <v>108601434</v>
      </c>
      <c r="X7" s="60">
        <v>220452</v>
      </c>
      <c r="Y7" s="60">
        <v>108380982</v>
      </c>
      <c r="Z7" s="140">
        <v>49163.07</v>
      </c>
      <c r="AA7" s="62">
        <v>220452</v>
      </c>
    </row>
    <row r="8" spans="1:27" ht="12.75">
      <c r="A8" s="249" t="s">
        <v>145</v>
      </c>
      <c r="B8" s="182"/>
      <c r="C8" s="155">
        <v>2802971</v>
      </c>
      <c r="D8" s="155"/>
      <c r="E8" s="59">
        <v>9700</v>
      </c>
      <c r="F8" s="60">
        <v>13385</v>
      </c>
      <c r="G8" s="60">
        <v>3163530</v>
      </c>
      <c r="H8" s="60">
        <v>3452006</v>
      </c>
      <c r="I8" s="60">
        <v>4117467</v>
      </c>
      <c r="J8" s="60">
        <v>4117467</v>
      </c>
      <c r="K8" s="60">
        <v>3900594</v>
      </c>
      <c r="L8" s="60">
        <v>3989491</v>
      </c>
      <c r="M8" s="60">
        <v>3684689</v>
      </c>
      <c r="N8" s="60">
        <v>3684689</v>
      </c>
      <c r="O8" s="60">
        <v>4054600</v>
      </c>
      <c r="P8" s="60">
        <v>4330877</v>
      </c>
      <c r="Q8" s="60">
        <v>4291873</v>
      </c>
      <c r="R8" s="60">
        <v>4291873</v>
      </c>
      <c r="S8" s="60">
        <v>4716202</v>
      </c>
      <c r="T8" s="60">
        <v>5076488</v>
      </c>
      <c r="U8" s="60">
        <v>5076488</v>
      </c>
      <c r="V8" s="60">
        <v>5076488</v>
      </c>
      <c r="W8" s="60">
        <v>5076488</v>
      </c>
      <c r="X8" s="60">
        <v>13385</v>
      </c>
      <c r="Y8" s="60">
        <v>5063103</v>
      </c>
      <c r="Z8" s="140">
        <v>37826.69</v>
      </c>
      <c r="AA8" s="62">
        <v>13385</v>
      </c>
    </row>
    <row r="9" spans="1:27" ht="12.75">
      <c r="A9" s="249" t="s">
        <v>146</v>
      </c>
      <c r="B9" s="182"/>
      <c r="C9" s="155">
        <v>15086590</v>
      </c>
      <c r="D9" s="155"/>
      <c r="E9" s="59">
        <v>3885</v>
      </c>
      <c r="F9" s="60">
        <v>14258</v>
      </c>
      <c r="G9" s="60">
        <v>14979827</v>
      </c>
      <c r="H9" s="60">
        <v>14296433</v>
      </c>
      <c r="I9" s="60">
        <v>15535281</v>
      </c>
      <c r="J9" s="60">
        <v>15535281</v>
      </c>
      <c r="K9" s="60">
        <v>14599349</v>
      </c>
      <c r="L9" s="60">
        <v>5480729</v>
      </c>
      <c r="M9" s="60">
        <v>10372689</v>
      </c>
      <c r="N9" s="60">
        <v>10372689</v>
      </c>
      <c r="O9" s="60">
        <v>11561516</v>
      </c>
      <c r="P9" s="60">
        <v>19795939</v>
      </c>
      <c r="Q9" s="60">
        <v>20868134</v>
      </c>
      <c r="R9" s="60">
        <v>20868134</v>
      </c>
      <c r="S9" s="60">
        <v>22751893</v>
      </c>
      <c r="T9" s="60">
        <v>3542885</v>
      </c>
      <c r="U9" s="60">
        <v>20792497</v>
      </c>
      <c r="V9" s="60">
        <v>20792497</v>
      </c>
      <c r="W9" s="60">
        <v>20792497</v>
      </c>
      <c r="X9" s="60">
        <v>14258</v>
      </c>
      <c r="Y9" s="60">
        <v>20778239</v>
      </c>
      <c r="Z9" s="140">
        <v>145730.39</v>
      </c>
      <c r="AA9" s="62">
        <v>14258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2816265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127269262</v>
      </c>
      <c r="D12" s="168">
        <f>SUM(D6:D11)</f>
        <v>0</v>
      </c>
      <c r="E12" s="72">
        <f t="shared" si="0"/>
        <v>98201</v>
      </c>
      <c r="F12" s="73">
        <f t="shared" si="0"/>
        <v>264942</v>
      </c>
      <c r="G12" s="73">
        <f t="shared" si="0"/>
        <v>168628886</v>
      </c>
      <c r="H12" s="73">
        <f t="shared" si="0"/>
        <v>163473802</v>
      </c>
      <c r="I12" s="73">
        <f t="shared" si="0"/>
        <v>152406239</v>
      </c>
      <c r="J12" s="73">
        <f t="shared" si="0"/>
        <v>152406239</v>
      </c>
      <c r="K12" s="73">
        <f t="shared" si="0"/>
        <v>146470589</v>
      </c>
      <c r="L12" s="73">
        <f t="shared" si="0"/>
        <v>138262319</v>
      </c>
      <c r="M12" s="73">
        <f t="shared" si="0"/>
        <v>166740094</v>
      </c>
      <c r="N12" s="73">
        <f t="shared" si="0"/>
        <v>166740094</v>
      </c>
      <c r="O12" s="73">
        <f t="shared" si="0"/>
        <v>155900419</v>
      </c>
      <c r="P12" s="73">
        <f t="shared" si="0"/>
        <v>157439246</v>
      </c>
      <c r="Q12" s="73">
        <f t="shared" si="0"/>
        <v>187993058</v>
      </c>
      <c r="R12" s="73">
        <f t="shared" si="0"/>
        <v>187993058</v>
      </c>
      <c r="S12" s="73">
        <f t="shared" si="0"/>
        <v>174156322</v>
      </c>
      <c r="T12" s="73">
        <f t="shared" si="0"/>
        <v>140364198</v>
      </c>
      <c r="U12" s="73">
        <f t="shared" si="0"/>
        <v>137592554</v>
      </c>
      <c r="V12" s="73">
        <f t="shared" si="0"/>
        <v>137592554</v>
      </c>
      <c r="W12" s="73">
        <f t="shared" si="0"/>
        <v>137592554</v>
      </c>
      <c r="X12" s="73">
        <f t="shared" si="0"/>
        <v>264942</v>
      </c>
      <c r="Y12" s="73">
        <f t="shared" si="0"/>
        <v>137327612</v>
      </c>
      <c r="Z12" s="170">
        <f>+IF(X12&lt;&gt;0,+(Y12/X12)*100,0)</f>
        <v>51833.084977089326</v>
      </c>
      <c r="AA12" s="74">
        <f>SUM(AA6:AA11)</f>
        <v>264942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262356606</v>
      </c>
      <c r="D19" s="155"/>
      <c r="E19" s="59">
        <v>223395</v>
      </c>
      <c r="F19" s="60">
        <v>473124</v>
      </c>
      <c r="G19" s="60">
        <v>257867750</v>
      </c>
      <c r="H19" s="60">
        <v>260748731</v>
      </c>
      <c r="I19" s="60">
        <v>264024504</v>
      </c>
      <c r="J19" s="60">
        <v>264024504</v>
      </c>
      <c r="K19" s="60">
        <v>267221734</v>
      </c>
      <c r="L19" s="60">
        <v>273743855</v>
      </c>
      <c r="M19" s="60">
        <v>249729208</v>
      </c>
      <c r="N19" s="60">
        <v>249729208</v>
      </c>
      <c r="O19" s="60">
        <v>249500135</v>
      </c>
      <c r="P19" s="60">
        <v>254466652</v>
      </c>
      <c r="Q19" s="60">
        <v>254466652</v>
      </c>
      <c r="R19" s="60">
        <v>254466652</v>
      </c>
      <c r="S19" s="60">
        <v>254466652</v>
      </c>
      <c r="T19" s="60">
        <v>254466652</v>
      </c>
      <c r="U19" s="60">
        <v>254466652</v>
      </c>
      <c r="V19" s="60">
        <v>254466652</v>
      </c>
      <c r="W19" s="60">
        <v>254466652</v>
      </c>
      <c r="X19" s="60">
        <v>473124</v>
      </c>
      <c r="Y19" s="60">
        <v>253993528</v>
      </c>
      <c r="Z19" s="140">
        <v>53684.35</v>
      </c>
      <c r="AA19" s="62">
        <v>473124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16465</v>
      </c>
      <c r="D22" s="155"/>
      <c r="E22" s="59"/>
      <c r="F22" s="60"/>
      <c r="G22" s="60">
        <v>16465</v>
      </c>
      <c r="H22" s="60">
        <v>16465</v>
      </c>
      <c r="I22" s="60">
        <v>14393</v>
      </c>
      <c r="J22" s="60">
        <v>14393</v>
      </c>
      <c r="K22" s="60">
        <v>14393</v>
      </c>
      <c r="L22" s="60">
        <v>14393</v>
      </c>
      <c r="M22" s="60">
        <v>14393</v>
      </c>
      <c r="N22" s="60">
        <v>14393</v>
      </c>
      <c r="O22" s="60">
        <v>229073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262373071</v>
      </c>
      <c r="D24" s="168">
        <f>SUM(D15:D23)</f>
        <v>0</v>
      </c>
      <c r="E24" s="76">
        <f t="shared" si="1"/>
        <v>223395</v>
      </c>
      <c r="F24" s="77">
        <f t="shared" si="1"/>
        <v>473124</v>
      </c>
      <c r="G24" s="77">
        <f t="shared" si="1"/>
        <v>257884215</v>
      </c>
      <c r="H24" s="77">
        <f t="shared" si="1"/>
        <v>260765196</v>
      </c>
      <c r="I24" s="77">
        <f t="shared" si="1"/>
        <v>264038897</v>
      </c>
      <c r="J24" s="77">
        <f t="shared" si="1"/>
        <v>264038897</v>
      </c>
      <c r="K24" s="77">
        <f t="shared" si="1"/>
        <v>267236127</v>
      </c>
      <c r="L24" s="77">
        <f t="shared" si="1"/>
        <v>273758248</v>
      </c>
      <c r="M24" s="77">
        <f t="shared" si="1"/>
        <v>249743601</v>
      </c>
      <c r="N24" s="77">
        <f t="shared" si="1"/>
        <v>249743601</v>
      </c>
      <c r="O24" s="77">
        <f t="shared" si="1"/>
        <v>249729208</v>
      </c>
      <c r="P24" s="77">
        <f t="shared" si="1"/>
        <v>254466652</v>
      </c>
      <c r="Q24" s="77">
        <f t="shared" si="1"/>
        <v>254466652</v>
      </c>
      <c r="R24" s="77">
        <f t="shared" si="1"/>
        <v>254466652</v>
      </c>
      <c r="S24" s="77">
        <f t="shared" si="1"/>
        <v>254466652</v>
      </c>
      <c r="T24" s="77">
        <f t="shared" si="1"/>
        <v>254466652</v>
      </c>
      <c r="U24" s="77">
        <f t="shared" si="1"/>
        <v>254466652</v>
      </c>
      <c r="V24" s="77">
        <f t="shared" si="1"/>
        <v>254466652</v>
      </c>
      <c r="W24" s="77">
        <f t="shared" si="1"/>
        <v>254466652</v>
      </c>
      <c r="X24" s="77">
        <f t="shared" si="1"/>
        <v>473124</v>
      </c>
      <c r="Y24" s="77">
        <f t="shared" si="1"/>
        <v>253993528</v>
      </c>
      <c r="Z24" s="212">
        <f>+IF(X24&lt;&gt;0,+(Y24/X24)*100,0)</f>
        <v>53684.346598354765</v>
      </c>
      <c r="AA24" s="79">
        <f>SUM(AA15:AA23)</f>
        <v>473124</v>
      </c>
    </row>
    <row r="25" spans="1:27" ht="12.75">
      <c r="A25" s="250" t="s">
        <v>159</v>
      </c>
      <c r="B25" s="251"/>
      <c r="C25" s="168">
        <f aca="true" t="shared" si="2" ref="C25:Y25">+C12+C24</f>
        <v>389642333</v>
      </c>
      <c r="D25" s="168">
        <f>+D12+D24</f>
        <v>0</v>
      </c>
      <c r="E25" s="72">
        <f t="shared" si="2"/>
        <v>321596</v>
      </c>
      <c r="F25" s="73">
        <f t="shared" si="2"/>
        <v>738066</v>
      </c>
      <c r="G25" s="73">
        <f t="shared" si="2"/>
        <v>426513101</v>
      </c>
      <c r="H25" s="73">
        <f t="shared" si="2"/>
        <v>424238998</v>
      </c>
      <c r="I25" s="73">
        <f t="shared" si="2"/>
        <v>416445136</v>
      </c>
      <c r="J25" s="73">
        <f t="shared" si="2"/>
        <v>416445136</v>
      </c>
      <c r="K25" s="73">
        <f t="shared" si="2"/>
        <v>413706716</v>
      </c>
      <c r="L25" s="73">
        <f t="shared" si="2"/>
        <v>412020567</v>
      </c>
      <c r="M25" s="73">
        <f t="shared" si="2"/>
        <v>416483695</v>
      </c>
      <c r="N25" s="73">
        <f t="shared" si="2"/>
        <v>416483695</v>
      </c>
      <c r="O25" s="73">
        <f t="shared" si="2"/>
        <v>405629627</v>
      </c>
      <c r="P25" s="73">
        <f t="shared" si="2"/>
        <v>411905898</v>
      </c>
      <c r="Q25" s="73">
        <f t="shared" si="2"/>
        <v>442459710</v>
      </c>
      <c r="R25" s="73">
        <f t="shared" si="2"/>
        <v>442459710</v>
      </c>
      <c r="S25" s="73">
        <f t="shared" si="2"/>
        <v>428622974</v>
      </c>
      <c r="T25" s="73">
        <f t="shared" si="2"/>
        <v>394830850</v>
      </c>
      <c r="U25" s="73">
        <f t="shared" si="2"/>
        <v>392059206</v>
      </c>
      <c r="V25" s="73">
        <f t="shared" si="2"/>
        <v>392059206</v>
      </c>
      <c r="W25" s="73">
        <f t="shared" si="2"/>
        <v>392059206</v>
      </c>
      <c r="X25" s="73">
        <f t="shared" si="2"/>
        <v>738066</v>
      </c>
      <c r="Y25" s="73">
        <f t="shared" si="2"/>
        <v>391321140</v>
      </c>
      <c r="Z25" s="170">
        <f>+IF(X25&lt;&gt;0,+(Y25/X25)*100,0)</f>
        <v>53019.8031070392</v>
      </c>
      <c r="AA25" s="74">
        <f>+AA12+AA24</f>
        <v>738066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9419</v>
      </c>
      <c r="D31" s="155"/>
      <c r="E31" s="59"/>
      <c r="F31" s="60"/>
      <c r="G31" s="60"/>
      <c r="H31" s="60"/>
      <c r="I31" s="60"/>
      <c r="J31" s="60"/>
      <c r="K31" s="60"/>
      <c r="L31" s="60">
        <v>37963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24338675</v>
      </c>
      <c r="D32" s="155"/>
      <c r="E32" s="59">
        <v>89660</v>
      </c>
      <c r="F32" s="60">
        <v>129054</v>
      </c>
      <c r="G32" s="60">
        <v>26279970</v>
      </c>
      <c r="H32" s="60">
        <v>26745594</v>
      </c>
      <c r="I32" s="60">
        <v>22407179</v>
      </c>
      <c r="J32" s="60">
        <v>22407179</v>
      </c>
      <c r="K32" s="60">
        <v>25187396</v>
      </c>
      <c r="L32" s="60">
        <v>26197427</v>
      </c>
      <c r="M32" s="60">
        <v>27549407</v>
      </c>
      <c r="N32" s="60">
        <v>27549407</v>
      </c>
      <c r="O32" s="60">
        <v>25804447</v>
      </c>
      <c r="P32" s="60">
        <v>26240823</v>
      </c>
      <c r="Q32" s="60">
        <v>34414087</v>
      </c>
      <c r="R32" s="60">
        <v>34414087</v>
      </c>
      <c r="S32" s="60">
        <v>29033101</v>
      </c>
      <c r="T32" s="60">
        <v>29640606</v>
      </c>
      <c r="U32" s="60">
        <v>11564268</v>
      </c>
      <c r="V32" s="60">
        <v>11564268</v>
      </c>
      <c r="W32" s="60">
        <v>11564268</v>
      </c>
      <c r="X32" s="60">
        <v>129054</v>
      </c>
      <c r="Y32" s="60">
        <v>11435214</v>
      </c>
      <c r="Z32" s="140">
        <v>8860.8</v>
      </c>
      <c r="AA32" s="62">
        <v>129054</v>
      </c>
    </row>
    <row r="33" spans="1:27" ht="12.75">
      <c r="A33" s="249" t="s">
        <v>165</v>
      </c>
      <c r="B33" s="182"/>
      <c r="C33" s="155">
        <v>4178966</v>
      </c>
      <c r="D33" s="155"/>
      <c r="E33" s="59">
        <v>959</v>
      </c>
      <c r="F33" s="60">
        <v>21262</v>
      </c>
      <c r="G33" s="60">
        <v>3272201</v>
      </c>
      <c r="H33" s="60">
        <v>3272201</v>
      </c>
      <c r="I33" s="60">
        <v>3272201</v>
      </c>
      <c r="J33" s="60">
        <v>3272201</v>
      </c>
      <c r="K33" s="60">
        <v>3272201</v>
      </c>
      <c r="L33" s="60">
        <v>3272201</v>
      </c>
      <c r="M33" s="60">
        <v>3272201</v>
      </c>
      <c r="N33" s="60">
        <v>3272201</v>
      </c>
      <c r="O33" s="60">
        <v>161007</v>
      </c>
      <c r="P33" s="60">
        <v>3272201</v>
      </c>
      <c r="Q33" s="60">
        <v>3272201</v>
      </c>
      <c r="R33" s="60">
        <v>3272201</v>
      </c>
      <c r="S33" s="60">
        <v>3272201</v>
      </c>
      <c r="T33" s="60">
        <v>161007</v>
      </c>
      <c r="U33" s="60">
        <v>161007</v>
      </c>
      <c r="V33" s="60">
        <v>161007</v>
      </c>
      <c r="W33" s="60">
        <v>161007</v>
      </c>
      <c r="X33" s="60">
        <v>21262</v>
      </c>
      <c r="Y33" s="60">
        <v>139745</v>
      </c>
      <c r="Z33" s="140">
        <v>657.25</v>
      </c>
      <c r="AA33" s="62">
        <v>21262</v>
      </c>
    </row>
    <row r="34" spans="1:27" ht="12.75">
      <c r="A34" s="250" t="s">
        <v>58</v>
      </c>
      <c r="B34" s="251"/>
      <c r="C34" s="168">
        <f aca="true" t="shared" si="3" ref="C34:Y34">SUM(C29:C33)</f>
        <v>28527060</v>
      </c>
      <c r="D34" s="168">
        <f>SUM(D29:D33)</f>
        <v>0</v>
      </c>
      <c r="E34" s="72">
        <f t="shared" si="3"/>
        <v>90619</v>
      </c>
      <c r="F34" s="73">
        <f t="shared" si="3"/>
        <v>150316</v>
      </c>
      <c r="G34" s="73">
        <f t="shared" si="3"/>
        <v>29552171</v>
      </c>
      <c r="H34" s="73">
        <f t="shared" si="3"/>
        <v>30017795</v>
      </c>
      <c r="I34" s="73">
        <f t="shared" si="3"/>
        <v>25679380</v>
      </c>
      <c r="J34" s="73">
        <f t="shared" si="3"/>
        <v>25679380</v>
      </c>
      <c r="K34" s="73">
        <f t="shared" si="3"/>
        <v>28459597</v>
      </c>
      <c r="L34" s="73">
        <f t="shared" si="3"/>
        <v>29507591</v>
      </c>
      <c r="M34" s="73">
        <f t="shared" si="3"/>
        <v>30821608</v>
      </c>
      <c r="N34" s="73">
        <f t="shared" si="3"/>
        <v>30821608</v>
      </c>
      <c r="O34" s="73">
        <f t="shared" si="3"/>
        <v>25965454</v>
      </c>
      <c r="P34" s="73">
        <f t="shared" si="3"/>
        <v>29513024</v>
      </c>
      <c r="Q34" s="73">
        <f t="shared" si="3"/>
        <v>37686288</v>
      </c>
      <c r="R34" s="73">
        <f t="shared" si="3"/>
        <v>37686288</v>
      </c>
      <c r="S34" s="73">
        <f t="shared" si="3"/>
        <v>32305302</v>
      </c>
      <c r="T34" s="73">
        <f t="shared" si="3"/>
        <v>29801613</v>
      </c>
      <c r="U34" s="73">
        <f t="shared" si="3"/>
        <v>11725275</v>
      </c>
      <c r="V34" s="73">
        <f t="shared" si="3"/>
        <v>11725275</v>
      </c>
      <c r="W34" s="73">
        <f t="shared" si="3"/>
        <v>11725275</v>
      </c>
      <c r="X34" s="73">
        <f t="shared" si="3"/>
        <v>150316</v>
      </c>
      <c r="Y34" s="73">
        <f t="shared" si="3"/>
        <v>11574959</v>
      </c>
      <c r="Z34" s="170">
        <f>+IF(X34&lt;&gt;0,+(Y34/X34)*100,0)</f>
        <v>7700.417121264536</v>
      </c>
      <c r="AA34" s="74">
        <f>SUM(AA29:AA33)</f>
        <v>150316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1142384</v>
      </c>
      <c r="D38" s="155"/>
      <c r="E38" s="59">
        <v>455</v>
      </c>
      <c r="F38" s="60">
        <v>1658</v>
      </c>
      <c r="G38" s="60">
        <v>1202675</v>
      </c>
      <c r="H38" s="60">
        <v>1202675</v>
      </c>
      <c r="I38" s="60">
        <v>1202675</v>
      </c>
      <c r="J38" s="60">
        <v>1202675</v>
      </c>
      <c r="K38" s="60">
        <v>1202675</v>
      </c>
      <c r="L38" s="60">
        <v>1202675</v>
      </c>
      <c r="M38" s="60">
        <v>1202675</v>
      </c>
      <c r="N38" s="60">
        <v>1202675</v>
      </c>
      <c r="O38" s="60">
        <v>1202675</v>
      </c>
      <c r="P38" s="60">
        <v>1202675</v>
      </c>
      <c r="Q38" s="60">
        <v>1202675</v>
      </c>
      <c r="R38" s="60">
        <v>1202675</v>
      </c>
      <c r="S38" s="60">
        <v>1202675</v>
      </c>
      <c r="T38" s="60">
        <v>1202675</v>
      </c>
      <c r="U38" s="60">
        <v>1202675</v>
      </c>
      <c r="V38" s="60">
        <v>1202675</v>
      </c>
      <c r="W38" s="60">
        <v>1202675</v>
      </c>
      <c r="X38" s="60">
        <v>1658</v>
      </c>
      <c r="Y38" s="60">
        <v>1201017</v>
      </c>
      <c r="Z38" s="140">
        <v>72437.7</v>
      </c>
      <c r="AA38" s="62">
        <v>1658</v>
      </c>
    </row>
    <row r="39" spans="1:27" ht="12.75">
      <c r="A39" s="250" t="s">
        <v>59</v>
      </c>
      <c r="B39" s="253"/>
      <c r="C39" s="168">
        <f aca="true" t="shared" si="4" ref="C39:Y39">SUM(C37:C38)</f>
        <v>1142384</v>
      </c>
      <c r="D39" s="168">
        <f>SUM(D37:D38)</f>
        <v>0</v>
      </c>
      <c r="E39" s="76">
        <f t="shared" si="4"/>
        <v>455</v>
      </c>
      <c r="F39" s="77">
        <f t="shared" si="4"/>
        <v>1658</v>
      </c>
      <c r="G39" s="77">
        <f t="shared" si="4"/>
        <v>1202675</v>
      </c>
      <c r="H39" s="77">
        <f t="shared" si="4"/>
        <v>1202675</v>
      </c>
      <c r="I39" s="77">
        <f t="shared" si="4"/>
        <v>1202675</v>
      </c>
      <c r="J39" s="77">
        <f t="shared" si="4"/>
        <v>1202675</v>
      </c>
      <c r="K39" s="77">
        <f t="shared" si="4"/>
        <v>1202675</v>
      </c>
      <c r="L39" s="77">
        <f t="shared" si="4"/>
        <v>1202675</v>
      </c>
      <c r="M39" s="77">
        <f t="shared" si="4"/>
        <v>1202675</v>
      </c>
      <c r="N39" s="77">
        <f t="shared" si="4"/>
        <v>1202675</v>
      </c>
      <c r="O39" s="77">
        <f t="shared" si="4"/>
        <v>1202675</v>
      </c>
      <c r="P39" s="77">
        <f t="shared" si="4"/>
        <v>1202675</v>
      </c>
      <c r="Q39" s="77">
        <f t="shared" si="4"/>
        <v>1202675</v>
      </c>
      <c r="R39" s="77">
        <f t="shared" si="4"/>
        <v>1202675</v>
      </c>
      <c r="S39" s="77">
        <f t="shared" si="4"/>
        <v>1202675</v>
      </c>
      <c r="T39" s="77">
        <f t="shared" si="4"/>
        <v>1202675</v>
      </c>
      <c r="U39" s="77">
        <f t="shared" si="4"/>
        <v>1202675</v>
      </c>
      <c r="V39" s="77">
        <f t="shared" si="4"/>
        <v>1202675</v>
      </c>
      <c r="W39" s="77">
        <f t="shared" si="4"/>
        <v>1202675</v>
      </c>
      <c r="X39" s="77">
        <f t="shared" si="4"/>
        <v>1658</v>
      </c>
      <c r="Y39" s="77">
        <f t="shared" si="4"/>
        <v>1201017</v>
      </c>
      <c r="Z39" s="212">
        <f>+IF(X39&lt;&gt;0,+(Y39/X39)*100,0)</f>
        <v>72437.69601930036</v>
      </c>
      <c r="AA39" s="79">
        <f>SUM(AA37:AA38)</f>
        <v>1658</v>
      </c>
    </row>
    <row r="40" spans="1:27" ht="12.75">
      <c r="A40" s="250" t="s">
        <v>167</v>
      </c>
      <c r="B40" s="251"/>
      <c r="C40" s="168">
        <f aca="true" t="shared" si="5" ref="C40:Y40">+C34+C39</f>
        <v>29669444</v>
      </c>
      <c r="D40" s="168">
        <f>+D34+D39</f>
        <v>0</v>
      </c>
      <c r="E40" s="72">
        <f t="shared" si="5"/>
        <v>91074</v>
      </c>
      <c r="F40" s="73">
        <f t="shared" si="5"/>
        <v>151974</v>
      </c>
      <c r="G40" s="73">
        <f t="shared" si="5"/>
        <v>30754846</v>
      </c>
      <c r="H40" s="73">
        <f t="shared" si="5"/>
        <v>31220470</v>
      </c>
      <c r="I40" s="73">
        <f t="shared" si="5"/>
        <v>26882055</v>
      </c>
      <c r="J40" s="73">
        <f t="shared" si="5"/>
        <v>26882055</v>
      </c>
      <c r="K40" s="73">
        <f t="shared" si="5"/>
        <v>29662272</v>
      </c>
      <c r="L40" s="73">
        <f t="shared" si="5"/>
        <v>30710266</v>
      </c>
      <c r="M40" s="73">
        <f t="shared" si="5"/>
        <v>32024283</v>
      </c>
      <c r="N40" s="73">
        <f t="shared" si="5"/>
        <v>32024283</v>
      </c>
      <c r="O40" s="73">
        <f t="shared" si="5"/>
        <v>27168129</v>
      </c>
      <c r="P40" s="73">
        <f t="shared" si="5"/>
        <v>30715699</v>
      </c>
      <c r="Q40" s="73">
        <f t="shared" si="5"/>
        <v>38888963</v>
      </c>
      <c r="R40" s="73">
        <f t="shared" si="5"/>
        <v>38888963</v>
      </c>
      <c r="S40" s="73">
        <f t="shared" si="5"/>
        <v>33507977</v>
      </c>
      <c r="T40" s="73">
        <f t="shared" si="5"/>
        <v>31004288</v>
      </c>
      <c r="U40" s="73">
        <f t="shared" si="5"/>
        <v>12927950</v>
      </c>
      <c r="V40" s="73">
        <f t="shared" si="5"/>
        <v>12927950</v>
      </c>
      <c r="W40" s="73">
        <f t="shared" si="5"/>
        <v>12927950</v>
      </c>
      <c r="X40" s="73">
        <f t="shared" si="5"/>
        <v>151974</v>
      </c>
      <c r="Y40" s="73">
        <f t="shared" si="5"/>
        <v>12775976</v>
      </c>
      <c r="Z40" s="170">
        <f>+IF(X40&lt;&gt;0,+(Y40/X40)*100,0)</f>
        <v>8406.685354073723</v>
      </c>
      <c r="AA40" s="74">
        <f>+AA34+AA39</f>
        <v>151974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359972889</v>
      </c>
      <c r="D42" s="257">
        <f>+D25-D40</f>
        <v>0</v>
      </c>
      <c r="E42" s="258">
        <f t="shared" si="6"/>
        <v>230522</v>
      </c>
      <c r="F42" s="259">
        <f t="shared" si="6"/>
        <v>586092</v>
      </c>
      <c r="G42" s="259">
        <f t="shared" si="6"/>
        <v>395758255</v>
      </c>
      <c r="H42" s="259">
        <f t="shared" si="6"/>
        <v>393018528</v>
      </c>
      <c r="I42" s="259">
        <f t="shared" si="6"/>
        <v>389563081</v>
      </c>
      <c r="J42" s="259">
        <f t="shared" si="6"/>
        <v>389563081</v>
      </c>
      <c r="K42" s="259">
        <f t="shared" si="6"/>
        <v>384044444</v>
      </c>
      <c r="L42" s="259">
        <f t="shared" si="6"/>
        <v>381310301</v>
      </c>
      <c r="M42" s="259">
        <f t="shared" si="6"/>
        <v>384459412</v>
      </c>
      <c r="N42" s="259">
        <f t="shared" si="6"/>
        <v>384459412</v>
      </c>
      <c r="O42" s="259">
        <f t="shared" si="6"/>
        <v>378461498</v>
      </c>
      <c r="P42" s="259">
        <f t="shared" si="6"/>
        <v>381190199</v>
      </c>
      <c r="Q42" s="259">
        <f t="shared" si="6"/>
        <v>403570747</v>
      </c>
      <c r="R42" s="259">
        <f t="shared" si="6"/>
        <v>403570747</v>
      </c>
      <c r="S42" s="259">
        <f t="shared" si="6"/>
        <v>395114997</v>
      </c>
      <c r="T42" s="259">
        <f t="shared" si="6"/>
        <v>363826562</v>
      </c>
      <c r="U42" s="259">
        <f t="shared" si="6"/>
        <v>379131256</v>
      </c>
      <c r="V42" s="259">
        <f t="shared" si="6"/>
        <v>379131256</v>
      </c>
      <c r="W42" s="259">
        <f t="shared" si="6"/>
        <v>379131256</v>
      </c>
      <c r="X42" s="259">
        <f t="shared" si="6"/>
        <v>586092</v>
      </c>
      <c r="Y42" s="259">
        <f t="shared" si="6"/>
        <v>378545164</v>
      </c>
      <c r="Z42" s="260">
        <f>+IF(X42&lt;&gt;0,+(Y42/X42)*100,0)</f>
        <v>64588.01075599052</v>
      </c>
      <c r="AA42" s="261">
        <f>+AA25-AA40</f>
        <v>586092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359972889</v>
      </c>
      <c r="D45" s="155"/>
      <c r="E45" s="59">
        <v>230522</v>
      </c>
      <c r="F45" s="60">
        <v>586063</v>
      </c>
      <c r="G45" s="60">
        <v>395758255</v>
      </c>
      <c r="H45" s="60">
        <v>393018528</v>
      </c>
      <c r="I45" s="60">
        <v>389563081</v>
      </c>
      <c r="J45" s="60">
        <v>389563081</v>
      </c>
      <c r="K45" s="60">
        <v>384044444</v>
      </c>
      <c r="L45" s="60">
        <v>381310301</v>
      </c>
      <c r="M45" s="60">
        <v>355540717</v>
      </c>
      <c r="N45" s="60">
        <v>355540717</v>
      </c>
      <c r="O45" s="60">
        <v>12499895</v>
      </c>
      <c r="P45" s="60">
        <v>12499895</v>
      </c>
      <c r="Q45" s="60">
        <v>12499895</v>
      </c>
      <c r="R45" s="60">
        <v>12499895</v>
      </c>
      <c r="S45" s="60">
        <v>12499895</v>
      </c>
      <c r="T45" s="60">
        <v>12499895</v>
      </c>
      <c r="U45" s="60">
        <v>12499895</v>
      </c>
      <c r="V45" s="60">
        <v>12499895</v>
      </c>
      <c r="W45" s="60">
        <v>12499895</v>
      </c>
      <c r="X45" s="60">
        <v>586063</v>
      </c>
      <c r="Y45" s="60">
        <v>11913832</v>
      </c>
      <c r="Z45" s="139">
        <v>2032.86</v>
      </c>
      <c r="AA45" s="62">
        <v>586063</v>
      </c>
    </row>
    <row r="46" spans="1:27" ht="12.75">
      <c r="A46" s="249" t="s">
        <v>171</v>
      </c>
      <c r="B46" s="182"/>
      <c r="C46" s="155"/>
      <c r="D46" s="155"/>
      <c r="E46" s="59"/>
      <c r="F46" s="60">
        <v>29</v>
      </c>
      <c r="G46" s="60"/>
      <c r="H46" s="60"/>
      <c r="I46" s="60"/>
      <c r="J46" s="60"/>
      <c r="K46" s="60"/>
      <c r="L46" s="60"/>
      <c r="M46" s="60">
        <v>28918695</v>
      </c>
      <c r="N46" s="60">
        <v>28918695</v>
      </c>
      <c r="O46" s="60">
        <v>365961603</v>
      </c>
      <c r="P46" s="60">
        <v>368690304</v>
      </c>
      <c r="Q46" s="60">
        <v>391070852</v>
      </c>
      <c r="R46" s="60">
        <v>391070852</v>
      </c>
      <c r="S46" s="60">
        <v>382615102</v>
      </c>
      <c r="T46" s="60">
        <v>351326667</v>
      </c>
      <c r="U46" s="60">
        <v>366631361</v>
      </c>
      <c r="V46" s="60">
        <v>366631361</v>
      </c>
      <c r="W46" s="60">
        <v>366631361</v>
      </c>
      <c r="X46" s="60">
        <v>29</v>
      </c>
      <c r="Y46" s="60">
        <v>366631332</v>
      </c>
      <c r="Z46" s="139">
        <v>1264245972.41</v>
      </c>
      <c r="AA46" s="62">
        <v>29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359972889</v>
      </c>
      <c r="D48" s="217">
        <f>SUM(D45:D47)</f>
        <v>0</v>
      </c>
      <c r="E48" s="264">
        <f t="shared" si="7"/>
        <v>230522</v>
      </c>
      <c r="F48" s="219">
        <f t="shared" si="7"/>
        <v>586092</v>
      </c>
      <c r="G48" s="219">
        <f t="shared" si="7"/>
        <v>395758255</v>
      </c>
      <c r="H48" s="219">
        <f t="shared" si="7"/>
        <v>393018528</v>
      </c>
      <c r="I48" s="219">
        <f t="shared" si="7"/>
        <v>389563081</v>
      </c>
      <c r="J48" s="219">
        <f t="shared" si="7"/>
        <v>389563081</v>
      </c>
      <c r="K48" s="219">
        <f t="shared" si="7"/>
        <v>384044444</v>
      </c>
      <c r="L48" s="219">
        <f t="shared" si="7"/>
        <v>381310301</v>
      </c>
      <c r="M48" s="219">
        <f t="shared" si="7"/>
        <v>384459412</v>
      </c>
      <c r="N48" s="219">
        <f t="shared" si="7"/>
        <v>384459412</v>
      </c>
      <c r="O48" s="219">
        <f t="shared" si="7"/>
        <v>378461498</v>
      </c>
      <c r="P48" s="219">
        <f t="shared" si="7"/>
        <v>381190199</v>
      </c>
      <c r="Q48" s="219">
        <f t="shared" si="7"/>
        <v>403570747</v>
      </c>
      <c r="R48" s="219">
        <f t="shared" si="7"/>
        <v>403570747</v>
      </c>
      <c r="S48" s="219">
        <f t="shared" si="7"/>
        <v>395114997</v>
      </c>
      <c r="T48" s="219">
        <f t="shared" si="7"/>
        <v>363826562</v>
      </c>
      <c r="U48" s="219">
        <f t="shared" si="7"/>
        <v>379131256</v>
      </c>
      <c r="V48" s="219">
        <f t="shared" si="7"/>
        <v>379131256</v>
      </c>
      <c r="W48" s="219">
        <f t="shared" si="7"/>
        <v>379131256</v>
      </c>
      <c r="X48" s="219">
        <f t="shared" si="7"/>
        <v>586092</v>
      </c>
      <c r="Y48" s="219">
        <f t="shared" si="7"/>
        <v>378545164</v>
      </c>
      <c r="Z48" s="265">
        <f>+IF(X48&lt;&gt;0,+(Y48/X48)*100,0)</f>
        <v>64588.01075599052</v>
      </c>
      <c r="AA48" s="232">
        <f>SUM(AA45:AA47)</f>
        <v>586092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6836530</v>
      </c>
      <c r="F6" s="60">
        <v>6838</v>
      </c>
      <c r="G6" s="60">
        <v>65047</v>
      </c>
      <c r="H6" s="60">
        <v>219887</v>
      </c>
      <c r="I6" s="60">
        <v>670356</v>
      </c>
      <c r="J6" s="60">
        <v>955290</v>
      </c>
      <c r="K6" s="60">
        <v>3020911</v>
      </c>
      <c r="L6" s="60">
        <v>1637274</v>
      </c>
      <c r="M6" s="60">
        <v>116244</v>
      </c>
      <c r="N6" s="60">
        <v>4774429</v>
      </c>
      <c r="O6" s="60">
        <v>123784</v>
      </c>
      <c r="P6" s="60">
        <v>90942</v>
      </c>
      <c r="Q6" s="60">
        <v>510063</v>
      </c>
      <c r="R6" s="60">
        <v>724789</v>
      </c>
      <c r="S6" s="60">
        <v>152218</v>
      </c>
      <c r="T6" s="60"/>
      <c r="U6" s="60">
        <v>69832</v>
      </c>
      <c r="V6" s="60">
        <v>222050</v>
      </c>
      <c r="W6" s="60">
        <v>6676558</v>
      </c>
      <c r="X6" s="60">
        <v>6838</v>
      </c>
      <c r="Y6" s="60">
        <v>6669720</v>
      </c>
      <c r="Z6" s="140">
        <v>97539.05</v>
      </c>
      <c r="AA6" s="62">
        <v>6838</v>
      </c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5366775</v>
      </c>
      <c r="D8" s="155"/>
      <c r="E8" s="59">
        <v>647141</v>
      </c>
      <c r="F8" s="60">
        <v>759</v>
      </c>
      <c r="G8" s="60">
        <v>1499814</v>
      </c>
      <c r="H8" s="60">
        <v>638914</v>
      </c>
      <c r="I8" s="60">
        <v>212887</v>
      </c>
      <c r="J8" s="60">
        <v>2351615</v>
      </c>
      <c r="K8" s="60">
        <v>34841</v>
      </c>
      <c r="L8" s="60">
        <v>114708</v>
      </c>
      <c r="M8" s="60">
        <v>39761</v>
      </c>
      <c r="N8" s="60">
        <v>189310</v>
      </c>
      <c r="O8" s="60">
        <v>118457</v>
      </c>
      <c r="P8" s="60">
        <v>60914</v>
      </c>
      <c r="Q8" s="60">
        <v>72877</v>
      </c>
      <c r="R8" s="60">
        <v>252248</v>
      </c>
      <c r="S8" s="60">
        <v>92908</v>
      </c>
      <c r="T8" s="60">
        <v>92758</v>
      </c>
      <c r="U8" s="60">
        <v>19815</v>
      </c>
      <c r="V8" s="60">
        <v>205481</v>
      </c>
      <c r="W8" s="60">
        <v>2998654</v>
      </c>
      <c r="X8" s="60">
        <v>759</v>
      </c>
      <c r="Y8" s="60">
        <v>2997895</v>
      </c>
      <c r="Z8" s="140">
        <v>394979.58</v>
      </c>
      <c r="AA8" s="62">
        <v>759</v>
      </c>
    </row>
    <row r="9" spans="1:27" ht="12.75">
      <c r="A9" s="249" t="s">
        <v>179</v>
      </c>
      <c r="B9" s="182"/>
      <c r="C9" s="155">
        <v>103321024</v>
      </c>
      <c r="D9" s="155"/>
      <c r="E9" s="59">
        <v>113589999</v>
      </c>
      <c r="F9" s="60">
        <v>112378</v>
      </c>
      <c r="G9" s="60">
        <v>45295000</v>
      </c>
      <c r="H9" s="60">
        <v>2273000</v>
      </c>
      <c r="I9" s="60"/>
      <c r="J9" s="60">
        <v>47568000</v>
      </c>
      <c r="K9" s="60">
        <v>939000</v>
      </c>
      <c r="L9" s="60"/>
      <c r="M9" s="60">
        <v>36156000</v>
      </c>
      <c r="N9" s="60">
        <v>37095000</v>
      </c>
      <c r="O9" s="60"/>
      <c r="P9" s="60">
        <v>573700</v>
      </c>
      <c r="Q9" s="60">
        <v>34584000</v>
      </c>
      <c r="R9" s="60">
        <v>35157700</v>
      </c>
      <c r="S9" s="60"/>
      <c r="T9" s="60"/>
      <c r="U9" s="60"/>
      <c r="V9" s="60"/>
      <c r="W9" s="60">
        <v>119820700</v>
      </c>
      <c r="X9" s="60">
        <v>112378</v>
      </c>
      <c r="Y9" s="60">
        <v>119708322</v>
      </c>
      <c r="Z9" s="140">
        <v>106522.92</v>
      </c>
      <c r="AA9" s="62">
        <v>112378</v>
      </c>
    </row>
    <row r="10" spans="1:27" ht="12.75">
      <c r="A10" s="249" t="s">
        <v>180</v>
      </c>
      <c r="B10" s="182"/>
      <c r="C10" s="155">
        <v>57582976</v>
      </c>
      <c r="D10" s="155"/>
      <c r="E10" s="59">
        <v>47451000</v>
      </c>
      <c r="F10" s="60">
        <v>47451</v>
      </c>
      <c r="G10" s="60">
        <v>8374000</v>
      </c>
      <c r="H10" s="60">
        <v>1000000</v>
      </c>
      <c r="I10" s="60">
        <v>1000000</v>
      </c>
      <c r="J10" s="60">
        <v>10374000</v>
      </c>
      <c r="K10" s="60">
        <v>1000000</v>
      </c>
      <c r="L10" s="60">
        <v>1000000</v>
      </c>
      <c r="M10" s="60">
        <v>7552000</v>
      </c>
      <c r="N10" s="60">
        <v>9552000</v>
      </c>
      <c r="O10" s="60">
        <v>1000000</v>
      </c>
      <c r="P10" s="60">
        <v>1000000</v>
      </c>
      <c r="Q10" s="60">
        <v>11750000</v>
      </c>
      <c r="R10" s="60">
        <v>13750000</v>
      </c>
      <c r="S10" s="60"/>
      <c r="T10" s="60"/>
      <c r="U10" s="60"/>
      <c r="V10" s="60"/>
      <c r="W10" s="60">
        <v>33676000</v>
      </c>
      <c r="X10" s="60">
        <v>47451</v>
      </c>
      <c r="Y10" s="60">
        <v>33628549</v>
      </c>
      <c r="Z10" s="140">
        <v>70870.05</v>
      </c>
      <c r="AA10" s="62">
        <v>47451</v>
      </c>
    </row>
    <row r="11" spans="1:27" ht="12.75">
      <c r="A11" s="249" t="s">
        <v>181</v>
      </c>
      <c r="B11" s="182"/>
      <c r="C11" s="155">
        <v>7300532</v>
      </c>
      <c r="D11" s="155"/>
      <c r="E11" s="59">
        <v>5167992</v>
      </c>
      <c r="F11" s="60">
        <v>7501</v>
      </c>
      <c r="G11" s="60">
        <v>535248</v>
      </c>
      <c r="H11" s="60">
        <v>1525615</v>
      </c>
      <c r="I11" s="60">
        <v>471250</v>
      </c>
      <c r="J11" s="60">
        <v>2532113</v>
      </c>
      <c r="K11" s="60">
        <v>767215</v>
      </c>
      <c r="L11" s="60">
        <v>1200506</v>
      </c>
      <c r="M11" s="60">
        <v>432897</v>
      </c>
      <c r="N11" s="60">
        <v>2400618</v>
      </c>
      <c r="O11" s="60">
        <v>604558</v>
      </c>
      <c r="P11" s="60">
        <v>748151</v>
      </c>
      <c r="Q11" s="60">
        <v>768515</v>
      </c>
      <c r="R11" s="60">
        <v>2121224</v>
      </c>
      <c r="S11" s="60">
        <v>636862</v>
      </c>
      <c r="T11" s="60">
        <v>1214453</v>
      </c>
      <c r="U11" s="60">
        <v>249122</v>
      </c>
      <c r="V11" s="60">
        <v>2100437</v>
      </c>
      <c r="W11" s="60">
        <v>9154392</v>
      </c>
      <c r="X11" s="60">
        <v>7501</v>
      </c>
      <c r="Y11" s="60">
        <v>9146891</v>
      </c>
      <c r="Z11" s="140">
        <v>121942.29</v>
      </c>
      <c r="AA11" s="62">
        <v>7501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-87121120</v>
      </c>
      <c r="D14" s="155"/>
      <c r="E14" s="59">
        <v>-127051932</v>
      </c>
      <c r="F14" s="60">
        <v>-111149</v>
      </c>
      <c r="G14" s="60">
        <v>-14414694</v>
      </c>
      <c r="H14" s="60">
        <v>-7536809</v>
      </c>
      <c r="I14" s="60">
        <v>-8078652</v>
      </c>
      <c r="J14" s="60">
        <v>-30030155</v>
      </c>
      <c r="K14" s="60">
        <v>-7524138</v>
      </c>
      <c r="L14" s="60">
        <v>-4133623</v>
      </c>
      <c r="M14" s="60">
        <v>-9119615</v>
      </c>
      <c r="N14" s="60">
        <v>-20777376</v>
      </c>
      <c r="O14" s="60">
        <v>-10324813</v>
      </c>
      <c r="P14" s="60">
        <v>-7002541</v>
      </c>
      <c r="Q14" s="60">
        <v>-13497302</v>
      </c>
      <c r="R14" s="60">
        <v>-30824656</v>
      </c>
      <c r="S14" s="60">
        <v>-16655684</v>
      </c>
      <c r="T14" s="60">
        <v>-16805583</v>
      </c>
      <c r="U14" s="60">
        <v>-9439807</v>
      </c>
      <c r="V14" s="60">
        <v>-42901074</v>
      </c>
      <c r="W14" s="60">
        <v>-124533261</v>
      </c>
      <c r="X14" s="60">
        <v>-111149</v>
      </c>
      <c r="Y14" s="60">
        <v>-124422112</v>
      </c>
      <c r="Z14" s="140">
        <v>111941.73</v>
      </c>
      <c r="AA14" s="62">
        <v>-111149</v>
      </c>
    </row>
    <row r="15" spans="1:27" ht="12.75">
      <c r="A15" s="249" t="s">
        <v>40</v>
      </c>
      <c r="B15" s="182"/>
      <c r="C15" s="155">
        <v>-11870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86438317</v>
      </c>
      <c r="D17" s="168">
        <f t="shared" si="0"/>
        <v>0</v>
      </c>
      <c r="E17" s="72">
        <f t="shared" si="0"/>
        <v>46640730</v>
      </c>
      <c r="F17" s="73">
        <f t="shared" si="0"/>
        <v>63778</v>
      </c>
      <c r="G17" s="73">
        <f t="shared" si="0"/>
        <v>41354415</v>
      </c>
      <c r="H17" s="73">
        <f t="shared" si="0"/>
        <v>-1879393</v>
      </c>
      <c r="I17" s="73">
        <f t="shared" si="0"/>
        <v>-5724159</v>
      </c>
      <c r="J17" s="73">
        <f t="shared" si="0"/>
        <v>33750863</v>
      </c>
      <c r="K17" s="73">
        <f t="shared" si="0"/>
        <v>-1762171</v>
      </c>
      <c r="L17" s="73">
        <f t="shared" si="0"/>
        <v>-181135</v>
      </c>
      <c r="M17" s="73">
        <f t="shared" si="0"/>
        <v>35177287</v>
      </c>
      <c r="N17" s="73">
        <f t="shared" si="0"/>
        <v>33233981</v>
      </c>
      <c r="O17" s="73">
        <f t="shared" si="0"/>
        <v>-8478014</v>
      </c>
      <c r="P17" s="73">
        <f t="shared" si="0"/>
        <v>-4528834</v>
      </c>
      <c r="Q17" s="73">
        <f t="shared" si="0"/>
        <v>34188153</v>
      </c>
      <c r="R17" s="73">
        <f t="shared" si="0"/>
        <v>21181305</v>
      </c>
      <c r="S17" s="73">
        <f t="shared" si="0"/>
        <v>-15773696</v>
      </c>
      <c r="T17" s="73">
        <f t="shared" si="0"/>
        <v>-15498372</v>
      </c>
      <c r="U17" s="73">
        <f t="shared" si="0"/>
        <v>-9101038</v>
      </c>
      <c r="V17" s="73">
        <f t="shared" si="0"/>
        <v>-40373106</v>
      </c>
      <c r="W17" s="73">
        <f t="shared" si="0"/>
        <v>47793043</v>
      </c>
      <c r="X17" s="73">
        <f t="shared" si="0"/>
        <v>63778</v>
      </c>
      <c r="Y17" s="73">
        <f t="shared" si="0"/>
        <v>47729265</v>
      </c>
      <c r="Z17" s="170">
        <f>+IF(X17&lt;&gt;0,+(Y17/X17)*100,0)</f>
        <v>74836.56590046725</v>
      </c>
      <c r="AA17" s="74">
        <f>SUM(AA6:AA16)</f>
        <v>63778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-53726007</v>
      </c>
      <c r="D26" s="155"/>
      <c r="E26" s="59">
        <v>-79070750</v>
      </c>
      <c r="F26" s="60">
        <v>-81929</v>
      </c>
      <c r="G26" s="60">
        <v>-248587</v>
      </c>
      <c r="H26" s="60">
        <v>-2880981</v>
      </c>
      <c r="I26" s="60">
        <v>-7376011</v>
      </c>
      <c r="J26" s="60">
        <v>-10505579</v>
      </c>
      <c r="K26" s="60">
        <v>-3019669</v>
      </c>
      <c r="L26" s="60">
        <v>-1813677</v>
      </c>
      <c r="M26" s="60">
        <v>-8343112</v>
      </c>
      <c r="N26" s="60">
        <v>-13176458</v>
      </c>
      <c r="O26" s="60">
        <v>-3921405</v>
      </c>
      <c r="P26" s="60">
        <v>-2442033</v>
      </c>
      <c r="Q26" s="60">
        <v>-4667532</v>
      </c>
      <c r="R26" s="60">
        <v>-11030970</v>
      </c>
      <c r="S26" s="60">
        <v>-371128</v>
      </c>
      <c r="T26" s="60">
        <v>554970</v>
      </c>
      <c r="U26" s="60">
        <v>-10920128</v>
      </c>
      <c r="V26" s="60">
        <v>-10736286</v>
      </c>
      <c r="W26" s="60">
        <v>-45449293</v>
      </c>
      <c r="X26" s="60">
        <v>-81929</v>
      </c>
      <c r="Y26" s="60">
        <v>-45367364</v>
      </c>
      <c r="Z26" s="140">
        <v>55374</v>
      </c>
      <c r="AA26" s="62">
        <v>-81929</v>
      </c>
    </row>
    <row r="27" spans="1:27" ht="12.75">
      <c r="A27" s="250" t="s">
        <v>192</v>
      </c>
      <c r="B27" s="251"/>
      <c r="C27" s="168">
        <f aca="true" t="shared" si="1" ref="C27:Y27">SUM(C21:C26)</f>
        <v>-53726007</v>
      </c>
      <c r="D27" s="168">
        <f>SUM(D21:D26)</f>
        <v>0</v>
      </c>
      <c r="E27" s="72">
        <f t="shared" si="1"/>
        <v>-79070750</v>
      </c>
      <c r="F27" s="73">
        <f t="shared" si="1"/>
        <v>-81929</v>
      </c>
      <c r="G27" s="73">
        <f t="shared" si="1"/>
        <v>-248587</v>
      </c>
      <c r="H27" s="73">
        <f t="shared" si="1"/>
        <v>-2880981</v>
      </c>
      <c r="I27" s="73">
        <f t="shared" si="1"/>
        <v>-7376011</v>
      </c>
      <c r="J27" s="73">
        <f t="shared" si="1"/>
        <v>-10505579</v>
      </c>
      <c r="K27" s="73">
        <f t="shared" si="1"/>
        <v>-3019669</v>
      </c>
      <c r="L27" s="73">
        <f t="shared" si="1"/>
        <v>-1813677</v>
      </c>
      <c r="M27" s="73">
        <f t="shared" si="1"/>
        <v>-8343112</v>
      </c>
      <c r="N27" s="73">
        <f t="shared" si="1"/>
        <v>-13176458</v>
      </c>
      <c r="O27" s="73">
        <f t="shared" si="1"/>
        <v>-3921405</v>
      </c>
      <c r="P27" s="73">
        <f t="shared" si="1"/>
        <v>-2442033</v>
      </c>
      <c r="Q27" s="73">
        <f t="shared" si="1"/>
        <v>-4667532</v>
      </c>
      <c r="R27" s="73">
        <f t="shared" si="1"/>
        <v>-11030970</v>
      </c>
      <c r="S27" s="73">
        <f t="shared" si="1"/>
        <v>-371128</v>
      </c>
      <c r="T27" s="73">
        <f t="shared" si="1"/>
        <v>554970</v>
      </c>
      <c r="U27" s="73">
        <f t="shared" si="1"/>
        <v>-10920128</v>
      </c>
      <c r="V27" s="73">
        <f t="shared" si="1"/>
        <v>-10736286</v>
      </c>
      <c r="W27" s="73">
        <f t="shared" si="1"/>
        <v>-45449293</v>
      </c>
      <c r="X27" s="73">
        <f t="shared" si="1"/>
        <v>-81929</v>
      </c>
      <c r="Y27" s="73">
        <f t="shared" si="1"/>
        <v>-45367364</v>
      </c>
      <c r="Z27" s="170">
        <f>+IF(X27&lt;&gt;0,+(Y27/X27)*100,0)</f>
        <v>55373.999438538245</v>
      </c>
      <c r="AA27" s="74">
        <f>SUM(AA21:AA26)</f>
        <v>-81929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32712310</v>
      </c>
      <c r="D38" s="153">
        <f>+D17+D27+D36</f>
        <v>0</v>
      </c>
      <c r="E38" s="99">
        <f t="shared" si="3"/>
        <v>-32430020</v>
      </c>
      <c r="F38" s="100">
        <f t="shared" si="3"/>
        <v>-18151</v>
      </c>
      <c r="G38" s="100">
        <f t="shared" si="3"/>
        <v>41105828</v>
      </c>
      <c r="H38" s="100">
        <f t="shared" si="3"/>
        <v>-4760374</v>
      </c>
      <c r="I38" s="100">
        <f t="shared" si="3"/>
        <v>-13100170</v>
      </c>
      <c r="J38" s="100">
        <f t="shared" si="3"/>
        <v>23245284</v>
      </c>
      <c r="K38" s="100">
        <f t="shared" si="3"/>
        <v>-4781840</v>
      </c>
      <c r="L38" s="100">
        <f t="shared" si="3"/>
        <v>-1994812</v>
      </c>
      <c r="M38" s="100">
        <f t="shared" si="3"/>
        <v>26834175</v>
      </c>
      <c r="N38" s="100">
        <f t="shared" si="3"/>
        <v>20057523</v>
      </c>
      <c r="O38" s="100">
        <f t="shared" si="3"/>
        <v>-12399419</v>
      </c>
      <c r="P38" s="100">
        <f t="shared" si="3"/>
        <v>-6970867</v>
      </c>
      <c r="Q38" s="100">
        <f t="shared" si="3"/>
        <v>29520621</v>
      </c>
      <c r="R38" s="100">
        <f t="shared" si="3"/>
        <v>10150335</v>
      </c>
      <c r="S38" s="100">
        <f t="shared" si="3"/>
        <v>-16144824</v>
      </c>
      <c r="T38" s="100">
        <f t="shared" si="3"/>
        <v>-14943402</v>
      </c>
      <c r="U38" s="100">
        <f t="shared" si="3"/>
        <v>-20021166</v>
      </c>
      <c r="V38" s="100">
        <f t="shared" si="3"/>
        <v>-51109392</v>
      </c>
      <c r="W38" s="100">
        <f t="shared" si="3"/>
        <v>2343750</v>
      </c>
      <c r="X38" s="100">
        <f t="shared" si="3"/>
        <v>-18151</v>
      </c>
      <c r="Y38" s="100">
        <f t="shared" si="3"/>
        <v>2361901</v>
      </c>
      <c r="Z38" s="137">
        <f>+IF(X38&lt;&gt;0,+(Y38/X38)*100,0)</f>
        <v>-13012.511707343947</v>
      </c>
      <c r="AA38" s="102">
        <f>+AA17+AA27+AA36</f>
        <v>-18151</v>
      </c>
    </row>
    <row r="39" spans="1:27" ht="12.75">
      <c r="A39" s="249" t="s">
        <v>200</v>
      </c>
      <c r="B39" s="182"/>
      <c r="C39" s="153">
        <v>76667391</v>
      </c>
      <c r="D39" s="153"/>
      <c r="E39" s="99">
        <v>84616000</v>
      </c>
      <c r="F39" s="100">
        <v>109380</v>
      </c>
      <c r="G39" s="100">
        <v>109379701</v>
      </c>
      <c r="H39" s="100">
        <v>150485529</v>
      </c>
      <c r="I39" s="100">
        <v>145725155</v>
      </c>
      <c r="J39" s="100">
        <v>109379701</v>
      </c>
      <c r="K39" s="100">
        <v>132624985</v>
      </c>
      <c r="L39" s="100">
        <v>127843145</v>
      </c>
      <c r="M39" s="100">
        <v>125848333</v>
      </c>
      <c r="N39" s="100">
        <v>132624985</v>
      </c>
      <c r="O39" s="100">
        <v>152682508</v>
      </c>
      <c r="P39" s="100">
        <v>140283089</v>
      </c>
      <c r="Q39" s="100">
        <v>133312222</v>
      </c>
      <c r="R39" s="100">
        <v>152682508</v>
      </c>
      <c r="S39" s="100">
        <v>162832843</v>
      </c>
      <c r="T39" s="100">
        <v>146688019</v>
      </c>
      <c r="U39" s="100">
        <v>131744617</v>
      </c>
      <c r="V39" s="100">
        <v>162832843</v>
      </c>
      <c r="W39" s="100">
        <v>109379701</v>
      </c>
      <c r="X39" s="100">
        <v>109380</v>
      </c>
      <c r="Y39" s="100">
        <v>109270321</v>
      </c>
      <c r="Z39" s="137">
        <v>99899.73</v>
      </c>
      <c r="AA39" s="102">
        <v>109380</v>
      </c>
    </row>
    <row r="40" spans="1:27" ht="12.75">
      <c r="A40" s="269" t="s">
        <v>201</v>
      </c>
      <c r="B40" s="256"/>
      <c r="C40" s="257">
        <v>109379701</v>
      </c>
      <c r="D40" s="257"/>
      <c r="E40" s="258">
        <v>52185980</v>
      </c>
      <c r="F40" s="259">
        <v>91229</v>
      </c>
      <c r="G40" s="259">
        <v>150485529</v>
      </c>
      <c r="H40" s="259">
        <v>145725155</v>
      </c>
      <c r="I40" s="259">
        <v>132624985</v>
      </c>
      <c r="J40" s="259">
        <v>132624985</v>
      </c>
      <c r="K40" s="259">
        <v>127843145</v>
      </c>
      <c r="L40" s="259">
        <v>125848333</v>
      </c>
      <c r="M40" s="259">
        <v>152682508</v>
      </c>
      <c r="N40" s="259">
        <v>152682508</v>
      </c>
      <c r="O40" s="259">
        <v>140283089</v>
      </c>
      <c r="P40" s="259">
        <v>133312222</v>
      </c>
      <c r="Q40" s="259">
        <v>162832843</v>
      </c>
      <c r="R40" s="259">
        <v>140283089</v>
      </c>
      <c r="S40" s="259">
        <v>146688019</v>
      </c>
      <c r="T40" s="259">
        <v>131744617</v>
      </c>
      <c r="U40" s="259">
        <v>111723451</v>
      </c>
      <c r="V40" s="259">
        <v>111723451</v>
      </c>
      <c r="W40" s="259">
        <v>111723451</v>
      </c>
      <c r="X40" s="259">
        <v>91229</v>
      </c>
      <c r="Y40" s="259">
        <v>111632222</v>
      </c>
      <c r="Z40" s="260">
        <v>122364.84</v>
      </c>
      <c r="AA40" s="261">
        <v>91229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59657072</v>
      </c>
      <c r="D5" s="200">
        <f t="shared" si="0"/>
        <v>0</v>
      </c>
      <c r="E5" s="106">
        <f t="shared" si="0"/>
        <v>0</v>
      </c>
      <c r="F5" s="106">
        <f t="shared" si="0"/>
        <v>81926000</v>
      </c>
      <c r="G5" s="106">
        <f t="shared" si="0"/>
        <v>248587</v>
      </c>
      <c r="H5" s="106">
        <f t="shared" si="0"/>
        <v>2880981</v>
      </c>
      <c r="I5" s="106">
        <f t="shared" si="0"/>
        <v>7376011</v>
      </c>
      <c r="J5" s="106">
        <f t="shared" si="0"/>
        <v>10505579</v>
      </c>
      <c r="K5" s="106">
        <f t="shared" si="0"/>
        <v>3019663</v>
      </c>
      <c r="L5" s="106">
        <f t="shared" si="0"/>
        <v>1813677</v>
      </c>
      <c r="M5" s="106">
        <f t="shared" si="0"/>
        <v>8343112</v>
      </c>
      <c r="N5" s="106">
        <f t="shared" si="0"/>
        <v>13176452</v>
      </c>
      <c r="O5" s="106">
        <f t="shared" si="0"/>
        <v>3921405</v>
      </c>
      <c r="P5" s="106">
        <f t="shared" si="0"/>
        <v>2442033</v>
      </c>
      <c r="Q5" s="106">
        <f t="shared" si="0"/>
        <v>4667532</v>
      </c>
      <c r="R5" s="106">
        <f t="shared" si="0"/>
        <v>11030970</v>
      </c>
      <c r="S5" s="106">
        <f t="shared" si="0"/>
        <v>3711283</v>
      </c>
      <c r="T5" s="106">
        <f t="shared" si="0"/>
        <v>554970</v>
      </c>
      <c r="U5" s="106">
        <f t="shared" si="0"/>
        <v>10920128</v>
      </c>
      <c r="V5" s="106">
        <f t="shared" si="0"/>
        <v>15186381</v>
      </c>
      <c r="W5" s="106">
        <f t="shared" si="0"/>
        <v>49899382</v>
      </c>
      <c r="X5" s="106">
        <f t="shared" si="0"/>
        <v>81926000</v>
      </c>
      <c r="Y5" s="106">
        <f t="shared" si="0"/>
        <v>-32026618</v>
      </c>
      <c r="Z5" s="201">
        <f>+IF(X5&lt;&gt;0,+(Y5/X5)*100,0)</f>
        <v>-39.0921294827039</v>
      </c>
      <c r="AA5" s="199">
        <f>SUM(AA11:AA18)</f>
        <v>81926000</v>
      </c>
    </row>
    <row r="6" spans="1:27" ht="12.75">
      <c r="A6" s="291" t="s">
        <v>205</v>
      </c>
      <c r="B6" s="142"/>
      <c r="C6" s="62">
        <v>36870986</v>
      </c>
      <c r="D6" s="156"/>
      <c r="E6" s="60"/>
      <c r="F6" s="60">
        <v>28451000</v>
      </c>
      <c r="G6" s="60">
        <v>248587</v>
      </c>
      <c r="H6" s="60">
        <v>521630</v>
      </c>
      <c r="I6" s="60">
        <v>-698415</v>
      </c>
      <c r="J6" s="60">
        <v>71802</v>
      </c>
      <c r="K6" s="60">
        <v>560510</v>
      </c>
      <c r="L6" s="60">
        <v>1060464</v>
      </c>
      <c r="M6" s="60">
        <v>1270718</v>
      </c>
      <c r="N6" s="60">
        <v>2891692</v>
      </c>
      <c r="O6" s="60">
        <v>2009725</v>
      </c>
      <c r="P6" s="60"/>
      <c r="Q6" s="60">
        <v>2027440</v>
      </c>
      <c r="R6" s="60">
        <v>4037165</v>
      </c>
      <c r="S6" s="60">
        <v>947971</v>
      </c>
      <c r="T6" s="60"/>
      <c r="U6" s="60">
        <v>5011040</v>
      </c>
      <c r="V6" s="60">
        <v>5959011</v>
      </c>
      <c r="W6" s="60">
        <v>12959670</v>
      </c>
      <c r="X6" s="60">
        <v>28451000</v>
      </c>
      <c r="Y6" s="60">
        <v>-15491330</v>
      </c>
      <c r="Z6" s="140">
        <v>-54.45</v>
      </c>
      <c r="AA6" s="155">
        <v>28451000</v>
      </c>
    </row>
    <row r="7" spans="1:27" ht="12.75">
      <c r="A7" s="291" t="s">
        <v>206</v>
      </c>
      <c r="B7" s="142"/>
      <c r="C7" s="62">
        <v>7052326</v>
      </c>
      <c r="D7" s="156"/>
      <c r="E7" s="60"/>
      <c r="F7" s="60">
        <v>8000000</v>
      </c>
      <c r="G7" s="60"/>
      <c r="H7" s="60">
        <v>1409569</v>
      </c>
      <c r="I7" s="60">
        <v>3330600</v>
      </c>
      <c r="J7" s="60">
        <v>4740169</v>
      </c>
      <c r="K7" s="60"/>
      <c r="L7" s="60"/>
      <c r="M7" s="60">
        <v>4237980</v>
      </c>
      <c r="N7" s="60">
        <v>4237980</v>
      </c>
      <c r="O7" s="60"/>
      <c r="P7" s="60">
        <v>824823</v>
      </c>
      <c r="Q7" s="60">
        <v>961642</v>
      </c>
      <c r="R7" s="60">
        <v>1786465</v>
      </c>
      <c r="S7" s="60">
        <v>293335</v>
      </c>
      <c r="T7" s="60">
        <v>1714676</v>
      </c>
      <c r="U7" s="60">
        <v>4385220</v>
      </c>
      <c r="V7" s="60">
        <v>6393231</v>
      </c>
      <c r="W7" s="60">
        <v>17157845</v>
      </c>
      <c r="X7" s="60">
        <v>8000000</v>
      </c>
      <c r="Y7" s="60">
        <v>9157845</v>
      </c>
      <c r="Z7" s="140">
        <v>114.47</v>
      </c>
      <c r="AA7" s="155">
        <v>8000000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43923312</v>
      </c>
      <c r="D11" s="294">
        <f t="shared" si="1"/>
        <v>0</v>
      </c>
      <c r="E11" s="295">
        <f t="shared" si="1"/>
        <v>0</v>
      </c>
      <c r="F11" s="295">
        <f t="shared" si="1"/>
        <v>36451000</v>
      </c>
      <c r="G11" s="295">
        <f t="shared" si="1"/>
        <v>248587</v>
      </c>
      <c r="H11" s="295">
        <f t="shared" si="1"/>
        <v>1931199</v>
      </c>
      <c r="I11" s="295">
        <f t="shared" si="1"/>
        <v>2632185</v>
      </c>
      <c r="J11" s="295">
        <f t="shared" si="1"/>
        <v>4811971</v>
      </c>
      <c r="K11" s="295">
        <f t="shared" si="1"/>
        <v>560510</v>
      </c>
      <c r="L11" s="295">
        <f t="shared" si="1"/>
        <v>1060464</v>
      </c>
      <c r="M11" s="295">
        <f t="shared" si="1"/>
        <v>5508698</v>
      </c>
      <c r="N11" s="295">
        <f t="shared" si="1"/>
        <v>7129672</v>
      </c>
      <c r="O11" s="295">
        <f t="shared" si="1"/>
        <v>2009725</v>
      </c>
      <c r="P11" s="295">
        <f t="shared" si="1"/>
        <v>824823</v>
      </c>
      <c r="Q11" s="295">
        <f t="shared" si="1"/>
        <v>2989082</v>
      </c>
      <c r="R11" s="295">
        <f t="shared" si="1"/>
        <v>5823630</v>
      </c>
      <c r="S11" s="295">
        <f t="shared" si="1"/>
        <v>1241306</v>
      </c>
      <c r="T11" s="295">
        <f t="shared" si="1"/>
        <v>1714676</v>
      </c>
      <c r="U11" s="295">
        <f t="shared" si="1"/>
        <v>9396260</v>
      </c>
      <c r="V11" s="295">
        <f t="shared" si="1"/>
        <v>12352242</v>
      </c>
      <c r="W11" s="295">
        <f t="shared" si="1"/>
        <v>30117515</v>
      </c>
      <c r="X11" s="295">
        <f t="shared" si="1"/>
        <v>36451000</v>
      </c>
      <c r="Y11" s="295">
        <f t="shared" si="1"/>
        <v>-6333485</v>
      </c>
      <c r="Z11" s="296">
        <f>+IF(X11&lt;&gt;0,+(Y11/X11)*100,0)</f>
        <v>-17.375339496858796</v>
      </c>
      <c r="AA11" s="297">
        <f>SUM(AA6:AA10)</f>
        <v>36451000</v>
      </c>
    </row>
    <row r="12" spans="1:27" ht="12.75">
      <c r="A12" s="298" t="s">
        <v>211</v>
      </c>
      <c r="B12" s="136"/>
      <c r="C12" s="62">
        <v>8165786</v>
      </c>
      <c r="D12" s="156"/>
      <c r="E12" s="60"/>
      <c r="F12" s="60">
        <v>5800000</v>
      </c>
      <c r="G12" s="60"/>
      <c r="H12" s="60">
        <v>949782</v>
      </c>
      <c r="I12" s="60">
        <v>4723888</v>
      </c>
      <c r="J12" s="60">
        <v>5673670</v>
      </c>
      <c r="K12" s="60">
        <v>663115</v>
      </c>
      <c r="L12" s="60">
        <v>598816</v>
      </c>
      <c r="M12" s="60">
        <v>2834414</v>
      </c>
      <c r="N12" s="60">
        <v>4096345</v>
      </c>
      <c r="O12" s="60">
        <v>945000</v>
      </c>
      <c r="P12" s="60">
        <v>62620</v>
      </c>
      <c r="Q12" s="60">
        <v>1472491</v>
      </c>
      <c r="R12" s="60">
        <v>2480111</v>
      </c>
      <c r="S12" s="60">
        <v>1365012</v>
      </c>
      <c r="T12" s="60">
        <v>-683107</v>
      </c>
      <c r="U12" s="60">
        <v>1437502</v>
      </c>
      <c r="V12" s="60">
        <v>2119407</v>
      </c>
      <c r="W12" s="60">
        <v>14369533</v>
      </c>
      <c r="X12" s="60">
        <v>5800000</v>
      </c>
      <c r="Y12" s="60">
        <v>8569533</v>
      </c>
      <c r="Z12" s="140">
        <v>147.75</v>
      </c>
      <c r="AA12" s="155">
        <v>5800000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7567974</v>
      </c>
      <c r="D15" s="156"/>
      <c r="E15" s="60"/>
      <c r="F15" s="60">
        <v>39675000</v>
      </c>
      <c r="G15" s="60"/>
      <c r="H15" s="60"/>
      <c r="I15" s="60">
        <v>19938</v>
      </c>
      <c r="J15" s="60">
        <v>19938</v>
      </c>
      <c r="K15" s="60">
        <v>1796038</v>
      </c>
      <c r="L15" s="60">
        <v>154397</v>
      </c>
      <c r="M15" s="60"/>
      <c r="N15" s="60">
        <v>1950435</v>
      </c>
      <c r="O15" s="60">
        <v>966680</v>
      </c>
      <c r="P15" s="60">
        <v>1554590</v>
      </c>
      <c r="Q15" s="60">
        <v>205959</v>
      </c>
      <c r="R15" s="60">
        <v>2727229</v>
      </c>
      <c r="S15" s="60">
        <v>1104965</v>
      </c>
      <c r="T15" s="60">
        <v>-476599</v>
      </c>
      <c r="U15" s="60">
        <v>86366</v>
      </c>
      <c r="V15" s="60">
        <v>714732</v>
      </c>
      <c r="W15" s="60">
        <v>5412334</v>
      </c>
      <c r="X15" s="60">
        <v>39675000</v>
      </c>
      <c r="Y15" s="60">
        <v>-34262666</v>
      </c>
      <c r="Z15" s="140">
        <v>-86.36</v>
      </c>
      <c r="AA15" s="155">
        <v>39675000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36870986</v>
      </c>
      <c r="D36" s="156">
        <f t="shared" si="4"/>
        <v>0</v>
      </c>
      <c r="E36" s="60">
        <f t="shared" si="4"/>
        <v>0</v>
      </c>
      <c r="F36" s="60">
        <f t="shared" si="4"/>
        <v>28451000</v>
      </c>
      <c r="G36" s="60">
        <f t="shared" si="4"/>
        <v>248587</v>
      </c>
      <c r="H36" s="60">
        <f t="shared" si="4"/>
        <v>521630</v>
      </c>
      <c r="I36" s="60">
        <f t="shared" si="4"/>
        <v>-698415</v>
      </c>
      <c r="J36" s="60">
        <f t="shared" si="4"/>
        <v>71802</v>
      </c>
      <c r="K36" s="60">
        <f t="shared" si="4"/>
        <v>560510</v>
      </c>
      <c r="L36" s="60">
        <f t="shared" si="4"/>
        <v>1060464</v>
      </c>
      <c r="M36" s="60">
        <f t="shared" si="4"/>
        <v>1270718</v>
      </c>
      <c r="N36" s="60">
        <f t="shared" si="4"/>
        <v>2891692</v>
      </c>
      <c r="O36" s="60">
        <f t="shared" si="4"/>
        <v>2009725</v>
      </c>
      <c r="P36" s="60">
        <f t="shared" si="4"/>
        <v>0</v>
      </c>
      <c r="Q36" s="60">
        <f t="shared" si="4"/>
        <v>2027440</v>
      </c>
      <c r="R36" s="60">
        <f t="shared" si="4"/>
        <v>4037165</v>
      </c>
      <c r="S36" s="60">
        <f t="shared" si="4"/>
        <v>947971</v>
      </c>
      <c r="T36" s="60">
        <f t="shared" si="4"/>
        <v>0</v>
      </c>
      <c r="U36" s="60">
        <f t="shared" si="4"/>
        <v>5011040</v>
      </c>
      <c r="V36" s="60">
        <f t="shared" si="4"/>
        <v>5959011</v>
      </c>
      <c r="W36" s="60">
        <f t="shared" si="4"/>
        <v>12959670</v>
      </c>
      <c r="X36" s="60">
        <f t="shared" si="4"/>
        <v>28451000</v>
      </c>
      <c r="Y36" s="60">
        <f t="shared" si="4"/>
        <v>-15491330</v>
      </c>
      <c r="Z36" s="140">
        <f aca="true" t="shared" si="5" ref="Z36:Z49">+IF(X36&lt;&gt;0,+(Y36/X36)*100,0)</f>
        <v>-54.449158201820666</v>
      </c>
      <c r="AA36" s="155">
        <f>AA6+AA21</f>
        <v>28451000</v>
      </c>
    </row>
    <row r="37" spans="1:27" ht="12.75">
      <c r="A37" s="291" t="s">
        <v>206</v>
      </c>
      <c r="B37" s="142"/>
      <c r="C37" s="62">
        <f t="shared" si="4"/>
        <v>7052326</v>
      </c>
      <c r="D37" s="156">
        <f t="shared" si="4"/>
        <v>0</v>
      </c>
      <c r="E37" s="60">
        <f t="shared" si="4"/>
        <v>0</v>
      </c>
      <c r="F37" s="60">
        <f t="shared" si="4"/>
        <v>8000000</v>
      </c>
      <c r="G37" s="60">
        <f t="shared" si="4"/>
        <v>0</v>
      </c>
      <c r="H37" s="60">
        <f t="shared" si="4"/>
        <v>1409569</v>
      </c>
      <c r="I37" s="60">
        <f t="shared" si="4"/>
        <v>3330600</v>
      </c>
      <c r="J37" s="60">
        <f t="shared" si="4"/>
        <v>4740169</v>
      </c>
      <c r="K37" s="60">
        <f t="shared" si="4"/>
        <v>0</v>
      </c>
      <c r="L37" s="60">
        <f t="shared" si="4"/>
        <v>0</v>
      </c>
      <c r="M37" s="60">
        <f t="shared" si="4"/>
        <v>4237980</v>
      </c>
      <c r="N37" s="60">
        <f t="shared" si="4"/>
        <v>4237980</v>
      </c>
      <c r="O37" s="60">
        <f t="shared" si="4"/>
        <v>0</v>
      </c>
      <c r="P37" s="60">
        <f t="shared" si="4"/>
        <v>824823</v>
      </c>
      <c r="Q37" s="60">
        <f t="shared" si="4"/>
        <v>961642</v>
      </c>
      <c r="R37" s="60">
        <f t="shared" si="4"/>
        <v>1786465</v>
      </c>
      <c r="S37" s="60">
        <f t="shared" si="4"/>
        <v>293335</v>
      </c>
      <c r="T37" s="60">
        <f t="shared" si="4"/>
        <v>1714676</v>
      </c>
      <c r="U37" s="60">
        <f t="shared" si="4"/>
        <v>4385220</v>
      </c>
      <c r="V37" s="60">
        <f t="shared" si="4"/>
        <v>6393231</v>
      </c>
      <c r="W37" s="60">
        <f t="shared" si="4"/>
        <v>17157845</v>
      </c>
      <c r="X37" s="60">
        <f t="shared" si="4"/>
        <v>8000000</v>
      </c>
      <c r="Y37" s="60">
        <f t="shared" si="4"/>
        <v>9157845</v>
      </c>
      <c r="Z37" s="140">
        <f t="shared" si="5"/>
        <v>114.4730625</v>
      </c>
      <c r="AA37" s="155">
        <f>AA7+AA22</f>
        <v>8000000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43923312</v>
      </c>
      <c r="D41" s="294">
        <f t="shared" si="6"/>
        <v>0</v>
      </c>
      <c r="E41" s="295">
        <f t="shared" si="6"/>
        <v>0</v>
      </c>
      <c r="F41" s="295">
        <f t="shared" si="6"/>
        <v>36451000</v>
      </c>
      <c r="G41" s="295">
        <f t="shared" si="6"/>
        <v>248587</v>
      </c>
      <c r="H41" s="295">
        <f t="shared" si="6"/>
        <v>1931199</v>
      </c>
      <c r="I41" s="295">
        <f t="shared" si="6"/>
        <v>2632185</v>
      </c>
      <c r="J41" s="295">
        <f t="shared" si="6"/>
        <v>4811971</v>
      </c>
      <c r="K41" s="295">
        <f t="shared" si="6"/>
        <v>560510</v>
      </c>
      <c r="L41" s="295">
        <f t="shared" si="6"/>
        <v>1060464</v>
      </c>
      <c r="M41" s="295">
        <f t="shared" si="6"/>
        <v>5508698</v>
      </c>
      <c r="N41" s="295">
        <f t="shared" si="6"/>
        <v>7129672</v>
      </c>
      <c r="O41" s="295">
        <f t="shared" si="6"/>
        <v>2009725</v>
      </c>
      <c r="P41" s="295">
        <f t="shared" si="6"/>
        <v>824823</v>
      </c>
      <c r="Q41" s="295">
        <f t="shared" si="6"/>
        <v>2989082</v>
      </c>
      <c r="R41" s="295">
        <f t="shared" si="6"/>
        <v>5823630</v>
      </c>
      <c r="S41" s="295">
        <f t="shared" si="6"/>
        <v>1241306</v>
      </c>
      <c r="T41" s="295">
        <f t="shared" si="6"/>
        <v>1714676</v>
      </c>
      <c r="U41" s="295">
        <f t="shared" si="6"/>
        <v>9396260</v>
      </c>
      <c r="V41" s="295">
        <f t="shared" si="6"/>
        <v>12352242</v>
      </c>
      <c r="W41" s="295">
        <f t="shared" si="6"/>
        <v>30117515</v>
      </c>
      <c r="X41" s="295">
        <f t="shared" si="6"/>
        <v>36451000</v>
      </c>
      <c r="Y41" s="295">
        <f t="shared" si="6"/>
        <v>-6333485</v>
      </c>
      <c r="Z41" s="296">
        <f t="shared" si="5"/>
        <v>-17.375339496858796</v>
      </c>
      <c r="AA41" s="297">
        <f>SUM(AA36:AA40)</f>
        <v>36451000</v>
      </c>
    </row>
    <row r="42" spans="1:27" ht="12.75">
      <c r="A42" s="298" t="s">
        <v>211</v>
      </c>
      <c r="B42" s="136"/>
      <c r="C42" s="95">
        <f aca="true" t="shared" si="7" ref="C42:Y48">C12+C27</f>
        <v>8165786</v>
      </c>
      <c r="D42" s="129">
        <f t="shared" si="7"/>
        <v>0</v>
      </c>
      <c r="E42" s="54">
        <f t="shared" si="7"/>
        <v>0</v>
      </c>
      <c r="F42" s="54">
        <f t="shared" si="7"/>
        <v>5800000</v>
      </c>
      <c r="G42" s="54">
        <f t="shared" si="7"/>
        <v>0</v>
      </c>
      <c r="H42" s="54">
        <f t="shared" si="7"/>
        <v>949782</v>
      </c>
      <c r="I42" s="54">
        <f t="shared" si="7"/>
        <v>4723888</v>
      </c>
      <c r="J42" s="54">
        <f t="shared" si="7"/>
        <v>5673670</v>
      </c>
      <c r="K42" s="54">
        <f t="shared" si="7"/>
        <v>663115</v>
      </c>
      <c r="L42" s="54">
        <f t="shared" si="7"/>
        <v>598816</v>
      </c>
      <c r="M42" s="54">
        <f t="shared" si="7"/>
        <v>2834414</v>
      </c>
      <c r="N42" s="54">
        <f t="shared" si="7"/>
        <v>4096345</v>
      </c>
      <c r="O42" s="54">
        <f t="shared" si="7"/>
        <v>945000</v>
      </c>
      <c r="P42" s="54">
        <f t="shared" si="7"/>
        <v>62620</v>
      </c>
      <c r="Q42" s="54">
        <f t="shared" si="7"/>
        <v>1472491</v>
      </c>
      <c r="R42" s="54">
        <f t="shared" si="7"/>
        <v>2480111</v>
      </c>
      <c r="S42" s="54">
        <f t="shared" si="7"/>
        <v>1365012</v>
      </c>
      <c r="T42" s="54">
        <f t="shared" si="7"/>
        <v>-683107</v>
      </c>
      <c r="U42" s="54">
        <f t="shared" si="7"/>
        <v>1437502</v>
      </c>
      <c r="V42" s="54">
        <f t="shared" si="7"/>
        <v>2119407</v>
      </c>
      <c r="W42" s="54">
        <f t="shared" si="7"/>
        <v>14369533</v>
      </c>
      <c r="X42" s="54">
        <f t="shared" si="7"/>
        <v>5800000</v>
      </c>
      <c r="Y42" s="54">
        <f t="shared" si="7"/>
        <v>8569533</v>
      </c>
      <c r="Z42" s="184">
        <f t="shared" si="5"/>
        <v>147.75056896551723</v>
      </c>
      <c r="AA42" s="130">
        <f aca="true" t="shared" si="8" ref="AA42:AA48">AA12+AA27</f>
        <v>5800000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7567974</v>
      </c>
      <c r="D45" s="129">
        <f t="shared" si="7"/>
        <v>0</v>
      </c>
      <c r="E45" s="54">
        <f t="shared" si="7"/>
        <v>0</v>
      </c>
      <c r="F45" s="54">
        <f t="shared" si="7"/>
        <v>39675000</v>
      </c>
      <c r="G45" s="54">
        <f t="shared" si="7"/>
        <v>0</v>
      </c>
      <c r="H45" s="54">
        <f t="shared" si="7"/>
        <v>0</v>
      </c>
      <c r="I45" s="54">
        <f t="shared" si="7"/>
        <v>19938</v>
      </c>
      <c r="J45" s="54">
        <f t="shared" si="7"/>
        <v>19938</v>
      </c>
      <c r="K45" s="54">
        <f t="shared" si="7"/>
        <v>1796038</v>
      </c>
      <c r="L45" s="54">
        <f t="shared" si="7"/>
        <v>154397</v>
      </c>
      <c r="M45" s="54">
        <f t="shared" si="7"/>
        <v>0</v>
      </c>
      <c r="N45" s="54">
        <f t="shared" si="7"/>
        <v>1950435</v>
      </c>
      <c r="O45" s="54">
        <f t="shared" si="7"/>
        <v>966680</v>
      </c>
      <c r="P45" s="54">
        <f t="shared" si="7"/>
        <v>1554590</v>
      </c>
      <c r="Q45" s="54">
        <f t="shared" si="7"/>
        <v>205959</v>
      </c>
      <c r="R45" s="54">
        <f t="shared" si="7"/>
        <v>2727229</v>
      </c>
      <c r="S45" s="54">
        <f t="shared" si="7"/>
        <v>1104965</v>
      </c>
      <c r="T45" s="54">
        <f t="shared" si="7"/>
        <v>-476599</v>
      </c>
      <c r="U45" s="54">
        <f t="shared" si="7"/>
        <v>86366</v>
      </c>
      <c r="V45" s="54">
        <f t="shared" si="7"/>
        <v>714732</v>
      </c>
      <c r="W45" s="54">
        <f t="shared" si="7"/>
        <v>5412334</v>
      </c>
      <c r="X45" s="54">
        <f t="shared" si="7"/>
        <v>39675000</v>
      </c>
      <c r="Y45" s="54">
        <f t="shared" si="7"/>
        <v>-34262666</v>
      </c>
      <c r="Z45" s="184">
        <f t="shared" si="5"/>
        <v>-86.35832640201639</v>
      </c>
      <c r="AA45" s="130">
        <f t="shared" si="8"/>
        <v>39675000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59657072</v>
      </c>
      <c r="D49" s="218">
        <f t="shared" si="9"/>
        <v>0</v>
      </c>
      <c r="E49" s="220">
        <f t="shared" si="9"/>
        <v>0</v>
      </c>
      <c r="F49" s="220">
        <f t="shared" si="9"/>
        <v>81926000</v>
      </c>
      <c r="G49" s="220">
        <f t="shared" si="9"/>
        <v>248587</v>
      </c>
      <c r="H49" s="220">
        <f t="shared" si="9"/>
        <v>2880981</v>
      </c>
      <c r="I49" s="220">
        <f t="shared" si="9"/>
        <v>7376011</v>
      </c>
      <c r="J49" s="220">
        <f t="shared" si="9"/>
        <v>10505579</v>
      </c>
      <c r="K49" s="220">
        <f t="shared" si="9"/>
        <v>3019663</v>
      </c>
      <c r="L49" s="220">
        <f t="shared" si="9"/>
        <v>1813677</v>
      </c>
      <c r="M49" s="220">
        <f t="shared" si="9"/>
        <v>8343112</v>
      </c>
      <c r="N49" s="220">
        <f t="shared" si="9"/>
        <v>13176452</v>
      </c>
      <c r="O49" s="220">
        <f t="shared" si="9"/>
        <v>3921405</v>
      </c>
      <c r="P49" s="220">
        <f t="shared" si="9"/>
        <v>2442033</v>
      </c>
      <c r="Q49" s="220">
        <f t="shared" si="9"/>
        <v>4667532</v>
      </c>
      <c r="R49" s="220">
        <f t="shared" si="9"/>
        <v>11030970</v>
      </c>
      <c r="S49" s="220">
        <f t="shared" si="9"/>
        <v>3711283</v>
      </c>
      <c r="T49" s="220">
        <f t="shared" si="9"/>
        <v>554970</v>
      </c>
      <c r="U49" s="220">
        <f t="shared" si="9"/>
        <v>10920128</v>
      </c>
      <c r="V49" s="220">
        <f t="shared" si="9"/>
        <v>15186381</v>
      </c>
      <c r="W49" s="220">
        <f t="shared" si="9"/>
        <v>49899382</v>
      </c>
      <c r="X49" s="220">
        <f t="shared" si="9"/>
        <v>81926000</v>
      </c>
      <c r="Y49" s="220">
        <f t="shared" si="9"/>
        <v>-32026618</v>
      </c>
      <c r="Z49" s="221">
        <f t="shared" si="5"/>
        <v>-39.0921294827039</v>
      </c>
      <c r="AA49" s="222">
        <f>SUM(AA41:AA48)</f>
        <v>81926000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10260000</v>
      </c>
      <c r="F67" s="60"/>
      <c r="G67" s="60">
        <v>255381</v>
      </c>
      <c r="H67" s="60">
        <v>37822</v>
      </c>
      <c r="I67" s="60">
        <v>154077</v>
      </c>
      <c r="J67" s="60">
        <v>447280</v>
      </c>
      <c r="K67" s="60">
        <v>342476</v>
      </c>
      <c r="L67" s="60">
        <v>518704</v>
      </c>
      <c r="M67" s="60">
        <v>914748</v>
      </c>
      <c r="N67" s="60">
        <v>1775928</v>
      </c>
      <c r="O67" s="60">
        <v>534350</v>
      </c>
      <c r="P67" s="60">
        <v>876272</v>
      </c>
      <c r="Q67" s="60">
        <v>656199</v>
      </c>
      <c r="R67" s="60">
        <v>2066821</v>
      </c>
      <c r="S67" s="60">
        <v>729598</v>
      </c>
      <c r="T67" s="60">
        <v>1276241</v>
      </c>
      <c r="U67" s="60">
        <v>699031</v>
      </c>
      <c r="V67" s="60">
        <v>2704870</v>
      </c>
      <c r="W67" s="60">
        <v>6994899</v>
      </c>
      <c r="X67" s="60"/>
      <c r="Y67" s="60">
        <v>6994899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10260000</v>
      </c>
      <c r="F69" s="220">
        <f t="shared" si="12"/>
        <v>0</v>
      </c>
      <c r="G69" s="220">
        <f t="shared" si="12"/>
        <v>255381</v>
      </c>
      <c r="H69" s="220">
        <f t="shared" si="12"/>
        <v>37822</v>
      </c>
      <c r="I69" s="220">
        <f t="shared" si="12"/>
        <v>154077</v>
      </c>
      <c r="J69" s="220">
        <f t="shared" si="12"/>
        <v>447280</v>
      </c>
      <c r="K69" s="220">
        <f t="shared" si="12"/>
        <v>342476</v>
      </c>
      <c r="L69" s="220">
        <f t="shared" si="12"/>
        <v>518704</v>
      </c>
      <c r="M69" s="220">
        <f t="shared" si="12"/>
        <v>914748</v>
      </c>
      <c r="N69" s="220">
        <f t="shared" si="12"/>
        <v>1775928</v>
      </c>
      <c r="O69" s="220">
        <f t="shared" si="12"/>
        <v>534350</v>
      </c>
      <c r="P69" s="220">
        <f t="shared" si="12"/>
        <v>876272</v>
      </c>
      <c r="Q69" s="220">
        <f t="shared" si="12"/>
        <v>656199</v>
      </c>
      <c r="R69" s="220">
        <f t="shared" si="12"/>
        <v>2066821</v>
      </c>
      <c r="S69" s="220">
        <f t="shared" si="12"/>
        <v>729598</v>
      </c>
      <c r="T69" s="220">
        <f t="shared" si="12"/>
        <v>1276241</v>
      </c>
      <c r="U69" s="220">
        <f t="shared" si="12"/>
        <v>699031</v>
      </c>
      <c r="V69" s="220">
        <f t="shared" si="12"/>
        <v>2704870</v>
      </c>
      <c r="W69" s="220">
        <f t="shared" si="12"/>
        <v>6994899</v>
      </c>
      <c r="X69" s="220">
        <f t="shared" si="12"/>
        <v>0</v>
      </c>
      <c r="Y69" s="220">
        <f t="shared" si="12"/>
        <v>6994899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43923312</v>
      </c>
      <c r="D5" s="357">
        <f t="shared" si="0"/>
        <v>0</v>
      </c>
      <c r="E5" s="356">
        <f t="shared" si="0"/>
        <v>0</v>
      </c>
      <c r="F5" s="358">
        <f t="shared" si="0"/>
        <v>36451000</v>
      </c>
      <c r="G5" s="358">
        <f t="shared" si="0"/>
        <v>248587</v>
      </c>
      <c r="H5" s="356">
        <f t="shared" si="0"/>
        <v>1931199</v>
      </c>
      <c r="I5" s="356">
        <f t="shared" si="0"/>
        <v>2632185</v>
      </c>
      <c r="J5" s="358">
        <f t="shared" si="0"/>
        <v>4811971</v>
      </c>
      <c r="K5" s="358">
        <f t="shared" si="0"/>
        <v>560510</v>
      </c>
      <c r="L5" s="356">
        <f t="shared" si="0"/>
        <v>1060464</v>
      </c>
      <c r="M5" s="356">
        <f t="shared" si="0"/>
        <v>5508698</v>
      </c>
      <c r="N5" s="358">
        <f t="shared" si="0"/>
        <v>7129672</v>
      </c>
      <c r="O5" s="358">
        <f t="shared" si="0"/>
        <v>2009725</v>
      </c>
      <c r="P5" s="356">
        <f t="shared" si="0"/>
        <v>824823</v>
      </c>
      <c r="Q5" s="356">
        <f t="shared" si="0"/>
        <v>2989082</v>
      </c>
      <c r="R5" s="358">
        <f t="shared" si="0"/>
        <v>5823630</v>
      </c>
      <c r="S5" s="358">
        <f t="shared" si="0"/>
        <v>1241306</v>
      </c>
      <c r="T5" s="356">
        <f t="shared" si="0"/>
        <v>1714676</v>
      </c>
      <c r="U5" s="356">
        <f t="shared" si="0"/>
        <v>9396260</v>
      </c>
      <c r="V5" s="358">
        <f t="shared" si="0"/>
        <v>12352242</v>
      </c>
      <c r="W5" s="358">
        <f t="shared" si="0"/>
        <v>30117515</v>
      </c>
      <c r="X5" s="356">
        <f t="shared" si="0"/>
        <v>36451000</v>
      </c>
      <c r="Y5" s="358">
        <f t="shared" si="0"/>
        <v>-6333485</v>
      </c>
      <c r="Z5" s="359">
        <f>+IF(X5&lt;&gt;0,+(Y5/X5)*100,0)</f>
        <v>-17.375339496858796</v>
      </c>
      <c r="AA5" s="360">
        <f>+AA6+AA8+AA11+AA13+AA15</f>
        <v>36451000</v>
      </c>
    </row>
    <row r="6" spans="1:27" ht="12.75">
      <c r="A6" s="361" t="s">
        <v>205</v>
      </c>
      <c r="B6" s="142"/>
      <c r="C6" s="60">
        <f>+C7</f>
        <v>36870986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28451000</v>
      </c>
      <c r="G6" s="59">
        <f t="shared" si="1"/>
        <v>248587</v>
      </c>
      <c r="H6" s="60">
        <f t="shared" si="1"/>
        <v>521630</v>
      </c>
      <c r="I6" s="60">
        <f t="shared" si="1"/>
        <v>-698415</v>
      </c>
      <c r="J6" s="59">
        <f t="shared" si="1"/>
        <v>71802</v>
      </c>
      <c r="K6" s="59">
        <f t="shared" si="1"/>
        <v>560510</v>
      </c>
      <c r="L6" s="60">
        <f t="shared" si="1"/>
        <v>1060464</v>
      </c>
      <c r="M6" s="60">
        <f t="shared" si="1"/>
        <v>1270718</v>
      </c>
      <c r="N6" s="59">
        <f t="shared" si="1"/>
        <v>2891692</v>
      </c>
      <c r="O6" s="59">
        <f t="shared" si="1"/>
        <v>2009725</v>
      </c>
      <c r="P6" s="60">
        <f t="shared" si="1"/>
        <v>0</v>
      </c>
      <c r="Q6" s="60">
        <f t="shared" si="1"/>
        <v>2027440</v>
      </c>
      <c r="R6" s="59">
        <f t="shared" si="1"/>
        <v>4037165</v>
      </c>
      <c r="S6" s="59">
        <f t="shared" si="1"/>
        <v>947971</v>
      </c>
      <c r="T6" s="60">
        <f t="shared" si="1"/>
        <v>0</v>
      </c>
      <c r="U6" s="60">
        <f t="shared" si="1"/>
        <v>5011040</v>
      </c>
      <c r="V6" s="59">
        <f t="shared" si="1"/>
        <v>5959011</v>
      </c>
      <c r="W6" s="59">
        <f t="shared" si="1"/>
        <v>12959670</v>
      </c>
      <c r="X6" s="60">
        <f t="shared" si="1"/>
        <v>28451000</v>
      </c>
      <c r="Y6" s="59">
        <f t="shared" si="1"/>
        <v>-15491330</v>
      </c>
      <c r="Z6" s="61">
        <f>+IF(X6&lt;&gt;0,+(Y6/X6)*100,0)</f>
        <v>-54.449158201820666</v>
      </c>
      <c r="AA6" s="62">
        <f t="shared" si="1"/>
        <v>28451000</v>
      </c>
    </row>
    <row r="7" spans="1:27" ht="12.75">
      <c r="A7" s="291" t="s">
        <v>229</v>
      </c>
      <c r="B7" s="142"/>
      <c r="C7" s="60">
        <v>36870986</v>
      </c>
      <c r="D7" s="340"/>
      <c r="E7" s="60"/>
      <c r="F7" s="59">
        <v>28451000</v>
      </c>
      <c r="G7" s="59">
        <v>248587</v>
      </c>
      <c r="H7" s="60">
        <v>521630</v>
      </c>
      <c r="I7" s="60">
        <v>-698415</v>
      </c>
      <c r="J7" s="59">
        <v>71802</v>
      </c>
      <c r="K7" s="59">
        <v>560510</v>
      </c>
      <c r="L7" s="60">
        <v>1060464</v>
      </c>
      <c r="M7" s="60">
        <v>1270718</v>
      </c>
      <c r="N7" s="59">
        <v>2891692</v>
      </c>
      <c r="O7" s="59">
        <v>2009725</v>
      </c>
      <c r="P7" s="60"/>
      <c r="Q7" s="60">
        <v>2027440</v>
      </c>
      <c r="R7" s="59">
        <v>4037165</v>
      </c>
      <c r="S7" s="59">
        <v>947971</v>
      </c>
      <c r="T7" s="60"/>
      <c r="U7" s="60">
        <v>5011040</v>
      </c>
      <c r="V7" s="59">
        <v>5959011</v>
      </c>
      <c r="W7" s="59">
        <v>12959670</v>
      </c>
      <c r="X7" s="60">
        <v>28451000</v>
      </c>
      <c r="Y7" s="59">
        <v>-15491330</v>
      </c>
      <c r="Z7" s="61">
        <v>-54.45</v>
      </c>
      <c r="AA7" s="62">
        <v>28451000</v>
      </c>
    </row>
    <row r="8" spans="1:27" ht="12.75">
      <c r="A8" s="361" t="s">
        <v>206</v>
      </c>
      <c r="B8" s="142"/>
      <c r="C8" s="60">
        <f aca="true" t="shared" si="2" ref="C8:Y8">SUM(C9:C10)</f>
        <v>7052326</v>
      </c>
      <c r="D8" s="340">
        <f t="shared" si="2"/>
        <v>0</v>
      </c>
      <c r="E8" s="60">
        <f t="shared" si="2"/>
        <v>0</v>
      </c>
      <c r="F8" s="59">
        <f t="shared" si="2"/>
        <v>8000000</v>
      </c>
      <c r="G8" s="59">
        <f t="shared" si="2"/>
        <v>0</v>
      </c>
      <c r="H8" s="60">
        <f t="shared" si="2"/>
        <v>1409569</v>
      </c>
      <c r="I8" s="60">
        <f t="shared" si="2"/>
        <v>3330600</v>
      </c>
      <c r="J8" s="59">
        <f t="shared" si="2"/>
        <v>4740169</v>
      </c>
      <c r="K8" s="59">
        <f t="shared" si="2"/>
        <v>0</v>
      </c>
      <c r="L8" s="60">
        <f t="shared" si="2"/>
        <v>0</v>
      </c>
      <c r="M8" s="60">
        <f t="shared" si="2"/>
        <v>4237980</v>
      </c>
      <c r="N8" s="59">
        <f t="shared" si="2"/>
        <v>4237980</v>
      </c>
      <c r="O8" s="59">
        <f t="shared" si="2"/>
        <v>0</v>
      </c>
      <c r="P8" s="60">
        <f t="shared" si="2"/>
        <v>824823</v>
      </c>
      <c r="Q8" s="60">
        <f t="shared" si="2"/>
        <v>961642</v>
      </c>
      <c r="R8" s="59">
        <f t="shared" si="2"/>
        <v>1786465</v>
      </c>
      <c r="S8" s="59">
        <f t="shared" si="2"/>
        <v>293335</v>
      </c>
      <c r="T8" s="60">
        <f t="shared" si="2"/>
        <v>1714676</v>
      </c>
      <c r="U8" s="60">
        <f t="shared" si="2"/>
        <v>4385220</v>
      </c>
      <c r="V8" s="59">
        <f t="shared" si="2"/>
        <v>6393231</v>
      </c>
      <c r="W8" s="59">
        <f t="shared" si="2"/>
        <v>17157845</v>
      </c>
      <c r="X8" s="60">
        <f t="shared" si="2"/>
        <v>8000000</v>
      </c>
      <c r="Y8" s="59">
        <f t="shared" si="2"/>
        <v>9157845</v>
      </c>
      <c r="Z8" s="61">
        <f>+IF(X8&lt;&gt;0,+(Y8/X8)*100,0)</f>
        <v>114.4730625</v>
      </c>
      <c r="AA8" s="62">
        <f>SUM(AA9:AA10)</f>
        <v>8000000</v>
      </c>
    </row>
    <row r="9" spans="1:27" ht="12.75">
      <c r="A9" s="291" t="s">
        <v>230</v>
      </c>
      <c r="B9" s="142"/>
      <c r="C9" s="60">
        <v>7052326</v>
      </c>
      <c r="D9" s="340"/>
      <c r="E9" s="60"/>
      <c r="F9" s="59">
        <v>8000000</v>
      </c>
      <c r="G9" s="59"/>
      <c r="H9" s="60">
        <v>1409569</v>
      </c>
      <c r="I9" s="60">
        <v>3330600</v>
      </c>
      <c r="J9" s="59">
        <v>4740169</v>
      </c>
      <c r="K9" s="59"/>
      <c r="L9" s="60"/>
      <c r="M9" s="60">
        <v>4237980</v>
      </c>
      <c r="N9" s="59">
        <v>4237980</v>
      </c>
      <c r="O9" s="59"/>
      <c r="P9" s="60">
        <v>824823</v>
      </c>
      <c r="Q9" s="60">
        <v>961642</v>
      </c>
      <c r="R9" s="59">
        <v>1786465</v>
      </c>
      <c r="S9" s="59">
        <v>293335</v>
      </c>
      <c r="T9" s="60">
        <v>1714676</v>
      </c>
      <c r="U9" s="60">
        <v>4385220</v>
      </c>
      <c r="V9" s="59">
        <v>6393231</v>
      </c>
      <c r="W9" s="59">
        <v>17157845</v>
      </c>
      <c r="X9" s="60">
        <v>8000000</v>
      </c>
      <c r="Y9" s="59">
        <v>9157845</v>
      </c>
      <c r="Z9" s="61">
        <v>114.47</v>
      </c>
      <c r="AA9" s="62">
        <v>8000000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8165786</v>
      </c>
      <c r="D22" s="344">
        <f t="shared" si="6"/>
        <v>0</v>
      </c>
      <c r="E22" s="343">
        <f t="shared" si="6"/>
        <v>0</v>
      </c>
      <c r="F22" s="345">
        <f t="shared" si="6"/>
        <v>5800000</v>
      </c>
      <c r="G22" s="345">
        <f t="shared" si="6"/>
        <v>0</v>
      </c>
      <c r="H22" s="343">
        <f t="shared" si="6"/>
        <v>949782</v>
      </c>
      <c r="I22" s="343">
        <f t="shared" si="6"/>
        <v>4723888</v>
      </c>
      <c r="J22" s="345">
        <f t="shared" si="6"/>
        <v>5673670</v>
      </c>
      <c r="K22" s="345">
        <f t="shared" si="6"/>
        <v>663115</v>
      </c>
      <c r="L22" s="343">
        <f t="shared" si="6"/>
        <v>598816</v>
      </c>
      <c r="M22" s="343">
        <f t="shared" si="6"/>
        <v>2834414</v>
      </c>
      <c r="N22" s="345">
        <f t="shared" si="6"/>
        <v>4096345</v>
      </c>
      <c r="O22" s="345">
        <f t="shared" si="6"/>
        <v>945000</v>
      </c>
      <c r="P22" s="343">
        <f t="shared" si="6"/>
        <v>62620</v>
      </c>
      <c r="Q22" s="343">
        <f t="shared" si="6"/>
        <v>1472491</v>
      </c>
      <c r="R22" s="345">
        <f t="shared" si="6"/>
        <v>2480111</v>
      </c>
      <c r="S22" s="345">
        <f t="shared" si="6"/>
        <v>1365012</v>
      </c>
      <c r="T22" s="343">
        <f t="shared" si="6"/>
        <v>-683107</v>
      </c>
      <c r="U22" s="343">
        <f t="shared" si="6"/>
        <v>1437502</v>
      </c>
      <c r="V22" s="345">
        <f t="shared" si="6"/>
        <v>2119407</v>
      </c>
      <c r="W22" s="345">
        <f t="shared" si="6"/>
        <v>14369533</v>
      </c>
      <c r="X22" s="343">
        <f t="shared" si="6"/>
        <v>5800000</v>
      </c>
      <c r="Y22" s="345">
        <f t="shared" si="6"/>
        <v>8569533</v>
      </c>
      <c r="Z22" s="336">
        <f>+IF(X22&lt;&gt;0,+(Y22/X22)*100,0)</f>
        <v>147.75056896551723</v>
      </c>
      <c r="AA22" s="350">
        <f>SUM(AA23:AA32)</f>
        <v>5800000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5000000</v>
      </c>
      <c r="G24" s="59"/>
      <c r="H24" s="60"/>
      <c r="I24" s="60">
        <v>1219617</v>
      </c>
      <c r="J24" s="59">
        <v>1219617</v>
      </c>
      <c r="K24" s="59">
        <v>506494</v>
      </c>
      <c r="L24" s="60">
        <v>598816</v>
      </c>
      <c r="M24" s="60"/>
      <c r="N24" s="59">
        <v>1105310</v>
      </c>
      <c r="O24" s="59">
        <v>945000</v>
      </c>
      <c r="P24" s="60"/>
      <c r="Q24" s="60"/>
      <c r="R24" s="59">
        <v>945000</v>
      </c>
      <c r="S24" s="59"/>
      <c r="T24" s="60"/>
      <c r="U24" s="60"/>
      <c r="V24" s="59"/>
      <c r="W24" s="59">
        <v>3269927</v>
      </c>
      <c r="X24" s="60">
        <v>5000000</v>
      </c>
      <c r="Y24" s="59">
        <v>-1730073</v>
      </c>
      <c r="Z24" s="61">
        <v>-34.6</v>
      </c>
      <c r="AA24" s="62">
        <v>5000000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1365012</v>
      </c>
      <c r="T25" s="60">
        <v>-683107</v>
      </c>
      <c r="U25" s="60">
        <v>899523</v>
      </c>
      <c r="V25" s="59">
        <v>1581428</v>
      </c>
      <c r="W25" s="59">
        <v>1581428</v>
      </c>
      <c r="X25" s="60"/>
      <c r="Y25" s="59">
        <v>1581428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8165786</v>
      </c>
      <c r="D32" s="340"/>
      <c r="E32" s="60"/>
      <c r="F32" s="59">
        <v>800000</v>
      </c>
      <c r="G32" s="59"/>
      <c r="H32" s="60">
        <v>949782</v>
      </c>
      <c r="I32" s="60">
        <v>3504271</v>
      </c>
      <c r="J32" s="59">
        <v>4454053</v>
      </c>
      <c r="K32" s="59">
        <v>156621</v>
      </c>
      <c r="L32" s="60"/>
      <c r="M32" s="60">
        <v>2834414</v>
      </c>
      <c r="N32" s="59">
        <v>2991035</v>
      </c>
      <c r="O32" s="59"/>
      <c r="P32" s="60">
        <v>62620</v>
      </c>
      <c r="Q32" s="60">
        <v>1472491</v>
      </c>
      <c r="R32" s="59">
        <v>1535111</v>
      </c>
      <c r="S32" s="59"/>
      <c r="T32" s="60"/>
      <c r="U32" s="60">
        <v>537979</v>
      </c>
      <c r="V32" s="59">
        <v>537979</v>
      </c>
      <c r="W32" s="59">
        <v>9518178</v>
      </c>
      <c r="X32" s="60">
        <v>800000</v>
      </c>
      <c r="Y32" s="59">
        <v>8718178</v>
      </c>
      <c r="Z32" s="61">
        <v>1089.77</v>
      </c>
      <c r="AA32" s="62">
        <v>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7567974</v>
      </c>
      <c r="D40" s="344">
        <f t="shared" si="9"/>
        <v>0</v>
      </c>
      <c r="E40" s="343">
        <f t="shared" si="9"/>
        <v>0</v>
      </c>
      <c r="F40" s="345">
        <f t="shared" si="9"/>
        <v>39675000</v>
      </c>
      <c r="G40" s="345">
        <f t="shared" si="9"/>
        <v>0</v>
      </c>
      <c r="H40" s="343">
        <f t="shared" si="9"/>
        <v>0</v>
      </c>
      <c r="I40" s="343">
        <f t="shared" si="9"/>
        <v>19938</v>
      </c>
      <c r="J40" s="345">
        <f t="shared" si="9"/>
        <v>19938</v>
      </c>
      <c r="K40" s="345">
        <f t="shared" si="9"/>
        <v>1796038</v>
      </c>
      <c r="L40" s="343">
        <f t="shared" si="9"/>
        <v>154397</v>
      </c>
      <c r="M40" s="343">
        <f t="shared" si="9"/>
        <v>0</v>
      </c>
      <c r="N40" s="345">
        <f t="shared" si="9"/>
        <v>1950435</v>
      </c>
      <c r="O40" s="345">
        <f t="shared" si="9"/>
        <v>966680</v>
      </c>
      <c r="P40" s="343">
        <f t="shared" si="9"/>
        <v>1554590</v>
      </c>
      <c r="Q40" s="343">
        <f t="shared" si="9"/>
        <v>205959</v>
      </c>
      <c r="R40" s="345">
        <f t="shared" si="9"/>
        <v>2727229</v>
      </c>
      <c r="S40" s="345">
        <f t="shared" si="9"/>
        <v>1104965</v>
      </c>
      <c r="T40" s="343">
        <f t="shared" si="9"/>
        <v>-476599</v>
      </c>
      <c r="U40" s="343">
        <f t="shared" si="9"/>
        <v>86366</v>
      </c>
      <c r="V40" s="345">
        <f t="shared" si="9"/>
        <v>714732</v>
      </c>
      <c r="W40" s="345">
        <f t="shared" si="9"/>
        <v>5412334</v>
      </c>
      <c r="X40" s="343">
        <f t="shared" si="9"/>
        <v>39675000</v>
      </c>
      <c r="Y40" s="345">
        <f t="shared" si="9"/>
        <v>-34262666</v>
      </c>
      <c r="Z40" s="336">
        <f>+IF(X40&lt;&gt;0,+(Y40/X40)*100,0)</f>
        <v>-86.35832640201639</v>
      </c>
      <c r="AA40" s="350">
        <f>SUM(AA41:AA49)</f>
        <v>39675000</v>
      </c>
    </row>
    <row r="41" spans="1:27" ht="12.75">
      <c r="A41" s="361" t="s">
        <v>248</v>
      </c>
      <c r="B41" s="142"/>
      <c r="C41" s="362">
        <v>4268302</v>
      </c>
      <c r="D41" s="363"/>
      <c r="E41" s="362"/>
      <c r="F41" s="364">
        <v>9700000</v>
      </c>
      <c r="G41" s="364"/>
      <c r="H41" s="362"/>
      <c r="I41" s="362"/>
      <c r="J41" s="364"/>
      <c r="K41" s="364">
        <v>1550231</v>
      </c>
      <c r="L41" s="362"/>
      <c r="M41" s="362"/>
      <c r="N41" s="364">
        <v>1550231</v>
      </c>
      <c r="O41" s="364">
        <v>562583</v>
      </c>
      <c r="P41" s="362">
        <v>1219197</v>
      </c>
      <c r="Q41" s="362"/>
      <c r="R41" s="364">
        <v>1781780</v>
      </c>
      <c r="S41" s="364">
        <v>1077655</v>
      </c>
      <c r="T41" s="362">
        <v>-47525</v>
      </c>
      <c r="U41" s="362">
        <v>-168546</v>
      </c>
      <c r="V41" s="364">
        <v>861584</v>
      </c>
      <c r="W41" s="364">
        <v>4193595</v>
      </c>
      <c r="X41" s="362">
        <v>9700000</v>
      </c>
      <c r="Y41" s="364">
        <v>-5506405</v>
      </c>
      <c r="Z41" s="365">
        <v>-56.77</v>
      </c>
      <c r="AA41" s="366">
        <v>9700000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1500000</v>
      </c>
      <c r="Y42" s="53">
        <f t="shared" si="10"/>
        <v>-1500000</v>
      </c>
      <c r="Z42" s="94">
        <f>+IF(X42&lt;&gt;0,+(Y42/X42)*100,0)</f>
        <v>-100</v>
      </c>
      <c r="AA42" s="95">
        <f>+AA62</f>
        <v>1500000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19450</v>
      </c>
      <c r="M43" s="305"/>
      <c r="N43" s="370">
        <v>19450</v>
      </c>
      <c r="O43" s="370"/>
      <c r="P43" s="305"/>
      <c r="Q43" s="305"/>
      <c r="R43" s="370"/>
      <c r="S43" s="370"/>
      <c r="T43" s="305"/>
      <c r="U43" s="305"/>
      <c r="V43" s="370"/>
      <c r="W43" s="370">
        <v>19450</v>
      </c>
      <c r="X43" s="305"/>
      <c r="Y43" s="370">
        <v>19450</v>
      </c>
      <c r="Z43" s="371"/>
      <c r="AA43" s="303"/>
    </row>
    <row r="44" spans="1:27" ht="12.75">
      <c r="A44" s="361" t="s">
        <v>251</v>
      </c>
      <c r="B44" s="136"/>
      <c r="C44" s="60">
        <v>3299672</v>
      </c>
      <c r="D44" s="368"/>
      <c r="E44" s="54"/>
      <c r="F44" s="53">
        <v>2175000</v>
      </c>
      <c r="G44" s="53"/>
      <c r="H44" s="54"/>
      <c r="I44" s="54">
        <v>19938</v>
      </c>
      <c r="J44" s="53">
        <v>19938</v>
      </c>
      <c r="K44" s="53">
        <v>245807</v>
      </c>
      <c r="L44" s="54">
        <v>134947</v>
      </c>
      <c r="M44" s="54"/>
      <c r="N44" s="53">
        <v>380754</v>
      </c>
      <c r="O44" s="53">
        <v>85501</v>
      </c>
      <c r="P44" s="54">
        <v>335393</v>
      </c>
      <c r="Q44" s="54">
        <v>205959</v>
      </c>
      <c r="R44" s="53">
        <v>626853</v>
      </c>
      <c r="S44" s="53">
        <v>27310</v>
      </c>
      <c r="T44" s="54">
        <v>-130679</v>
      </c>
      <c r="U44" s="54">
        <v>254912</v>
      </c>
      <c r="V44" s="53">
        <v>151543</v>
      </c>
      <c r="W44" s="53">
        <v>1179088</v>
      </c>
      <c r="X44" s="54">
        <v>2175000</v>
      </c>
      <c r="Y44" s="53">
        <v>-995912</v>
      </c>
      <c r="Z44" s="94">
        <v>-45.79</v>
      </c>
      <c r="AA44" s="95">
        <v>2175000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3000000</v>
      </c>
      <c r="G47" s="53"/>
      <c r="H47" s="54"/>
      <c r="I47" s="54"/>
      <c r="J47" s="53"/>
      <c r="K47" s="53"/>
      <c r="L47" s="54"/>
      <c r="M47" s="54"/>
      <c r="N47" s="53"/>
      <c r="O47" s="53">
        <v>318596</v>
      </c>
      <c r="P47" s="54"/>
      <c r="Q47" s="54"/>
      <c r="R47" s="53">
        <v>318596</v>
      </c>
      <c r="S47" s="53"/>
      <c r="T47" s="54"/>
      <c r="U47" s="54"/>
      <c r="V47" s="53"/>
      <c r="W47" s="53">
        <v>318596</v>
      </c>
      <c r="X47" s="54">
        <v>3000000</v>
      </c>
      <c r="Y47" s="53">
        <v>-2681404</v>
      </c>
      <c r="Z47" s="94">
        <v>-89.38</v>
      </c>
      <c r="AA47" s="95">
        <v>3000000</v>
      </c>
    </row>
    <row r="48" spans="1:27" ht="12.75">
      <c r="A48" s="361" t="s">
        <v>255</v>
      </c>
      <c r="B48" s="136"/>
      <c r="C48" s="60"/>
      <c r="D48" s="368"/>
      <c r="E48" s="54"/>
      <c r="F48" s="53">
        <v>11000000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11000000</v>
      </c>
      <c r="Y48" s="53">
        <v>-11000000</v>
      </c>
      <c r="Z48" s="94">
        <v>-100</v>
      </c>
      <c r="AA48" s="95">
        <v>11000000</v>
      </c>
    </row>
    <row r="49" spans="1:27" ht="12.75">
      <c r="A49" s="361" t="s">
        <v>93</v>
      </c>
      <c r="B49" s="136"/>
      <c r="C49" s="54"/>
      <c r="D49" s="368"/>
      <c r="E49" s="54"/>
      <c r="F49" s="53">
        <v>12300000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-298395</v>
      </c>
      <c r="U49" s="54"/>
      <c r="V49" s="53">
        <v>-298395</v>
      </c>
      <c r="W49" s="53">
        <v>-298395</v>
      </c>
      <c r="X49" s="54">
        <v>12300000</v>
      </c>
      <c r="Y49" s="53">
        <v>-12598395</v>
      </c>
      <c r="Z49" s="94">
        <v>-102.43</v>
      </c>
      <c r="AA49" s="95">
        <v>12300000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59657072</v>
      </c>
      <c r="D60" s="346">
        <f t="shared" si="14"/>
        <v>0</v>
      </c>
      <c r="E60" s="219">
        <f t="shared" si="14"/>
        <v>0</v>
      </c>
      <c r="F60" s="264">
        <f t="shared" si="14"/>
        <v>81926000</v>
      </c>
      <c r="G60" s="264">
        <f t="shared" si="14"/>
        <v>248587</v>
      </c>
      <c r="H60" s="219">
        <f t="shared" si="14"/>
        <v>2880981</v>
      </c>
      <c r="I60" s="219">
        <f t="shared" si="14"/>
        <v>7376011</v>
      </c>
      <c r="J60" s="264">
        <f t="shared" si="14"/>
        <v>10505579</v>
      </c>
      <c r="K60" s="264">
        <f t="shared" si="14"/>
        <v>3019663</v>
      </c>
      <c r="L60" s="219">
        <f t="shared" si="14"/>
        <v>1813677</v>
      </c>
      <c r="M60" s="219">
        <f t="shared" si="14"/>
        <v>8343112</v>
      </c>
      <c r="N60" s="264">
        <f t="shared" si="14"/>
        <v>13176452</v>
      </c>
      <c r="O60" s="264">
        <f t="shared" si="14"/>
        <v>3921405</v>
      </c>
      <c r="P60" s="219">
        <f t="shared" si="14"/>
        <v>2442033</v>
      </c>
      <c r="Q60" s="219">
        <f t="shared" si="14"/>
        <v>4667532</v>
      </c>
      <c r="R60" s="264">
        <f t="shared" si="14"/>
        <v>11030970</v>
      </c>
      <c r="S60" s="264">
        <f t="shared" si="14"/>
        <v>3711283</v>
      </c>
      <c r="T60" s="219">
        <f t="shared" si="14"/>
        <v>554970</v>
      </c>
      <c r="U60" s="219">
        <f t="shared" si="14"/>
        <v>10920128</v>
      </c>
      <c r="V60" s="264">
        <f t="shared" si="14"/>
        <v>15186381</v>
      </c>
      <c r="W60" s="264">
        <f t="shared" si="14"/>
        <v>49899382</v>
      </c>
      <c r="X60" s="219">
        <f t="shared" si="14"/>
        <v>81926000</v>
      </c>
      <c r="Y60" s="264">
        <f t="shared" si="14"/>
        <v>-32026618</v>
      </c>
      <c r="Z60" s="337">
        <f>+IF(X60&lt;&gt;0,+(Y60/X60)*100,0)</f>
        <v>-39.0921294827039</v>
      </c>
      <c r="AA60" s="232">
        <f>+AA57+AA54+AA51+AA40+AA37+AA34+AA22+AA5</f>
        <v>81926000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1500000</v>
      </c>
      <c r="Y62" s="349">
        <f t="shared" si="15"/>
        <v>-1500000</v>
      </c>
      <c r="Z62" s="338">
        <f>+IF(X62&lt;&gt;0,+(Y62/X62)*100,0)</f>
        <v>-100</v>
      </c>
      <c r="AA62" s="351">
        <f>SUM(AA63:AA66)</f>
        <v>1500000</v>
      </c>
    </row>
    <row r="63" spans="1:27" ht="12.75">
      <c r="A63" s="361" t="s">
        <v>259</v>
      </c>
      <c r="B63" s="136"/>
      <c r="C63" s="60"/>
      <c r="D63" s="340"/>
      <c r="E63" s="60"/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1500000</v>
      </c>
      <c r="Y63" s="59">
        <v>-1500000</v>
      </c>
      <c r="Z63" s="61">
        <v>-100</v>
      </c>
      <c r="AA63" s="62">
        <v>1500000</v>
      </c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2017-07-31T13:33:57Z</dcterms:created>
  <dcterms:modified xsi:type="dcterms:W3CDTF">2017-07-31T13:34:00Z</dcterms:modified>
  <cp:category/>
  <cp:version/>
  <cp:contentType/>
  <cp:contentStatus/>
</cp:coreProperties>
</file>