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<sst xmlns="http://schemas.openxmlformats.org/spreadsheetml/2006/main" count="857" uniqueCount="303">
  <si>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Dr Nkosazana Dlamini Zuma(KZN436)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</si>
  <si>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</si>
  <si>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</si>
  <si>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</si>
  <si>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</si>
  <si>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</si>
  <si>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</si>
  <si>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</si>
  <si>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</si>
  <si>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</si>
  <si>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</si>
  <si>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</si>
  <si>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</si>
  <si>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</si>
  <si>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</si>
  <si>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</si>
  <si>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</si>
  <si>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</si>
  <si>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</si>
  <si>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</si>
  <si>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</si>
  <si>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</si>
  <si>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</si>
  <si>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</si>
  <si>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</si>
  <si>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</si>
  <si>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</si>
  <si>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</si>
  <si>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</si>
  <si>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</si>
  <si>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</si>
  <si>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</si>
  <si>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</si>
  <si>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</si>
  <si>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</si>
  <si>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</si>
  <si>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</si>
  <si>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</si>
  <si>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</si>
  <si>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</si>
  <si>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</si>
  <si>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</si>
  <si>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</si>
  <si>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</si>
  <si>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</si>
  <si>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</si>
  <si>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</si>
  <si>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</si>
  <si>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</si>
  <si>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</si>
  <si>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</si>
  <si>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</si>
  <si>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</si>
  <si>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</si>
  <si>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</si>
  <si>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</si>
  <si>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</si>
  <si>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</si>
  <si>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</si>
  <si>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</si>
  <si>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</si>
  <si>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</si>
  <si>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</si>
  <si>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</si>
  <si>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</si>
  <si>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</si>
  <si>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</si>
  <si>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</si>
  <si>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</si>
  <si>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</si>
  <si>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Dr Nkosazana Dlamini Zuma(KZN436)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</si>
  <si>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</si>
  <si>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</si>
  <si>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</si>
  <si>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</si>
  <si>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</si>
  <si>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</si>
  <si>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</si>
  <si>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</si>
  <si>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</si>
  <si>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</si>
  <si>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</si>
  <si>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</si>
  <si>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</si>
  <si>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</si>
  <si>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</si>
  <si>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</si>
  <si>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</si>
  <si>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</si>
  <si>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</si>
  <si>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</si>
  <si>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</si>
  <si>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</si>
  <si>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</si>
  <si>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</si>
  <si>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</si>
  <si>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</si>
  <si>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</si>
  <si>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</si>
  <si>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</si>
  <si>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Dr Nkosazana Dlamini Zuma(KZN436)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</si>
  <si>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</si>
  <si>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</si>
  <si>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</si>
  <si>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</si>
  <si>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</si>
  <si>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</si>
  <si>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</si>
  <si>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</si>
  <si>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</si>
  <si>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</si>
  <si>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</si>
  <si>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</si>
  <si>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</si>
  <si>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</si>
  <si>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</si>
  <si>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</si>
  <si>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</si>
  <si>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</si>
  <si>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</si>
  <si>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</si>
  <si>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</si>
  <si>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</si>
  <si>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</si>
  <si>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</si>
  <si>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</si>
  <si>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</si>
  <si>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</si>
  <si>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</si>
  <si>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Dr Nkosazana Dlamini Zuma(KZN436)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</si>
  <si>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</si>
  <si>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</si>
  <si>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</si>
  <si>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</si>
  <si>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</si>
  <si>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</si>
  <si>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</si>
  <si>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</si>
  <si>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</si>
  <si>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</si>
  <si>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Dr Nkosazana Dlamini Zuma(KZN436)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</si>
  <si>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</si>
  <si>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</si>
  <si>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</si>
  <si>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</si>
  <si>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</si>
  <si>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</si>
  <si>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</si>
  <si>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</si>
  <si>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</si>
  <si>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</si>
  <si>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</si>
  <si>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</si>
  <si>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</si>
  <si>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</si>
  <si>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</si>
  <si>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</si>
  <si>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</si>
  <si>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</si>
  <si>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</si>
  <si>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</si>
  <si>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</si>
  <si>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</si>
  <si>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</si>
  <si>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</si>
  <si>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</si>
  <si>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</si>
  <si>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</si>
  <si>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</si>
  <si>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</si>
  <si>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</si>
  <si>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</si>
  <si>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</si>
  <si>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</si>
  <si>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Dr Nkosazana Dlamini Zuma(KZN436)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</si>
  <si>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</si>
  <si>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</si>
  <si>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</si>
  <si>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</si>
  <si>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</si>
  <si>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</si>
  <si>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</si>
  <si>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</si>
  <si>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</si>
  <si>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</si>
  <si>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</si>
  <si>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</si>
  <si>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</si>
  <si>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</si>
  <si>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</si>
  <si>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</si>
  <si>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</si>
  <si>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</si>
  <si>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</si>
  <si>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</si>
  <si>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</si>
  <si>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</si>
  <si>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</si>
  <si>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</si>
  <si>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</si>
  <si>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</si>
  <si>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</si>
  <si>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Dr Nkosazana Dlamini Zuma(KZN436)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</si>
  <si>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</si>
  <si>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</si>
  <si>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</si>
  <si>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</si>
  <si>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</si>
  <si>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</si>
  <si>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</si>
  <si>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</si>
  <si>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</si>
  <si>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</si>
  <si>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</si>
  <si>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</si>
  <si>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</si>
  <si>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</si>
  <si>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</si>
  <si>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</si>
  <si>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</si>
  <si>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</si>
  <si>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</si>
  <si>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</si>
  <si>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</si>
  <si>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</si>
  <si>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</si>
  <si>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</si>
  <si>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Dr Nkosazana Dlamini Zuma(KZN436)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</si>
  <si>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</si>
  <si>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</si>
  <si>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</si>
  <si>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</si>
  <si>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</si>
  <si>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</si>
  <si>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</si>
  <si>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</si>
  <si>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</si>
  <si>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</si>
  <si>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</si>
  <si>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</si>
  <si>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</si>
  <si>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</si>
  <si>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</si>
  <si>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</si>
  <si>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</si>
  <si>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</si>
  <si>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</si>
  <si>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</si>
  <si>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</si>
  <si>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</si>
  <si>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</si>
  <si>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</si>
  <si>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</si>
  <si>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</si>
  <si>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</si>
  <si>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</si>
  <si>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</si>
  <si>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</si>
  <si>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</si>
  <si>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</si>
  <si>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</si>
  <si>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</si>
  <si>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</si>
  <si>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Dr Nkosazana Dlamini Zuma(KZN436)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</si>
  <si>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</si>
  <si>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</si>
  <si>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Dr Nkosazana Dlamini Zuma(KZN436)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</si>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</sst>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20968485</v>
      </c>
      <c r="E5" s="60">
        <v>15240062</v>
      </c>
      <c r="F5" s="60">
        <v>1244970</v>
      </c>
      <c r="G5" s="60">
        <v>1248081</v>
      </c>
      <c r="H5" s="60">
        <v>1254475</v>
      </c>
      <c r="I5" s="60">
        <v>3747526</v>
      </c>
      <c r="J5" s="60">
        <v>1259967</v>
      </c>
      <c r="K5" s="60">
        <v>1190472</v>
      </c>
      <c r="L5" s="60">
        <v>1255046</v>
      </c>
      <c r="M5" s="60">
        <v>3705485</v>
      </c>
      <c r="N5" s="60">
        <v>2018401</v>
      </c>
      <c r="O5" s="60">
        <v>1259654</v>
      </c>
      <c r="P5" s="60">
        <v>1247896</v>
      </c>
      <c r="Q5" s="60">
        <v>4525951</v>
      </c>
      <c r="R5" s="60">
        <v>1191813</v>
      </c>
      <c r="S5" s="60">
        <v>-31665</v>
      </c>
      <c r="T5" s="60">
        <v>2802213</v>
      </c>
      <c r="U5" s="60">
        <v>3962361</v>
      </c>
      <c r="V5" s="60">
        <v>15941323</v>
      </c>
      <c r="W5" s="60">
        <v>20968486</v>
      </c>
      <c r="X5" s="60">
        <v>-5027163</v>
      </c>
      <c r="Y5" s="61">
        <v>-23.97</v>
      </c>
      <c r="Z5" s="62">
        <v>15240062</v>
      </c>
    </row>
    <row r="6" spans="1:26" ht="12.75">
      <c r="A6" s="58" t="s">
        <v>32</v>
      </c>
      <c r="B6" s="19">
        <v>0</v>
      </c>
      <c r="C6" s="19">
        <v>0</v>
      </c>
      <c r="D6" s="59">
        <v>2963298</v>
      </c>
      <c r="E6" s="60">
        <v>3534622</v>
      </c>
      <c r="F6" s="60">
        <v>2597071</v>
      </c>
      <c r="G6" s="60">
        <v>260179</v>
      </c>
      <c r="H6" s="60">
        <v>311545</v>
      </c>
      <c r="I6" s="60">
        <v>3168795</v>
      </c>
      <c r="J6" s="60">
        <v>311545</v>
      </c>
      <c r="K6" s="60">
        <v>829839</v>
      </c>
      <c r="L6" s="60">
        <v>259962</v>
      </c>
      <c r="M6" s="60">
        <v>1401346</v>
      </c>
      <c r="N6" s="60">
        <v>-310155</v>
      </c>
      <c r="O6" s="60">
        <v>101468</v>
      </c>
      <c r="P6" s="60">
        <v>308974</v>
      </c>
      <c r="Q6" s="60">
        <v>100287</v>
      </c>
      <c r="R6" s="60">
        <v>307970</v>
      </c>
      <c r="S6" s="60">
        <v>-16278</v>
      </c>
      <c r="T6" s="60">
        <v>-2090000</v>
      </c>
      <c r="U6" s="60">
        <v>-1798308</v>
      </c>
      <c r="V6" s="60">
        <v>2872120</v>
      </c>
      <c r="W6" s="60">
        <v>2963301</v>
      </c>
      <c r="X6" s="60">
        <v>-91181</v>
      </c>
      <c r="Y6" s="61">
        <v>-3.08</v>
      </c>
      <c r="Z6" s="62">
        <v>3534622</v>
      </c>
    </row>
    <row r="7" spans="1:26" ht="12.75">
      <c r="A7" s="58" t="s">
        <v>33</v>
      </c>
      <c r="B7" s="19">
        <v>0</v>
      </c>
      <c r="C7" s="19">
        <v>0</v>
      </c>
      <c r="D7" s="59">
        <v>5714929</v>
      </c>
      <c r="E7" s="60">
        <v>5714929</v>
      </c>
      <c r="F7" s="60">
        <v>485596</v>
      </c>
      <c r="G7" s="60">
        <v>334312</v>
      </c>
      <c r="H7" s="60">
        <v>399321</v>
      </c>
      <c r="I7" s="60">
        <v>1219229</v>
      </c>
      <c r="J7" s="60">
        <v>454131</v>
      </c>
      <c r="K7" s="60">
        <v>470349</v>
      </c>
      <c r="L7" s="60">
        <v>513404</v>
      </c>
      <c r="M7" s="60">
        <v>1437884</v>
      </c>
      <c r="N7" s="60">
        <v>-522498</v>
      </c>
      <c r="O7" s="60">
        <v>293000</v>
      </c>
      <c r="P7" s="60">
        <v>629913</v>
      </c>
      <c r="Q7" s="60">
        <v>400415</v>
      </c>
      <c r="R7" s="60">
        <v>545624</v>
      </c>
      <c r="S7" s="60">
        <v>628879</v>
      </c>
      <c r="T7" s="60">
        <v>1007058</v>
      </c>
      <c r="U7" s="60">
        <v>2181561</v>
      </c>
      <c r="V7" s="60">
        <v>5239089</v>
      </c>
      <c r="W7" s="60">
        <v>5714928</v>
      </c>
      <c r="X7" s="60">
        <v>-475839</v>
      </c>
      <c r="Y7" s="61">
        <v>-8.33</v>
      </c>
      <c r="Z7" s="62">
        <v>5714929</v>
      </c>
    </row>
    <row r="8" spans="1:26" ht="12.75">
      <c r="A8" s="58" t="s">
        <v>34</v>
      </c>
      <c r="B8" s="19">
        <v>0</v>
      </c>
      <c r="C8" s="19">
        <v>0</v>
      </c>
      <c r="D8" s="59">
        <v>112159126</v>
      </c>
      <c r="E8" s="60">
        <v>126137126</v>
      </c>
      <c r="F8" s="60">
        <v>17657000</v>
      </c>
      <c r="G8" s="60">
        <v>0</v>
      </c>
      <c r="H8" s="60">
        <v>27770000</v>
      </c>
      <c r="I8" s="60">
        <v>45427000</v>
      </c>
      <c r="J8" s="60">
        <v>937553</v>
      </c>
      <c r="K8" s="60">
        <v>297246</v>
      </c>
      <c r="L8" s="60">
        <v>32760082</v>
      </c>
      <c r="M8" s="60">
        <v>33994881</v>
      </c>
      <c r="N8" s="60">
        <v>-44972</v>
      </c>
      <c r="O8" s="60">
        <v>953452</v>
      </c>
      <c r="P8" s="60">
        <v>25697167</v>
      </c>
      <c r="Q8" s="60">
        <v>26605647</v>
      </c>
      <c r="R8" s="60">
        <v>932725</v>
      </c>
      <c r="S8" s="60">
        <v>2309246</v>
      </c>
      <c r="T8" s="60">
        <v>1903493</v>
      </c>
      <c r="U8" s="60">
        <v>5145464</v>
      </c>
      <c r="V8" s="60">
        <v>111172992</v>
      </c>
      <c r="W8" s="60">
        <v>112159128</v>
      </c>
      <c r="X8" s="60">
        <v>-986136</v>
      </c>
      <c r="Y8" s="61">
        <v>-0.88</v>
      </c>
      <c r="Z8" s="62">
        <v>126137126</v>
      </c>
    </row>
    <row r="9" spans="1:26" ht="12.75">
      <c r="A9" s="58" t="s">
        <v>35</v>
      </c>
      <c r="B9" s="19">
        <v>0</v>
      </c>
      <c r="C9" s="19">
        <v>0</v>
      </c>
      <c r="D9" s="59">
        <v>14394643</v>
      </c>
      <c r="E9" s="60">
        <v>38955573</v>
      </c>
      <c r="F9" s="60">
        <v>328288</v>
      </c>
      <c r="G9" s="60">
        <v>1430077</v>
      </c>
      <c r="H9" s="60">
        <v>374057</v>
      </c>
      <c r="I9" s="60">
        <v>2132422</v>
      </c>
      <c r="J9" s="60">
        <v>163571</v>
      </c>
      <c r="K9" s="60">
        <v>814247</v>
      </c>
      <c r="L9" s="60">
        <v>381941</v>
      </c>
      <c r="M9" s="60">
        <v>1359759</v>
      </c>
      <c r="N9" s="60">
        <v>-204037</v>
      </c>
      <c r="O9" s="60">
        <v>591988</v>
      </c>
      <c r="P9" s="60">
        <v>70083</v>
      </c>
      <c r="Q9" s="60">
        <v>458034</v>
      </c>
      <c r="R9" s="60">
        <v>238093</v>
      </c>
      <c r="S9" s="60">
        <v>184386</v>
      </c>
      <c r="T9" s="60">
        <v>5915998</v>
      </c>
      <c r="U9" s="60">
        <v>6338477</v>
      </c>
      <c r="V9" s="60">
        <v>10288692</v>
      </c>
      <c r="W9" s="60">
        <v>14394648</v>
      </c>
      <c r="X9" s="60">
        <v>-4105956</v>
      </c>
      <c r="Y9" s="61">
        <v>-28.52</v>
      </c>
      <c r="Z9" s="62">
        <v>38955573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156200481</v>
      </c>
      <c r="E10" s="66">
        <f t="shared" si="0"/>
        <v>189582312</v>
      </c>
      <c r="F10" s="66">
        <f t="shared" si="0"/>
        <v>22312925</v>
      </c>
      <c r="G10" s="66">
        <f t="shared" si="0"/>
        <v>3272649</v>
      </c>
      <c r="H10" s="66">
        <f t="shared" si="0"/>
        <v>30109398</v>
      </c>
      <c r="I10" s="66">
        <f t="shared" si="0"/>
        <v>55694972</v>
      </c>
      <c r="J10" s="66">
        <f t="shared" si="0"/>
        <v>3126767</v>
      </c>
      <c r="K10" s="66">
        <f t="shared" si="0"/>
        <v>3602153</v>
      </c>
      <c r="L10" s="66">
        <f t="shared" si="0"/>
        <v>35170435</v>
      </c>
      <c r="M10" s="66">
        <f t="shared" si="0"/>
        <v>41899355</v>
      </c>
      <c r="N10" s="66">
        <f t="shared" si="0"/>
        <v>936739</v>
      </c>
      <c r="O10" s="66">
        <f t="shared" si="0"/>
        <v>3199562</v>
      </c>
      <c r="P10" s="66">
        <f t="shared" si="0"/>
        <v>27954033</v>
      </c>
      <c r="Q10" s="66">
        <f t="shared" si="0"/>
        <v>32090334</v>
      </c>
      <c r="R10" s="66">
        <f t="shared" si="0"/>
        <v>3216225</v>
      </c>
      <c r="S10" s="66">
        <f t="shared" si="0"/>
        <v>3074568</v>
      </c>
      <c r="T10" s="66">
        <f t="shared" si="0"/>
        <v>9538762</v>
      </c>
      <c r="U10" s="66">
        <f t="shared" si="0"/>
        <v>15829555</v>
      </c>
      <c r="V10" s="66">
        <f t="shared" si="0"/>
        <v>145514216</v>
      </c>
      <c r="W10" s="66">
        <f t="shared" si="0"/>
        <v>156200491</v>
      </c>
      <c r="X10" s="66">
        <f t="shared" si="0"/>
        <v>-10686275</v>
      </c>
      <c r="Y10" s="67">
        <f>+IF(W10&lt;&gt;0,(X10/W10)*100,0)</f>
        <v>-6.841383744433941</v>
      </c>
      <c r="Z10" s="68">
        <f t="shared" si="0"/>
        <v>189582312</v>
      </c>
    </row>
    <row r="11" spans="1:26" ht="12.75">
      <c r="A11" s="58" t="s">
        <v>37</v>
      </c>
      <c r="B11" s="19">
        <v>0</v>
      </c>
      <c r="C11" s="19">
        <v>0</v>
      </c>
      <c r="D11" s="59">
        <v>58297999</v>
      </c>
      <c r="E11" s="60">
        <v>53550704</v>
      </c>
      <c r="F11" s="60">
        <v>4053089</v>
      </c>
      <c r="G11" s="60">
        <v>4032158</v>
      </c>
      <c r="H11" s="60">
        <v>3709292</v>
      </c>
      <c r="I11" s="60">
        <v>11794539</v>
      </c>
      <c r="J11" s="60">
        <v>3971006</v>
      </c>
      <c r="K11" s="60">
        <v>5295726</v>
      </c>
      <c r="L11" s="60">
        <v>5288842</v>
      </c>
      <c r="M11" s="60">
        <v>14555574</v>
      </c>
      <c r="N11" s="60">
        <v>3479186</v>
      </c>
      <c r="O11" s="60">
        <v>3569641</v>
      </c>
      <c r="P11" s="60">
        <v>3458592</v>
      </c>
      <c r="Q11" s="60">
        <v>10507419</v>
      </c>
      <c r="R11" s="60">
        <v>3576020</v>
      </c>
      <c r="S11" s="60">
        <v>2002169</v>
      </c>
      <c r="T11" s="60">
        <v>1275796</v>
      </c>
      <c r="U11" s="60">
        <v>6853985</v>
      </c>
      <c r="V11" s="60">
        <v>43711517</v>
      </c>
      <c r="W11" s="60">
        <v>58298004</v>
      </c>
      <c r="X11" s="60">
        <v>-14586487</v>
      </c>
      <c r="Y11" s="61">
        <v>-25.02</v>
      </c>
      <c r="Z11" s="62">
        <v>53550704</v>
      </c>
    </row>
    <row r="12" spans="1:26" ht="12.75">
      <c r="A12" s="58" t="s">
        <v>38</v>
      </c>
      <c r="B12" s="19">
        <v>0</v>
      </c>
      <c r="C12" s="19">
        <v>0</v>
      </c>
      <c r="D12" s="59">
        <v>10836088</v>
      </c>
      <c r="E12" s="60">
        <v>8661969</v>
      </c>
      <c r="F12" s="60">
        <v>708150</v>
      </c>
      <c r="G12" s="60">
        <v>735298</v>
      </c>
      <c r="H12" s="60">
        <v>679344</v>
      </c>
      <c r="I12" s="60">
        <v>2122792</v>
      </c>
      <c r="J12" s="60">
        <v>543562</v>
      </c>
      <c r="K12" s="60">
        <v>1076899</v>
      </c>
      <c r="L12" s="60">
        <v>781747</v>
      </c>
      <c r="M12" s="60">
        <v>2402208</v>
      </c>
      <c r="N12" s="60">
        <v>781747</v>
      </c>
      <c r="O12" s="60">
        <v>960031</v>
      </c>
      <c r="P12" s="60">
        <v>810911</v>
      </c>
      <c r="Q12" s="60">
        <v>2552689</v>
      </c>
      <c r="R12" s="60">
        <v>810017</v>
      </c>
      <c r="S12" s="60">
        <v>200017</v>
      </c>
      <c r="T12" s="60">
        <v>-1220000</v>
      </c>
      <c r="U12" s="60">
        <v>-209966</v>
      </c>
      <c r="V12" s="60">
        <v>6867723</v>
      </c>
      <c r="W12" s="60">
        <v>10836084</v>
      </c>
      <c r="X12" s="60">
        <v>-3968361</v>
      </c>
      <c r="Y12" s="61">
        <v>-36.62</v>
      </c>
      <c r="Z12" s="62">
        <v>8661969</v>
      </c>
    </row>
    <row r="13" spans="1:26" ht="12.75">
      <c r="A13" s="58" t="s">
        <v>279</v>
      </c>
      <c r="B13" s="19">
        <v>0</v>
      </c>
      <c r="C13" s="19">
        <v>0</v>
      </c>
      <c r="D13" s="59">
        <v>12227000</v>
      </c>
      <c r="E13" s="60">
        <v>14443180</v>
      </c>
      <c r="F13" s="60">
        <v>1244411</v>
      </c>
      <c r="G13" s="60">
        <v>0</v>
      </c>
      <c r="H13" s="60">
        <v>1701427</v>
      </c>
      <c r="I13" s="60">
        <v>2945838</v>
      </c>
      <c r="J13" s="60">
        <v>0</v>
      </c>
      <c r="K13" s="60">
        <v>0</v>
      </c>
      <c r="L13" s="60">
        <v>3469781</v>
      </c>
      <c r="M13" s="60">
        <v>3469781</v>
      </c>
      <c r="N13" s="60">
        <v>221580</v>
      </c>
      <c r="O13" s="60">
        <v>10171401</v>
      </c>
      <c r="P13" s="60">
        <v>-5086047</v>
      </c>
      <c r="Q13" s="60">
        <v>5306934</v>
      </c>
      <c r="R13" s="60">
        <v>0</v>
      </c>
      <c r="S13" s="60">
        <v>3664354</v>
      </c>
      <c r="T13" s="60">
        <v>898328</v>
      </c>
      <c r="U13" s="60">
        <v>4562682</v>
      </c>
      <c r="V13" s="60">
        <v>16285235</v>
      </c>
      <c r="W13" s="60">
        <v>12226788</v>
      </c>
      <c r="X13" s="60">
        <v>4058447</v>
      </c>
      <c r="Y13" s="61">
        <v>33.19</v>
      </c>
      <c r="Z13" s="62">
        <v>14443180</v>
      </c>
    </row>
    <row r="14" spans="1:26" ht="12.75">
      <c r="A14" s="58" t="s">
        <v>40</v>
      </c>
      <c r="B14" s="19">
        <v>0</v>
      </c>
      <c r="C14" s="19">
        <v>0</v>
      </c>
      <c r="D14" s="59">
        <v>747000</v>
      </c>
      <c r="E14" s="60">
        <v>551567</v>
      </c>
      <c r="F14" s="60">
        <v>24582</v>
      </c>
      <c r="G14" s="60">
        <v>0</v>
      </c>
      <c r="H14" s="60">
        <v>0</v>
      </c>
      <c r="I14" s="60">
        <v>24582</v>
      </c>
      <c r="J14" s="60">
        <v>0</v>
      </c>
      <c r="K14" s="60">
        <v>0</v>
      </c>
      <c r="L14" s="60">
        <v>1458</v>
      </c>
      <c r="M14" s="60">
        <v>1458</v>
      </c>
      <c r="N14" s="60">
        <v>309</v>
      </c>
      <c r="O14" s="60">
        <v>6014</v>
      </c>
      <c r="P14" s="60">
        <v>520</v>
      </c>
      <c r="Q14" s="60">
        <v>6843</v>
      </c>
      <c r="R14" s="60">
        <v>0</v>
      </c>
      <c r="S14" s="60">
        <v>0</v>
      </c>
      <c r="T14" s="60">
        <v>379426</v>
      </c>
      <c r="U14" s="60">
        <v>379426</v>
      </c>
      <c r="V14" s="60">
        <v>412309</v>
      </c>
      <c r="W14" s="60">
        <v>747468</v>
      </c>
      <c r="X14" s="60">
        <v>-335159</v>
      </c>
      <c r="Y14" s="61">
        <v>-44.84</v>
      </c>
      <c r="Z14" s="62">
        <v>551567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1144641</v>
      </c>
      <c r="E16" s="60">
        <v>1285000</v>
      </c>
      <c r="F16" s="60">
        <v>16407</v>
      </c>
      <c r="G16" s="60">
        <v>0</v>
      </c>
      <c r="H16" s="60">
        <v>95358</v>
      </c>
      <c r="I16" s="60">
        <v>111765</v>
      </c>
      <c r="J16" s="60">
        <v>115424</v>
      </c>
      <c r="K16" s="60">
        <v>291768</v>
      </c>
      <c r="L16" s="60">
        <v>118043</v>
      </c>
      <c r="M16" s="60">
        <v>525235</v>
      </c>
      <c r="N16" s="60">
        <v>0</v>
      </c>
      <c r="O16" s="60">
        <v>408896</v>
      </c>
      <c r="P16" s="60">
        <v>94461</v>
      </c>
      <c r="Q16" s="60">
        <v>503357</v>
      </c>
      <c r="R16" s="60">
        <v>0</v>
      </c>
      <c r="S16" s="60">
        <v>346451</v>
      </c>
      <c r="T16" s="60">
        <v>0</v>
      </c>
      <c r="U16" s="60">
        <v>346451</v>
      </c>
      <c r="V16" s="60">
        <v>1486808</v>
      </c>
      <c r="W16" s="60">
        <v>1144644</v>
      </c>
      <c r="X16" s="60">
        <v>342164</v>
      </c>
      <c r="Y16" s="61">
        <v>29.89</v>
      </c>
      <c r="Z16" s="62">
        <v>1285000</v>
      </c>
    </row>
    <row r="17" spans="1:26" ht="12.75">
      <c r="A17" s="58" t="s">
        <v>43</v>
      </c>
      <c r="B17" s="19">
        <v>0</v>
      </c>
      <c r="C17" s="19">
        <v>0</v>
      </c>
      <c r="D17" s="59">
        <v>58744374</v>
      </c>
      <c r="E17" s="60">
        <v>59365548</v>
      </c>
      <c r="F17" s="60">
        <v>2559024</v>
      </c>
      <c r="G17" s="60">
        <v>2118344</v>
      </c>
      <c r="H17" s="60">
        <v>3916333</v>
      </c>
      <c r="I17" s="60">
        <v>8593701</v>
      </c>
      <c r="J17" s="60">
        <v>6682043</v>
      </c>
      <c r="K17" s="60">
        <v>8208017</v>
      </c>
      <c r="L17" s="60">
        <v>2470239</v>
      </c>
      <c r="M17" s="60">
        <v>17360299</v>
      </c>
      <c r="N17" s="60">
        <v>407163</v>
      </c>
      <c r="O17" s="60">
        <v>5541970</v>
      </c>
      <c r="P17" s="60">
        <v>2127229</v>
      </c>
      <c r="Q17" s="60">
        <v>8076362</v>
      </c>
      <c r="R17" s="60">
        <v>3974369</v>
      </c>
      <c r="S17" s="60">
        <v>3466891</v>
      </c>
      <c r="T17" s="60">
        <v>10146047</v>
      </c>
      <c r="U17" s="60">
        <v>17587307</v>
      </c>
      <c r="V17" s="60">
        <v>51617669</v>
      </c>
      <c r="W17" s="60">
        <v>58744536</v>
      </c>
      <c r="X17" s="60">
        <v>-7126867</v>
      </c>
      <c r="Y17" s="61">
        <v>-12.13</v>
      </c>
      <c r="Z17" s="62">
        <v>59365548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141997102</v>
      </c>
      <c r="E18" s="73">
        <f t="shared" si="1"/>
        <v>137857968</v>
      </c>
      <c r="F18" s="73">
        <f t="shared" si="1"/>
        <v>8605663</v>
      </c>
      <c r="G18" s="73">
        <f t="shared" si="1"/>
        <v>6885800</v>
      </c>
      <c r="H18" s="73">
        <f t="shared" si="1"/>
        <v>10101754</v>
      </c>
      <c r="I18" s="73">
        <f t="shared" si="1"/>
        <v>25593217</v>
      </c>
      <c r="J18" s="73">
        <f t="shared" si="1"/>
        <v>11312035</v>
      </c>
      <c r="K18" s="73">
        <f t="shared" si="1"/>
        <v>14872410</v>
      </c>
      <c r="L18" s="73">
        <f t="shared" si="1"/>
        <v>12130110</v>
      </c>
      <c r="M18" s="73">
        <f t="shared" si="1"/>
        <v>38314555</v>
      </c>
      <c r="N18" s="73">
        <f t="shared" si="1"/>
        <v>4889985</v>
      </c>
      <c r="O18" s="73">
        <f t="shared" si="1"/>
        <v>20657953</v>
      </c>
      <c r="P18" s="73">
        <f t="shared" si="1"/>
        <v>1405666</v>
      </c>
      <c r="Q18" s="73">
        <f t="shared" si="1"/>
        <v>26953604</v>
      </c>
      <c r="R18" s="73">
        <f t="shared" si="1"/>
        <v>8360406</v>
      </c>
      <c r="S18" s="73">
        <f t="shared" si="1"/>
        <v>9679882</v>
      </c>
      <c r="T18" s="73">
        <f t="shared" si="1"/>
        <v>11479597</v>
      </c>
      <c r="U18" s="73">
        <f t="shared" si="1"/>
        <v>29519885</v>
      </c>
      <c r="V18" s="73">
        <f t="shared" si="1"/>
        <v>120381261</v>
      </c>
      <c r="W18" s="73">
        <f t="shared" si="1"/>
        <v>141997524</v>
      </c>
      <c r="X18" s="73">
        <f t="shared" si="1"/>
        <v>-21616263</v>
      </c>
      <c r="Y18" s="67">
        <f>+IF(W18&lt;&gt;0,(X18/W18)*100,0)</f>
        <v>-15.222985859950628</v>
      </c>
      <c r="Z18" s="74">
        <f t="shared" si="1"/>
        <v>137857968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14203379</v>
      </c>
      <c r="E19" s="77">
        <f t="shared" si="2"/>
        <v>51724344</v>
      </c>
      <c r="F19" s="77">
        <f t="shared" si="2"/>
        <v>13707262</v>
      </c>
      <c r="G19" s="77">
        <f t="shared" si="2"/>
        <v>-3613151</v>
      </c>
      <c r="H19" s="77">
        <f t="shared" si="2"/>
        <v>20007644</v>
      </c>
      <c r="I19" s="77">
        <f t="shared" si="2"/>
        <v>30101755</v>
      </c>
      <c r="J19" s="77">
        <f t="shared" si="2"/>
        <v>-8185268</v>
      </c>
      <c r="K19" s="77">
        <f t="shared" si="2"/>
        <v>-11270257</v>
      </c>
      <c r="L19" s="77">
        <f t="shared" si="2"/>
        <v>23040325</v>
      </c>
      <c r="M19" s="77">
        <f t="shared" si="2"/>
        <v>3584800</v>
      </c>
      <c r="N19" s="77">
        <f t="shared" si="2"/>
        <v>-3953246</v>
      </c>
      <c r="O19" s="77">
        <f t="shared" si="2"/>
        <v>-17458391</v>
      </c>
      <c r="P19" s="77">
        <f t="shared" si="2"/>
        <v>26548367</v>
      </c>
      <c r="Q19" s="77">
        <f t="shared" si="2"/>
        <v>5136730</v>
      </c>
      <c r="R19" s="77">
        <f t="shared" si="2"/>
        <v>-5144181</v>
      </c>
      <c r="S19" s="77">
        <f t="shared" si="2"/>
        <v>-6605314</v>
      </c>
      <c r="T19" s="77">
        <f t="shared" si="2"/>
        <v>-1940835</v>
      </c>
      <c r="U19" s="77">
        <f t="shared" si="2"/>
        <v>-13690330</v>
      </c>
      <c r="V19" s="77">
        <f t="shared" si="2"/>
        <v>25132955</v>
      </c>
      <c r="W19" s="77">
        <f>IF(E10=E18,0,W10-W18)</f>
        <v>14202967</v>
      </c>
      <c r="X19" s="77">
        <f t="shared" si="2"/>
        <v>10929988</v>
      </c>
      <c r="Y19" s="78">
        <f>+IF(W19&lt;&gt;0,(X19/W19)*100,0)</f>
        <v>76.95566707998405</v>
      </c>
      <c r="Z19" s="79">
        <f t="shared" si="2"/>
        <v>51724344</v>
      </c>
    </row>
    <row r="20" spans="1:26" ht="12.75">
      <c r="A20" s="58" t="s">
        <v>46</v>
      </c>
      <c r="B20" s="19">
        <v>0</v>
      </c>
      <c r="C20" s="19">
        <v>0</v>
      </c>
      <c r="D20" s="59">
        <v>48013000</v>
      </c>
      <c r="E20" s="60">
        <v>41513000</v>
      </c>
      <c r="F20" s="60">
        <v>0</v>
      </c>
      <c r="G20" s="60">
        <v>0</v>
      </c>
      <c r="H20" s="60">
        <v>3633174</v>
      </c>
      <c r="I20" s="60">
        <v>3633174</v>
      </c>
      <c r="J20" s="60">
        <v>4957025</v>
      </c>
      <c r="K20" s="60">
        <v>3242391</v>
      </c>
      <c r="L20" s="60">
        <v>2769920</v>
      </c>
      <c r="M20" s="60">
        <v>10969336</v>
      </c>
      <c r="N20" s="60">
        <v>-841033</v>
      </c>
      <c r="O20" s="60">
        <v>3971057</v>
      </c>
      <c r="P20" s="60">
        <v>1481625</v>
      </c>
      <c r="Q20" s="60">
        <v>4611649</v>
      </c>
      <c r="R20" s="60">
        <v>3975251</v>
      </c>
      <c r="S20" s="60">
        <v>6142076</v>
      </c>
      <c r="T20" s="60">
        <v>12279691</v>
      </c>
      <c r="U20" s="60">
        <v>22397018</v>
      </c>
      <c r="V20" s="60">
        <v>41611177</v>
      </c>
      <c r="W20" s="60">
        <v>48013001</v>
      </c>
      <c r="X20" s="60">
        <v>-6401824</v>
      </c>
      <c r="Y20" s="61">
        <v>-13.33</v>
      </c>
      <c r="Z20" s="62">
        <v>41513000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62216379</v>
      </c>
      <c r="E22" s="88">
        <f t="shared" si="3"/>
        <v>93237344</v>
      </c>
      <c r="F22" s="88">
        <f t="shared" si="3"/>
        <v>13707262</v>
      </c>
      <c r="G22" s="88">
        <f t="shared" si="3"/>
        <v>-3613151</v>
      </c>
      <c r="H22" s="88">
        <f t="shared" si="3"/>
        <v>23640818</v>
      </c>
      <c r="I22" s="88">
        <f t="shared" si="3"/>
        <v>33734929</v>
      </c>
      <c r="J22" s="88">
        <f t="shared" si="3"/>
        <v>-3228243</v>
      </c>
      <c r="K22" s="88">
        <f t="shared" si="3"/>
        <v>-8027866</v>
      </c>
      <c r="L22" s="88">
        <f t="shared" si="3"/>
        <v>25810245</v>
      </c>
      <c r="M22" s="88">
        <f t="shared" si="3"/>
        <v>14554136</v>
      </c>
      <c r="N22" s="88">
        <f t="shared" si="3"/>
        <v>-4794279</v>
      </c>
      <c r="O22" s="88">
        <f t="shared" si="3"/>
        <v>-13487334</v>
      </c>
      <c r="P22" s="88">
        <f t="shared" si="3"/>
        <v>28029992</v>
      </c>
      <c r="Q22" s="88">
        <f t="shared" si="3"/>
        <v>9748379</v>
      </c>
      <c r="R22" s="88">
        <f t="shared" si="3"/>
        <v>-1168930</v>
      </c>
      <c r="S22" s="88">
        <f t="shared" si="3"/>
        <v>-463238</v>
      </c>
      <c r="T22" s="88">
        <f t="shared" si="3"/>
        <v>10338856</v>
      </c>
      <c r="U22" s="88">
        <f t="shared" si="3"/>
        <v>8706688</v>
      </c>
      <c r="V22" s="88">
        <f t="shared" si="3"/>
        <v>66744132</v>
      </c>
      <c r="W22" s="88">
        <f t="shared" si="3"/>
        <v>62215968</v>
      </c>
      <c r="X22" s="88">
        <f t="shared" si="3"/>
        <v>4528164</v>
      </c>
      <c r="Y22" s="89">
        <f>+IF(W22&lt;&gt;0,(X22/W22)*100,0)</f>
        <v>7.2781379854123625</v>
      </c>
      <c r="Z22" s="90">
        <f t="shared" si="3"/>
        <v>93237344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62216379</v>
      </c>
      <c r="E24" s="77">
        <f t="shared" si="4"/>
        <v>93237344</v>
      </c>
      <c r="F24" s="77">
        <f t="shared" si="4"/>
        <v>13707262</v>
      </c>
      <c r="G24" s="77">
        <f t="shared" si="4"/>
        <v>-3613151</v>
      </c>
      <c r="H24" s="77">
        <f t="shared" si="4"/>
        <v>23640818</v>
      </c>
      <c r="I24" s="77">
        <f t="shared" si="4"/>
        <v>33734929</v>
      </c>
      <c r="J24" s="77">
        <f t="shared" si="4"/>
        <v>-3228243</v>
      </c>
      <c r="K24" s="77">
        <f t="shared" si="4"/>
        <v>-8027866</v>
      </c>
      <c r="L24" s="77">
        <f t="shared" si="4"/>
        <v>25810245</v>
      </c>
      <c r="M24" s="77">
        <f t="shared" si="4"/>
        <v>14554136</v>
      </c>
      <c r="N24" s="77">
        <f t="shared" si="4"/>
        <v>-4794279</v>
      </c>
      <c r="O24" s="77">
        <f t="shared" si="4"/>
        <v>-13487334</v>
      </c>
      <c r="P24" s="77">
        <f t="shared" si="4"/>
        <v>28029992</v>
      </c>
      <c r="Q24" s="77">
        <f t="shared" si="4"/>
        <v>9748379</v>
      </c>
      <c r="R24" s="77">
        <f t="shared" si="4"/>
        <v>-1168930</v>
      </c>
      <c r="S24" s="77">
        <f t="shared" si="4"/>
        <v>-463238</v>
      </c>
      <c r="T24" s="77">
        <f t="shared" si="4"/>
        <v>10338856</v>
      </c>
      <c r="U24" s="77">
        <f t="shared" si="4"/>
        <v>8706688</v>
      </c>
      <c r="V24" s="77">
        <f t="shared" si="4"/>
        <v>66744132</v>
      </c>
      <c r="W24" s="77">
        <f t="shared" si="4"/>
        <v>62215968</v>
      </c>
      <c r="X24" s="77">
        <f t="shared" si="4"/>
        <v>4528164</v>
      </c>
      <c r="Y24" s="78">
        <f>+IF(W24&lt;&gt;0,(X24/W24)*100,0)</f>
        <v>7.2781379854123625</v>
      </c>
      <c r="Z24" s="79">
        <f t="shared" si="4"/>
        <v>93237344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62210000</v>
      </c>
      <c r="E27" s="100">
        <v>93232975</v>
      </c>
      <c r="F27" s="100">
        <v>1107990</v>
      </c>
      <c r="G27" s="100">
        <v>1792053</v>
      </c>
      <c r="H27" s="100">
        <v>3759809</v>
      </c>
      <c r="I27" s="100">
        <v>6659852</v>
      </c>
      <c r="J27" s="100">
        <v>2863399</v>
      </c>
      <c r="K27" s="100">
        <v>12170756</v>
      </c>
      <c r="L27" s="100">
        <v>6111085</v>
      </c>
      <c r="M27" s="100">
        <v>21145240</v>
      </c>
      <c r="N27" s="100">
        <v>650494</v>
      </c>
      <c r="O27" s="100">
        <v>4062320</v>
      </c>
      <c r="P27" s="100">
        <v>1513586</v>
      </c>
      <c r="Q27" s="100">
        <v>6226400</v>
      </c>
      <c r="R27" s="100">
        <v>12191669</v>
      </c>
      <c r="S27" s="100">
        <v>14884534</v>
      </c>
      <c r="T27" s="100">
        <v>18821298</v>
      </c>
      <c r="U27" s="100">
        <v>45897501</v>
      </c>
      <c r="V27" s="100">
        <v>79928993</v>
      </c>
      <c r="W27" s="100">
        <v>93232975</v>
      </c>
      <c r="X27" s="100">
        <v>-13303982</v>
      </c>
      <c r="Y27" s="101">
        <v>-14.27</v>
      </c>
      <c r="Z27" s="102">
        <v>93232975</v>
      </c>
    </row>
    <row r="28" spans="1:26" ht="12.75">
      <c r="A28" s="103" t="s">
        <v>46</v>
      </c>
      <c r="B28" s="19">
        <v>0</v>
      </c>
      <c r="C28" s="19">
        <v>0</v>
      </c>
      <c r="D28" s="59">
        <v>48014000</v>
      </c>
      <c r="E28" s="60">
        <v>41513203</v>
      </c>
      <c r="F28" s="60">
        <v>1041441</v>
      </c>
      <c r="G28" s="60">
        <v>1792053</v>
      </c>
      <c r="H28" s="60">
        <v>1490564</v>
      </c>
      <c r="I28" s="60">
        <v>4324058</v>
      </c>
      <c r="J28" s="60">
        <v>907693</v>
      </c>
      <c r="K28" s="60">
        <v>4551189</v>
      </c>
      <c r="L28" s="60">
        <v>2443316</v>
      </c>
      <c r="M28" s="60">
        <v>7902198</v>
      </c>
      <c r="N28" s="60">
        <v>638494</v>
      </c>
      <c r="O28" s="60">
        <v>3971061</v>
      </c>
      <c r="P28" s="60">
        <v>1481624</v>
      </c>
      <c r="Q28" s="60">
        <v>6091179</v>
      </c>
      <c r="R28" s="60">
        <v>6358416</v>
      </c>
      <c r="S28" s="60">
        <v>8553750</v>
      </c>
      <c r="T28" s="60">
        <v>10742494</v>
      </c>
      <c r="U28" s="60">
        <v>25654660</v>
      </c>
      <c r="V28" s="60">
        <v>43972095</v>
      </c>
      <c r="W28" s="60">
        <v>41513203</v>
      </c>
      <c r="X28" s="60">
        <v>2458892</v>
      </c>
      <c r="Y28" s="61">
        <v>5.92</v>
      </c>
      <c r="Z28" s="62">
        <v>41513203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14196000</v>
      </c>
      <c r="E31" s="60">
        <v>51719772</v>
      </c>
      <c r="F31" s="60">
        <v>66549</v>
      </c>
      <c r="G31" s="60">
        <v>0</v>
      </c>
      <c r="H31" s="60">
        <v>2269245</v>
      </c>
      <c r="I31" s="60">
        <v>2335794</v>
      </c>
      <c r="J31" s="60">
        <v>1955706</v>
      </c>
      <c r="K31" s="60">
        <v>7619567</v>
      </c>
      <c r="L31" s="60">
        <v>3667769</v>
      </c>
      <c r="M31" s="60">
        <v>13243042</v>
      </c>
      <c r="N31" s="60">
        <v>12000</v>
      </c>
      <c r="O31" s="60">
        <v>91259</v>
      </c>
      <c r="P31" s="60">
        <v>31962</v>
      </c>
      <c r="Q31" s="60">
        <v>135221</v>
      </c>
      <c r="R31" s="60">
        <v>5833253</v>
      </c>
      <c r="S31" s="60">
        <v>6330784</v>
      </c>
      <c r="T31" s="60">
        <v>8078804</v>
      </c>
      <c r="U31" s="60">
        <v>20242841</v>
      </c>
      <c r="V31" s="60">
        <v>35956898</v>
      </c>
      <c r="W31" s="60">
        <v>51719772</v>
      </c>
      <c r="X31" s="60">
        <v>-15762874</v>
      </c>
      <c r="Y31" s="61">
        <v>-30.48</v>
      </c>
      <c r="Z31" s="62">
        <v>51719772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62210000</v>
      </c>
      <c r="E32" s="100">
        <f t="shared" si="5"/>
        <v>93232975</v>
      </c>
      <c r="F32" s="100">
        <f t="shared" si="5"/>
        <v>1107990</v>
      </c>
      <c r="G32" s="100">
        <f t="shared" si="5"/>
        <v>1792053</v>
      </c>
      <c r="H32" s="100">
        <f t="shared" si="5"/>
        <v>3759809</v>
      </c>
      <c r="I32" s="100">
        <f t="shared" si="5"/>
        <v>6659852</v>
      </c>
      <c r="J32" s="100">
        <f t="shared" si="5"/>
        <v>2863399</v>
      </c>
      <c r="K32" s="100">
        <f t="shared" si="5"/>
        <v>12170756</v>
      </c>
      <c r="L32" s="100">
        <f t="shared" si="5"/>
        <v>6111085</v>
      </c>
      <c r="M32" s="100">
        <f t="shared" si="5"/>
        <v>21145240</v>
      </c>
      <c r="N32" s="100">
        <f t="shared" si="5"/>
        <v>650494</v>
      </c>
      <c r="O32" s="100">
        <f t="shared" si="5"/>
        <v>4062320</v>
      </c>
      <c r="P32" s="100">
        <f t="shared" si="5"/>
        <v>1513586</v>
      </c>
      <c r="Q32" s="100">
        <f t="shared" si="5"/>
        <v>6226400</v>
      </c>
      <c r="R32" s="100">
        <f t="shared" si="5"/>
        <v>12191669</v>
      </c>
      <c r="S32" s="100">
        <f t="shared" si="5"/>
        <v>14884534</v>
      </c>
      <c r="T32" s="100">
        <f t="shared" si="5"/>
        <v>18821298</v>
      </c>
      <c r="U32" s="100">
        <f t="shared" si="5"/>
        <v>45897501</v>
      </c>
      <c r="V32" s="100">
        <f t="shared" si="5"/>
        <v>79928993</v>
      </c>
      <c r="W32" s="100">
        <f t="shared" si="5"/>
        <v>93232975</v>
      </c>
      <c r="X32" s="100">
        <f t="shared" si="5"/>
        <v>-13303982</v>
      </c>
      <c r="Y32" s="101">
        <f>+IF(W32&lt;&gt;0,(X32/W32)*100,0)</f>
        <v>-14.269610081626164</v>
      </c>
      <c r="Z32" s="102">
        <f t="shared" si="5"/>
        <v>93232975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80080622</v>
      </c>
      <c r="E35" s="60">
        <v>133841034</v>
      </c>
      <c r="F35" s="60">
        <v>0</v>
      </c>
      <c r="G35" s="60">
        <v>116900941</v>
      </c>
      <c r="H35" s="60">
        <v>158882013</v>
      </c>
      <c r="I35" s="60">
        <v>158882013</v>
      </c>
      <c r="J35" s="60">
        <v>146074343</v>
      </c>
      <c r="K35" s="60">
        <v>95275355</v>
      </c>
      <c r="L35" s="60">
        <v>121698434</v>
      </c>
      <c r="M35" s="60">
        <v>121698434</v>
      </c>
      <c r="N35" s="60">
        <v>118605803</v>
      </c>
      <c r="O35" s="60">
        <v>116576475</v>
      </c>
      <c r="P35" s="60">
        <v>163779099</v>
      </c>
      <c r="Q35" s="60">
        <v>163779099</v>
      </c>
      <c r="R35" s="60">
        <v>129760752</v>
      </c>
      <c r="S35" s="60">
        <v>124955234</v>
      </c>
      <c r="T35" s="60">
        <v>30488017</v>
      </c>
      <c r="U35" s="60">
        <v>30488017</v>
      </c>
      <c r="V35" s="60">
        <v>30488017</v>
      </c>
      <c r="W35" s="60">
        <v>133841034</v>
      </c>
      <c r="X35" s="60">
        <v>-103353017</v>
      </c>
      <c r="Y35" s="61">
        <v>-77.22</v>
      </c>
      <c r="Z35" s="62">
        <v>133841034</v>
      </c>
    </row>
    <row r="36" spans="1:26" ht="12.75">
      <c r="A36" s="58" t="s">
        <v>57</v>
      </c>
      <c r="B36" s="19">
        <v>0</v>
      </c>
      <c r="C36" s="19">
        <v>0</v>
      </c>
      <c r="D36" s="59">
        <v>300531540</v>
      </c>
      <c r="E36" s="60">
        <v>329549966</v>
      </c>
      <c r="F36" s="60">
        <v>2</v>
      </c>
      <c r="G36" s="60">
        <v>307041049</v>
      </c>
      <c r="H36" s="60">
        <v>310747720</v>
      </c>
      <c r="I36" s="60">
        <v>310747720</v>
      </c>
      <c r="J36" s="60">
        <v>316249602</v>
      </c>
      <c r="K36" s="60">
        <v>325139530</v>
      </c>
      <c r="L36" s="60">
        <v>322631033</v>
      </c>
      <c r="M36" s="60">
        <v>322631033</v>
      </c>
      <c r="N36" s="60">
        <v>329549966</v>
      </c>
      <c r="O36" s="60">
        <v>332435305</v>
      </c>
      <c r="P36" s="60">
        <v>344944488</v>
      </c>
      <c r="Q36" s="60">
        <v>344944488</v>
      </c>
      <c r="R36" s="60">
        <v>351921368</v>
      </c>
      <c r="S36" s="60">
        <v>345928238</v>
      </c>
      <c r="T36" s="60">
        <v>365963484</v>
      </c>
      <c r="U36" s="60">
        <v>365963484</v>
      </c>
      <c r="V36" s="60">
        <v>365963484</v>
      </c>
      <c r="W36" s="60">
        <v>329549966</v>
      </c>
      <c r="X36" s="60">
        <v>36413518</v>
      </c>
      <c r="Y36" s="61">
        <v>11.05</v>
      </c>
      <c r="Z36" s="62">
        <v>329549966</v>
      </c>
    </row>
    <row r="37" spans="1:26" ht="12.75">
      <c r="A37" s="58" t="s">
        <v>58</v>
      </c>
      <c r="B37" s="19">
        <v>0</v>
      </c>
      <c r="C37" s="19">
        <v>0</v>
      </c>
      <c r="D37" s="59">
        <v>23609733</v>
      </c>
      <c r="E37" s="60">
        <v>55734991</v>
      </c>
      <c r="F37" s="60">
        <v>1</v>
      </c>
      <c r="G37" s="60">
        <v>60437501</v>
      </c>
      <c r="H37" s="60">
        <v>70007565</v>
      </c>
      <c r="I37" s="60">
        <v>70007565</v>
      </c>
      <c r="J37" s="60">
        <v>76183941</v>
      </c>
      <c r="K37" s="60">
        <v>66781707</v>
      </c>
      <c r="L37" s="60">
        <v>70190450</v>
      </c>
      <c r="M37" s="60">
        <v>70190450</v>
      </c>
      <c r="N37" s="60">
        <v>77209963</v>
      </c>
      <c r="O37" s="60">
        <v>77997705</v>
      </c>
      <c r="P37" s="60">
        <v>110196923</v>
      </c>
      <c r="Q37" s="60">
        <v>110196923</v>
      </c>
      <c r="R37" s="60">
        <v>83335420</v>
      </c>
      <c r="S37" s="60">
        <v>85098085</v>
      </c>
      <c r="T37" s="60">
        <v>50274975</v>
      </c>
      <c r="U37" s="60">
        <v>50274975</v>
      </c>
      <c r="V37" s="60">
        <v>50274975</v>
      </c>
      <c r="W37" s="60">
        <v>55734991</v>
      </c>
      <c r="X37" s="60">
        <v>-5460016</v>
      </c>
      <c r="Y37" s="61">
        <v>-9.8</v>
      </c>
      <c r="Z37" s="62">
        <v>55734991</v>
      </c>
    </row>
    <row r="38" spans="1:26" ht="12.75">
      <c r="A38" s="58" t="s">
        <v>59</v>
      </c>
      <c r="B38" s="19">
        <v>0</v>
      </c>
      <c r="C38" s="19">
        <v>0</v>
      </c>
      <c r="D38" s="59">
        <v>3442000</v>
      </c>
      <c r="E38" s="60">
        <v>18992963</v>
      </c>
      <c r="F38" s="60">
        <v>0</v>
      </c>
      <c r="G38" s="60">
        <v>768147</v>
      </c>
      <c r="H38" s="60">
        <v>1219048</v>
      </c>
      <c r="I38" s="60">
        <v>1219048</v>
      </c>
      <c r="J38" s="60">
        <v>768147</v>
      </c>
      <c r="K38" s="60">
        <v>677255</v>
      </c>
      <c r="L38" s="60">
        <v>654009</v>
      </c>
      <c r="M38" s="60">
        <v>654009</v>
      </c>
      <c r="N38" s="60">
        <v>674716</v>
      </c>
      <c r="O38" s="60">
        <v>678149</v>
      </c>
      <c r="P38" s="60">
        <v>660306</v>
      </c>
      <c r="Q38" s="60">
        <v>660306</v>
      </c>
      <c r="R38" s="60">
        <v>556391</v>
      </c>
      <c r="S38" s="60">
        <v>556391</v>
      </c>
      <c r="T38" s="60">
        <v>534678</v>
      </c>
      <c r="U38" s="60">
        <v>534678</v>
      </c>
      <c r="V38" s="60">
        <v>534678</v>
      </c>
      <c r="W38" s="60">
        <v>18992963</v>
      </c>
      <c r="X38" s="60">
        <v>-18458285</v>
      </c>
      <c r="Y38" s="61">
        <v>-97.18</v>
      </c>
      <c r="Z38" s="62">
        <v>18992963</v>
      </c>
    </row>
    <row r="39" spans="1:26" ht="12.75">
      <c r="A39" s="58" t="s">
        <v>60</v>
      </c>
      <c r="B39" s="19">
        <v>0</v>
      </c>
      <c r="C39" s="19">
        <v>0</v>
      </c>
      <c r="D39" s="59">
        <v>353560429</v>
      </c>
      <c r="E39" s="60">
        <v>388663046</v>
      </c>
      <c r="F39" s="60">
        <v>1</v>
      </c>
      <c r="G39" s="60">
        <v>362736342</v>
      </c>
      <c r="H39" s="60">
        <v>398403120</v>
      </c>
      <c r="I39" s="60">
        <v>398403120</v>
      </c>
      <c r="J39" s="60">
        <v>385371857</v>
      </c>
      <c r="K39" s="60">
        <v>352955923</v>
      </c>
      <c r="L39" s="60">
        <v>373485008</v>
      </c>
      <c r="M39" s="60">
        <v>373485008</v>
      </c>
      <c r="N39" s="60">
        <v>370271090</v>
      </c>
      <c r="O39" s="60">
        <v>370335926</v>
      </c>
      <c r="P39" s="60">
        <v>397866358</v>
      </c>
      <c r="Q39" s="60">
        <v>397866358</v>
      </c>
      <c r="R39" s="60">
        <v>397790309</v>
      </c>
      <c r="S39" s="60">
        <v>385228996</v>
      </c>
      <c r="T39" s="60">
        <v>345641848</v>
      </c>
      <c r="U39" s="60">
        <v>345641848</v>
      </c>
      <c r="V39" s="60">
        <v>345641848</v>
      </c>
      <c r="W39" s="60">
        <v>388663046</v>
      </c>
      <c r="X39" s="60">
        <v>-43021198</v>
      </c>
      <c r="Y39" s="61">
        <v>-11.07</v>
      </c>
      <c r="Z39" s="62">
        <v>388663046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63720185</v>
      </c>
      <c r="E42" s="60">
        <v>81735376</v>
      </c>
      <c r="F42" s="60">
        <v>10453739</v>
      </c>
      <c r="G42" s="60">
        <v>-6980048</v>
      </c>
      <c r="H42" s="60">
        <v>29678737</v>
      </c>
      <c r="I42" s="60">
        <v>33152428</v>
      </c>
      <c r="J42" s="60">
        <v>-5813814</v>
      </c>
      <c r="K42" s="60">
        <v>-9854650</v>
      </c>
      <c r="L42" s="60">
        <v>40106683</v>
      </c>
      <c r="M42" s="60">
        <v>24438219</v>
      </c>
      <c r="N42" s="60">
        <v>-3249999</v>
      </c>
      <c r="O42" s="60">
        <v>-2321504</v>
      </c>
      <c r="P42" s="60">
        <v>39800628</v>
      </c>
      <c r="Q42" s="60">
        <v>34229125</v>
      </c>
      <c r="R42" s="60">
        <v>-10094034</v>
      </c>
      <c r="S42" s="60">
        <v>-7200069</v>
      </c>
      <c r="T42" s="60">
        <v>-6303016</v>
      </c>
      <c r="U42" s="60">
        <v>-23597119</v>
      </c>
      <c r="V42" s="60">
        <v>68222653</v>
      </c>
      <c r="W42" s="60">
        <v>81735376</v>
      </c>
      <c r="X42" s="60">
        <v>-13512723</v>
      </c>
      <c r="Y42" s="61">
        <v>-16.53</v>
      </c>
      <c r="Z42" s="62">
        <v>81735376</v>
      </c>
    </row>
    <row r="43" spans="1:26" ht="12.75">
      <c r="A43" s="58" t="s">
        <v>63</v>
      </c>
      <c r="B43" s="19">
        <v>0</v>
      </c>
      <c r="C43" s="19">
        <v>0</v>
      </c>
      <c r="D43" s="59">
        <v>-62208900</v>
      </c>
      <c r="E43" s="60">
        <v>-93232908</v>
      </c>
      <c r="F43" s="60">
        <v>-777495</v>
      </c>
      <c r="G43" s="60">
        <v>-1968105</v>
      </c>
      <c r="H43" s="60">
        <v>-1620432</v>
      </c>
      <c r="I43" s="60">
        <v>-4366032</v>
      </c>
      <c r="J43" s="60">
        <v>-6001635</v>
      </c>
      <c r="K43" s="60">
        <v>-14541743</v>
      </c>
      <c r="L43" s="60">
        <v>-6699163</v>
      </c>
      <c r="M43" s="60">
        <v>-27242541</v>
      </c>
      <c r="N43" s="60">
        <v>-370135</v>
      </c>
      <c r="O43" s="60">
        <v>-2229391</v>
      </c>
      <c r="P43" s="60">
        <v>-3020885</v>
      </c>
      <c r="Q43" s="60">
        <v>-5620411</v>
      </c>
      <c r="R43" s="60">
        <v>-4004920</v>
      </c>
      <c r="S43" s="60">
        <v>-4537521</v>
      </c>
      <c r="T43" s="60">
        <v>-6624508</v>
      </c>
      <c r="U43" s="60">
        <v>-15166949</v>
      </c>
      <c r="V43" s="60">
        <v>-52395933</v>
      </c>
      <c r="W43" s="60">
        <v>-93232908</v>
      </c>
      <c r="X43" s="60">
        <v>40836975</v>
      </c>
      <c r="Y43" s="61">
        <v>-43.8</v>
      </c>
      <c r="Z43" s="62">
        <v>-93232908</v>
      </c>
    </row>
    <row r="44" spans="1:26" ht="12.75">
      <c r="A44" s="58" t="s">
        <v>64</v>
      </c>
      <c r="B44" s="19">
        <v>0</v>
      </c>
      <c r="C44" s="19">
        <v>0</v>
      </c>
      <c r="D44" s="59">
        <v>-612660</v>
      </c>
      <c r="E44" s="60">
        <v>-613498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-613498</v>
      </c>
      <c r="X44" s="60">
        <v>613498</v>
      </c>
      <c r="Y44" s="61">
        <v>-100</v>
      </c>
      <c r="Z44" s="62">
        <v>-613498</v>
      </c>
    </row>
    <row r="45" spans="1:26" ht="12.75">
      <c r="A45" s="70" t="s">
        <v>65</v>
      </c>
      <c r="B45" s="22">
        <v>0</v>
      </c>
      <c r="C45" s="22">
        <v>0</v>
      </c>
      <c r="D45" s="99">
        <v>22879114</v>
      </c>
      <c r="E45" s="100">
        <v>81633788</v>
      </c>
      <c r="F45" s="100">
        <v>93001311</v>
      </c>
      <c r="G45" s="100">
        <v>84053158</v>
      </c>
      <c r="H45" s="100">
        <v>112111463</v>
      </c>
      <c r="I45" s="100">
        <v>112111463</v>
      </c>
      <c r="J45" s="100">
        <v>100296014</v>
      </c>
      <c r="K45" s="100">
        <v>75899621</v>
      </c>
      <c r="L45" s="100">
        <v>109307141</v>
      </c>
      <c r="M45" s="100">
        <v>109307141</v>
      </c>
      <c r="N45" s="100">
        <v>105687007</v>
      </c>
      <c r="O45" s="100">
        <v>101136112</v>
      </c>
      <c r="P45" s="100">
        <v>137915855</v>
      </c>
      <c r="Q45" s="100">
        <v>105687007</v>
      </c>
      <c r="R45" s="100">
        <v>123816901</v>
      </c>
      <c r="S45" s="100">
        <v>112079311</v>
      </c>
      <c r="T45" s="100">
        <v>99151787</v>
      </c>
      <c r="U45" s="100">
        <v>99151787</v>
      </c>
      <c r="V45" s="100">
        <v>99151787</v>
      </c>
      <c r="W45" s="100">
        <v>81633788</v>
      </c>
      <c r="X45" s="100">
        <v>17517999</v>
      </c>
      <c r="Y45" s="101">
        <v>21.46</v>
      </c>
      <c r="Z45" s="102">
        <v>81633788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1508968</v>
      </c>
      <c r="C49" s="52">
        <v>0</v>
      </c>
      <c r="D49" s="129">
        <v>328377</v>
      </c>
      <c r="E49" s="54">
        <v>626173</v>
      </c>
      <c r="F49" s="54">
        <v>0</v>
      </c>
      <c r="G49" s="54">
        <v>0</v>
      </c>
      <c r="H49" s="54">
        <v>0</v>
      </c>
      <c r="I49" s="54">
        <v>553615</v>
      </c>
      <c r="J49" s="54">
        <v>0</v>
      </c>
      <c r="K49" s="54">
        <v>0</v>
      </c>
      <c r="L49" s="54">
        <v>0</v>
      </c>
      <c r="M49" s="54">
        <v>31364702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34381835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84.95358740136155</v>
      </c>
      <c r="E58" s="7">
        <f t="shared" si="6"/>
        <v>101.34268073736462</v>
      </c>
      <c r="F58" s="7">
        <f t="shared" si="6"/>
        <v>34.9046333151841</v>
      </c>
      <c r="G58" s="7">
        <f t="shared" si="6"/>
        <v>84.45977483988172</v>
      </c>
      <c r="H58" s="7">
        <f t="shared" si="6"/>
        <v>81.087087010383</v>
      </c>
      <c r="I58" s="7">
        <f t="shared" si="6"/>
        <v>56.52927725613094</v>
      </c>
      <c r="J58" s="7">
        <f t="shared" si="6"/>
        <v>59.733365064982</v>
      </c>
      <c r="K58" s="7">
        <f t="shared" si="6"/>
        <v>89.80157015429803</v>
      </c>
      <c r="L58" s="7">
        <f t="shared" si="6"/>
        <v>100</v>
      </c>
      <c r="M58" s="7">
        <f t="shared" si="6"/>
        <v>83.5742557370706</v>
      </c>
      <c r="N58" s="7">
        <f t="shared" si="6"/>
        <v>-177.00868014079347</v>
      </c>
      <c r="O58" s="7">
        <f t="shared" si="6"/>
        <v>96.27263390056144</v>
      </c>
      <c r="P58" s="7">
        <f t="shared" si="6"/>
        <v>97.39986580780239</v>
      </c>
      <c r="Q58" s="7">
        <f t="shared" si="6"/>
        <v>415.2289128076392</v>
      </c>
      <c r="R58" s="7">
        <f t="shared" si="6"/>
        <v>101.13763124398662</v>
      </c>
      <c r="S58" s="7">
        <f t="shared" si="6"/>
        <v>-852.1723713576538</v>
      </c>
      <c r="T58" s="7">
        <f t="shared" si="6"/>
        <v>44.45107037662672</v>
      </c>
      <c r="U58" s="7">
        <f t="shared" si="6"/>
        <v>73.68880641691638</v>
      </c>
      <c r="V58" s="7">
        <f t="shared" si="6"/>
        <v>96.08621076792575</v>
      </c>
      <c r="W58" s="7">
        <f t="shared" si="6"/>
        <v>78.18003081824419</v>
      </c>
      <c r="X58" s="7">
        <f t="shared" si="6"/>
        <v>0</v>
      </c>
      <c r="Y58" s="7">
        <f t="shared" si="6"/>
        <v>0</v>
      </c>
      <c r="Z58" s="8">
        <f t="shared" si="6"/>
        <v>101.34268073736462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84.9992460940707</v>
      </c>
      <c r="E59" s="10">
        <f t="shared" si="7"/>
        <v>102.65698043978675</v>
      </c>
      <c r="F59" s="10">
        <f t="shared" si="7"/>
        <v>115.3041613944399</v>
      </c>
      <c r="G59" s="10">
        <f t="shared" si="7"/>
        <v>96.59709586156667</v>
      </c>
      <c r="H59" s="10">
        <f t="shared" si="7"/>
        <v>86.25273520795552</v>
      </c>
      <c r="I59" s="10">
        <f t="shared" si="7"/>
        <v>98.76190858247925</v>
      </c>
      <c r="J59" s="10">
        <f t="shared" si="7"/>
        <v>61.66280545442857</v>
      </c>
      <c r="K59" s="10">
        <f t="shared" si="7"/>
        <v>133.4029695784529</v>
      </c>
      <c r="L59" s="10">
        <f t="shared" si="7"/>
        <v>100</v>
      </c>
      <c r="M59" s="10">
        <f t="shared" si="7"/>
        <v>97.69576722075519</v>
      </c>
      <c r="N59" s="10">
        <f t="shared" si="7"/>
        <v>-200</v>
      </c>
      <c r="O59" s="10">
        <f t="shared" si="7"/>
        <v>100</v>
      </c>
      <c r="P59" s="10">
        <f t="shared" si="7"/>
        <v>100.77560992780707</v>
      </c>
      <c r="Q59" s="10">
        <f t="shared" si="7"/>
        <v>403.0317937986654</v>
      </c>
      <c r="R59" s="10">
        <f t="shared" si="7"/>
        <v>105.68847629619746</v>
      </c>
      <c r="S59" s="10">
        <f t="shared" si="7"/>
        <v>-472.73961787462497</v>
      </c>
      <c r="T59" s="10">
        <f t="shared" si="7"/>
        <v>20.59695135259599</v>
      </c>
      <c r="U59" s="10">
        <f t="shared" si="7"/>
        <v>39.85760556359308</v>
      </c>
      <c r="V59" s="10">
        <f t="shared" si="7"/>
        <v>100.02493432039195</v>
      </c>
      <c r="W59" s="10">
        <f t="shared" si="7"/>
        <v>73.21996176645045</v>
      </c>
      <c r="X59" s="10">
        <f t="shared" si="7"/>
        <v>0</v>
      </c>
      <c r="Y59" s="10">
        <f t="shared" si="7"/>
        <v>0</v>
      </c>
      <c r="Z59" s="11">
        <f t="shared" si="7"/>
        <v>102.65698043978675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88.98784394954541</v>
      </c>
      <c r="E60" s="13">
        <f t="shared" si="7"/>
        <v>96.18377863318906</v>
      </c>
      <c r="F60" s="13">
        <f t="shared" si="7"/>
        <v>0.7158063834219396</v>
      </c>
      <c r="G60" s="13">
        <f t="shared" si="7"/>
        <v>26.236936878072402</v>
      </c>
      <c r="H60" s="13">
        <f t="shared" si="7"/>
        <v>60.286956940409894</v>
      </c>
      <c r="I60" s="13">
        <f t="shared" si="7"/>
        <v>8.668089920616511</v>
      </c>
      <c r="J60" s="13">
        <f t="shared" si="7"/>
        <v>51.930218748495406</v>
      </c>
      <c r="K60" s="13">
        <f t="shared" si="7"/>
        <v>27.251792215116428</v>
      </c>
      <c r="L60" s="13">
        <f t="shared" si="7"/>
        <v>100</v>
      </c>
      <c r="M60" s="13">
        <f t="shared" si="7"/>
        <v>46.23369246424509</v>
      </c>
      <c r="N60" s="13">
        <f t="shared" si="7"/>
        <v>-83.642372362206</v>
      </c>
      <c r="O60" s="13">
        <f t="shared" si="7"/>
        <v>50</v>
      </c>
      <c r="P60" s="13">
        <f t="shared" si="7"/>
        <v>83.74296866402999</v>
      </c>
      <c r="Q60" s="13">
        <f t="shared" si="7"/>
        <v>567.2709324239432</v>
      </c>
      <c r="R60" s="13">
        <f t="shared" si="7"/>
        <v>83.52631749845764</v>
      </c>
      <c r="S60" s="13">
        <f t="shared" si="7"/>
        <v>-1590.269074824917</v>
      </c>
      <c r="T60" s="13">
        <f t="shared" si="7"/>
        <v>-13.786746411483254</v>
      </c>
      <c r="U60" s="13">
        <f t="shared" si="7"/>
        <v>-44.722205539874146</v>
      </c>
      <c r="V60" s="13">
        <f t="shared" si="7"/>
        <v>79.9308524713452</v>
      </c>
      <c r="W60" s="13">
        <f t="shared" si="7"/>
        <v>114.72789973073947</v>
      </c>
      <c r="X60" s="13">
        <f t="shared" si="7"/>
        <v>0</v>
      </c>
      <c r="Y60" s="13">
        <f t="shared" si="7"/>
        <v>0</v>
      </c>
      <c r="Z60" s="14">
        <f t="shared" si="7"/>
        <v>96.18377863318906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88.98784394954541</v>
      </c>
      <c r="E64" s="13">
        <f t="shared" si="7"/>
        <v>96.18377863318906</v>
      </c>
      <c r="F64" s="13">
        <f t="shared" si="7"/>
        <v>0.7158063834219396</v>
      </c>
      <c r="G64" s="13">
        <f t="shared" si="7"/>
        <v>0</v>
      </c>
      <c r="H64" s="13">
        <f t="shared" si="7"/>
        <v>60.286956940409894</v>
      </c>
      <c r="I64" s="13">
        <f t="shared" si="7"/>
        <v>9.443460394909469</v>
      </c>
      <c r="J64" s="13">
        <f t="shared" si="7"/>
        <v>51.930218748495406</v>
      </c>
      <c r="K64" s="13">
        <f t="shared" si="7"/>
        <v>27.251792215116428</v>
      </c>
      <c r="L64" s="13">
        <f t="shared" si="7"/>
        <v>0</v>
      </c>
      <c r="M64" s="13">
        <f t="shared" si="7"/>
        <v>56.76389365892636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-13.786746411483254</v>
      </c>
      <c r="U64" s="13">
        <f t="shared" si="7"/>
        <v>-38.480526315789476</v>
      </c>
      <c r="V64" s="13">
        <f t="shared" si="7"/>
        <v>117.1280612244898</v>
      </c>
      <c r="W64" s="13">
        <f t="shared" si="7"/>
        <v>114.72789973073947</v>
      </c>
      <c r="X64" s="13">
        <f t="shared" si="7"/>
        <v>0</v>
      </c>
      <c r="Y64" s="13">
        <f t="shared" si="7"/>
        <v>0</v>
      </c>
      <c r="Z64" s="14">
        <f t="shared" si="7"/>
        <v>96.18377863318906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22566502</v>
      </c>
      <c r="E67" s="26">
        <v>17408755</v>
      </c>
      <c r="F67" s="26">
        <v>3726511</v>
      </c>
      <c r="G67" s="26">
        <v>1508260</v>
      </c>
      <c r="H67" s="26">
        <v>1566020</v>
      </c>
      <c r="I67" s="26">
        <v>6800791</v>
      </c>
      <c r="J67" s="26">
        <v>1571512</v>
      </c>
      <c r="K67" s="26">
        <v>2020311</v>
      </c>
      <c r="L67" s="26">
        <v>1515008</v>
      </c>
      <c r="M67" s="26">
        <v>5106831</v>
      </c>
      <c r="N67" s="26">
        <v>-1569675</v>
      </c>
      <c r="O67" s="26">
        <v>1361122</v>
      </c>
      <c r="P67" s="26">
        <v>1558958</v>
      </c>
      <c r="Q67" s="26">
        <v>1350405</v>
      </c>
      <c r="R67" s="26">
        <v>1499783</v>
      </c>
      <c r="S67" s="26">
        <v>-47943</v>
      </c>
      <c r="T67" s="26">
        <v>2926213</v>
      </c>
      <c r="U67" s="26">
        <v>4378053</v>
      </c>
      <c r="V67" s="26">
        <v>17636080</v>
      </c>
      <c r="W67" s="26">
        <v>22566503</v>
      </c>
      <c r="X67" s="26"/>
      <c r="Y67" s="25"/>
      <c r="Z67" s="27">
        <v>17408755</v>
      </c>
    </row>
    <row r="68" spans="1:26" ht="12.75" hidden="1">
      <c r="A68" s="37" t="s">
        <v>31</v>
      </c>
      <c r="B68" s="19"/>
      <c r="C68" s="19"/>
      <c r="D68" s="20">
        <v>19452029</v>
      </c>
      <c r="E68" s="21">
        <v>13874133</v>
      </c>
      <c r="F68" s="21">
        <v>1111959</v>
      </c>
      <c r="G68" s="21">
        <v>1248081</v>
      </c>
      <c r="H68" s="21">
        <v>1254475</v>
      </c>
      <c r="I68" s="21">
        <v>3614515</v>
      </c>
      <c r="J68" s="21">
        <v>1259967</v>
      </c>
      <c r="K68" s="21">
        <v>1190472</v>
      </c>
      <c r="L68" s="21">
        <v>1255046</v>
      </c>
      <c r="M68" s="21">
        <v>3705485</v>
      </c>
      <c r="N68" s="21">
        <v>-1259520</v>
      </c>
      <c r="O68" s="21">
        <v>1259654</v>
      </c>
      <c r="P68" s="21">
        <v>1249984</v>
      </c>
      <c r="Q68" s="21">
        <v>1250118</v>
      </c>
      <c r="R68" s="21">
        <v>1191813</v>
      </c>
      <c r="S68" s="21">
        <v>-31665</v>
      </c>
      <c r="T68" s="21">
        <v>4916213</v>
      </c>
      <c r="U68" s="21">
        <v>6076361</v>
      </c>
      <c r="V68" s="21">
        <v>14646479</v>
      </c>
      <c r="W68" s="21">
        <v>19452026</v>
      </c>
      <c r="X68" s="21"/>
      <c r="Y68" s="20"/>
      <c r="Z68" s="23">
        <v>13874133</v>
      </c>
    </row>
    <row r="69" spans="1:26" ht="12.75" hidden="1">
      <c r="A69" s="38" t="s">
        <v>32</v>
      </c>
      <c r="B69" s="19"/>
      <c r="C69" s="19"/>
      <c r="D69" s="20">
        <v>2963298</v>
      </c>
      <c r="E69" s="21">
        <v>3534622</v>
      </c>
      <c r="F69" s="21">
        <v>2597071</v>
      </c>
      <c r="G69" s="21">
        <v>260179</v>
      </c>
      <c r="H69" s="21">
        <v>311545</v>
      </c>
      <c r="I69" s="21">
        <v>3168795</v>
      </c>
      <c r="J69" s="21">
        <v>311545</v>
      </c>
      <c r="K69" s="21">
        <v>829839</v>
      </c>
      <c r="L69" s="21">
        <v>259962</v>
      </c>
      <c r="M69" s="21">
        <v>1401346</v>
      </c>
      <c r="N69" s="21">
        <v>-310155</v>
      </c>
      <c r="O69" s="21">
        <v>101468</v>
      </c>
      <c r="P69" s="21">
        <v>308974</v>
      </c>
      <c r="Q69" s="21">
        <v>100287</v>
      </c>
      <c r="R69" s="21">
        <v>307970</v>
      </c>
      <c r="S69" s="21">
        <v>-16278</v>
      </c>
      <c r="T69" s="21">
        <v>-2090000</v>
      </c>
      <c r="U69" s="21">
        <v>-1798308</v>
      </c>
      <c r="V69" s="21">
        <v>2872120</v>
      </c>
      <c r="W69" s="21">
        <v>2963301</v>
      </c>
      <c r="X69" s="21"/>
      <c r="Y69" s="20"/>
      <c r="Z69" s="23">
        <v>3534622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2963298</v>
      </c>
      <c r="E73" s="21">
        <v>3534622</v>
      </c>
      <c r="F73" s="21">
        <v>2597071</v>
      </c>
      <c r="G73" s="21"/>
      <c r="H73" s="21">
        <v>311545</v>
      </c>
      <c r="I73" s="21">
        <v>2908616</v>
      </c>
      <c r="J73" s="21">
        <v>311545</v>
      </c>
      <c r="K73" s="21">
        <v>829839</v>
      </c>
      <c r="L73" s="21"/>
      <c r="M73" s="21">
        <v>1141384</v>
      </c>
      <c r="N73" s="21"/>
      <c r="O73" s="21"/>
      <c r="P73" s="21"/>
      <c r="Q73" s="21"/>
      <c r="R73" s="21"/>
      <c r="S73" s="21"/>
      <c r="T73" s="21">
        <v>-2090000</v>
      </c>
      <c r="U73" s="21">
        <v>-2090000</v>
      </c>
      <c r="V73" s="21">
        <v>1960000</v>
      </c>
      <c r="W73" s="21">
        <v>2963301</v>
      </c>
      <c r="X73" s="21"/>
      <c r="Y73" s="20"/>
      <c r="Z73" s="23">
        <v>3534622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260179</v>
      </c>
      <c r="H74" s="21"/>
      <c r="I74" s="21">
        <v>260179</v>
      </c>
      <c r="J74" s="21"/>
      <c r="K74" s="21"/>
      <c r="L74" s="21">
        <v>259962</v>
      </c>
      <c r="M74" s="21">
        <v>259962</v>
      </c>
      <c r="N74" s="21">
        <v>-310155</v>
      </c>
      <c r="O74" s="21">
        <v>101468</v>
      </c>
      <c r="P74" s="21">
        <v>308974</v>
      </c>
      <c r="Q74" s="21">
        <v>100287</v>
      </c>
      <c r="R74" s="21">
        <v>307970</v>
      </c>
      <c r="S74" s="21">
        <v>-16278</v>
      </c>
      <c r="T74" s="21"/>
      <c r="U74" s="21">
        <v>291692</v>
      </c>
      <c r="V74" s="21">
        <v>912120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151175</v>
      </c>
      <c r="E75" s="30"/>
      <c r="F75" s="30">
        <v>17481</v>
      </c>
      <c r="G75" s="30"/>
      <c r="H75" s="30"/>
      <c r="I75" s="30">
        <v>17481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>
        <v>100000</v>
      </c>
      <c r="U75" s="30">
        <v>100000</v>
      </c>
      <c r="V75" s="30">
        <v>117481</v>
      </c>
      <c r="W75" s="30">
        <v>151176</v>
      </c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19171053</v>
      </c>
      <c r="E76" s="34">
        <v>17642499</v>
      </c>
      <c r="F76" s="34">
        <v>1300725</v>
      </c>
      <c r="G76" s="34">
        <v>1273873</v>
      </c>
      <c r="H76" s="34">
        <v>1269840</v>
      </c>
      <c r="I76" s="34">
        <v>3844438</v>
      </c>
      <c r="J76" s="34">
        <v>938717</v>
      </c>
      <c r="K76" s="34">
        <v>1814271</v>
      </c>
      <c r="L76" s="34">
        <v>1515008</v>
      </c>
      <c r="M76" s="34">
        <v>4267996</v>
      </c>
      <c r="N76" s="34">
        <v>2778461</v>
      </c>
      <c r="O76" s="34">
        <v>1310388</v>
      </c>
      <c r="P76" s="34">
        <v>1518423</v>
      </c>
      <c r="Q76" s="34">
        <v>5607272</v>
      </c>
      <c r="R76" s="34">
        <v>1516845</v>
      </c>
      <c r="S76" s="34">
        <v>408557</v>
      </c>
      <c r="T76" s="34">
        <v>1300733</v>
      </c>
      <c r="U76" s="34">
        <v>3226135</v>
      </c>
      <c r="V76" s="34">
        <v>16945841</v>
      </c>
      <c r="W76" s="34">
        <v>17642499</v>
      </c>
      <c r="X76" s="34"/>
      <c r="Y76" s="33"/>
      <c r="Z76" s="35">
        <v>17642499</v>
      </c>
    </row>
    <row r="77" spans="1:26" ht="12.75" hidden="1">
      <c r="A77" s="37" t="s">
        <v>31</v>
      </c>
      <c r="B77" s="19"/>
      <c r="C77" s="19"/>
      <c r="D77" s="20">
        <v>16534078</v>
      </c>
      <c r="E77" s="21">
        <v>14242766</v>
      </c>
      <c r="F77" s="21">
        <v>1282135</v>
      </c>
      <c r="G77" s="21">
        <v>1205610</v>
      </c>
      <c r="H77" s="21">
        <v>1082019</v>
      </c>
      <c r="I77" s="21">
        <v>3569764</v>
      </c>
      <c r="J77" s="21">
        <v>776931</v>
      </c>
      <c r="K77" s="21">
        <v>1588125</v>
      </c>
      <c r="L77" s="21">
        <v>1255046</v>
      </c>
      <c r="M77" s="21">
        <v>3620102</v>
      </c>
      <c r="N77" s="21">
        <v>2519040</v>
      </c>
      <c r="O77" s="21">
        <v>1259654</v>
      </c>
      <c r="P77" s="21">
        <v>1259679</v>
      </c>
      <c r="Q77" s="21">
        <v>5038373</v>
      </c>
      <c r="R77" s="21">
        <v>1259609</v>
      </c>
      <c r="S77" s="21">
        <v>149693</v>
      </c>
      <c r="T77" s="21">
        <v>1012590</v>
      </c>
      <c r="U77" s="21">
        <v>2421892</v>
      </c>
      <c r="V77" s="21">
        <v>14650131</v>
      </c>
      <c r="W77" s="21">
        <v>14242766</v>
      </c>
      <c r="X77" s="21"/>
      <c r="Y77" s="20"/>
      <c r="Z77" s="23">
        <v>14242766</v>
      </c>
    </row>
    <row r="78" spans="1:26" ht="12.75" hidden="1">
      <c r="A78" s="38" t="s">
        <v>32</v>
      </c>
      <c r="B78" s="19"/>
      <c r="C78" s="19"/>
      <c r="D78" s="20">
        <v>2636975</v>
      </c>
      <c r="E78" s="21">
        <v>3399733</v>
      </c>
      <c r="F78" s="21">
        <v>18590</v>
      </c>
      <c r="G78" s="21">
        <v>68263</v>
      </c>
      <c r="H78" s="21">
        <v>187821</v>
      </c>
      <c r="I78" s="21">
        <v>274674</v>
      </c>
      <c r="J78" s="21">
        <v>161786</v>
      </c>
      <c r="K78" s="21">
        <v>226146</v>
      </c>
      <c r="L78" s="21">
        <v>259962</v>
      </c>
      <c r="M78" s="21">
        <v>647894</v>
      </c>
      <c r="N78" s="21">
        <v>259421</v>
      </c>
      <c r="O78" s="21">
        <v>50734</v>
      </c>
      <c r="P78" s="21">
        <v>258744</v>
      </c>
      <c r="Q78" s="21">
        <v>568899</v>
      </c>
      <c r="R78" s="21">
        <v>257236</v>
      </c>
      <c r="S78" s="21">
        <v>258864</v>
      </c>
      <c r="T78" s="21">
        <v>288143</v>
      </c>
      <c r="U78" s="21">
        <v>804243</v>
      </c>
      <c r="V78" s="21">
        <v>2295710</v>
      </c>
      <c r="W78" s="21">
        <v>3399733</v>
      </c>
      <c r="X78" s="21"/>
      <c r="Y78" s="20"/>
      <c r="Z78" s="23">
        <v>3399733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2636975</v>
      </c>
      <c r="E82" s="21">
        <v>3399733</v>
      </c>
      <c r="F82" s="21">
        <v>18590</v>
      </c>
      <c r="G82" s="21">
        <v>68263</v>
      </c>
      <c r="H82" s="21">
        <v>187821</v>
      </c>
      <c r="I82" s="21">
        <v>274674</v>
      </c>
      <c r="J82" s="21">
        <v>161786</v>
      </c>
      <c r="K82" s="21">
        <v>226146</v>
      </c>
      <c r="L82" s="21">
        <v>259962</v>
      </c>
      <c r="M82" s="21">
        <v>647894</v>
      </c>
      <c r="N82" s="21">
        <v>259421</v>
      </c>
      <c r="O82" s="21">
        <v>50734</v>
      </c>
      <c r="P82" s="21">
        <v>258744</v>
      </c>
      <c r="Q82" s="21">
        <v>568899</v>
      </c>
      <c r="R82" s="21">
        <v>257236</v>
      </c>
      <c r="S82" s="21">
        <v>258864</v>
      </c>
      <c r="T82" s="21">
        <v>288143</v>
      </c>
      <c r="U82" s="21">
        <v>804243</v>
      </c>
      <c r="V82" s="21">
        <v>2295710</v>
      </c>
      <c r="W82" s="21">
        <v>3399733</v>
      </c>
      <c r="X82" s="21"/>
      <c r="Y82" s="20"/>
      <c r="Z82" s="23">
        <v>3399733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7462000</v>
      </c>
      <c r="F5" s="358">
        <f t="shared" si="0"/>
        <v>9359876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9359876</v>
      </c>
      <c r="Y5" s="358">
        <f t="shared" si="0"/>
        <v>-9359876</v>
      </c>
      <c r="Z5" s="359">
        <f>+IF(X5&lt;&gt;0,+(Y5/X5)*100,0)</f>
        <v>-100</v>
      </c>
      <c r="AA5" s="360">
        <f>+AA6+AA8+AA11+AA13+AA15</f>
        <v>9359876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7402000</v>
      </c>
      <c r="F6" s="59">
        <f t="shared" si="1"/>
        <v>9359876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9359876</v>
      </c>
      <c r="Y6" s="59">
        <f t="shared" si="1"/>
        <v>-9359876</v>
      </c>
      <c r="Z6" s="61">
        <f>+IF(X6&lt;&gt;0,+(Y6/X6)*100,0)</f>
        <v>-100</v>
      </c>
      <c r="AA6" s="62">
        <f t="shared" si="1"/>
        <v>9359876</v>
      </c>
    </row>
    <row r="7" spans="1:27" ht="12.75">
      <c r="A7" s="291" t="s">
        <v>229</v>
      </c>
      <c r="B7" s="142"/>
      <c r="C7" s="60"/>
      <c r="D7" s="340"/>
      <c r="E7" s="60">
        <v>7402000</v>
      </c>
      <c r="F7" s="59">
        <v>9359876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9359876</v>
      </c>
      <c r="Y7" s="59">
        <v>-9359876</v>
      </c>
      <c r="Z7" s="61">
        <v>-100</v>
      </c>
      <c r="AA7" s="62">
        <v>9359876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2549000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2549000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1681000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1681000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11692000</v>
      </c>
      <c r="F60" s="264">
        <f t="shared" si="14"/>
        <v>9359876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9359876</v>
      </c>
      <c r="Y60" s="264">
        <f t="shared" si="14"/>
        <v>-9359876</v>
      </c>
      <c r="Z60" s="337">
        <f>+IF(X60&lt;&gt;0,+(Y60/X60)*100,0)</f>
        <v>-100</v>
      </c>
      <c r="AA60" s="232">
        <f>+AA57+AA54+AA51+AA40+AA37+AA34+AA22+AA5</f>
        <v>9359876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195255183</v>
      </c>
      <c r="F5" s="100">
        <f t="shared" si="0"/>
        <v>164147473</v>
      </c>
      <c r="G5" s="100">
        <f t="shared" si="0"/>
        <v>19623761</v>
      </c>
      <c r="H5" s="100">
        <f t="shared" si="0"/>
        <v>2947632</v>
      </c>
      <c r="I5" s="100">
        <f t="shared" si="0"/>
        <v>33319507</v>
      </c>
      <c r="J5" s="100">
        <f t="shared" si="0"/>
        <v>55890900</v>
      </c>
      <c r="K5" s="100">
        <f t="shared" si="0"/>
        <v>3449370</v>
      </c>
      <c r="L5" s="100">
        <f t="shared" si="0"/>
        <v>5648804</v>
      </c>
      <c r="M5" s="100">
        <f t="shared" si="0"/>
        <v>36587685</v>
      </c>
      <c r="N5" s="100">
        <f t="shared" si="0"/>
        <v>45685859</v>
      </c>
      <c r="O5" s="100">
        <f t="shared" si="0"/>
        <v>653196</v>
      </c>
      <c r="P5" s="100">
        <f t="shared" si="0"/>
        <v>6765217</v>
      </c>
      <c r="Q5" s="100">
        <f t="shared" si="0"/>
        <v>27176365</v>
      </c>
      <c r="R5" s="100">
        <f t="shared" si="0"/>
        <v>34594778</v>
      </c>
      <c r="S5" s="100">
        <f t="shared" si="0"/>
        <v>6835970</v>
      </c>
      <c r="T5" s="100">
        <f t="shared" si="0"/>
        <v>8790153</v>
      </c>
      <c r="U5" s="100">
        <f t="shared" si="0"/>
        <v>23156767</v>
      </c>
      <c r="V5" s="100">
        <f t="shared" si="0"/>
        <v>38782890</v>
      </c>
      <c r="W5" s="100">
        <f t="shared" si="0"/>
        <v>174954427</v>
      </c>
      <c r="X5" s="100">
        <f t="shared" si="0"/>
        <v>198218788</v>
      </c>
      <c r="Y5" s="100">
        <f t="shared" si="0"/>
        <v>-23264361</v>
      </c>
      <c r="Z5" s="137">
        <f>+IF(X5&lt;&gt;0,+(Y5/X5)*100,0)</f>
        <v>-11.736708328576805</v>
      </c>
      <c r="AA5" s="153">
        <f>SUM(AA6:AA8)</f>
        <v>164147473</v>
      </c>
    </row>
    <row r="6" spans="1:27" ht="12.75">
      <c r="A6" s="138" t="s">
        <v>75</v>
      </c>
      <c r="B6" s="136"/>
      <c r="C6" s="155"/>
      <c r="D6" s="155"/>
      <c r="E6" s="156">
        <v>64000</v>
      </c>
      <c r="F6" s="60">
        <v>400000</v>
      </c>
      <c r="G6" s="60">
        <v>11712</v>
      </c>
      <c r="H6" s="60"/>
      <c r="I6" s="60"/>
      <c r="J6" s="60">
        <v>11712</v>
      </c>
      <c r="K6" s="60"/>
      <c r="L6" s="60"/>
      <c r="M6" s="60"/>
      <c r="N6" s="60"/>
      <c r="O6" s="60">
        <v>-126</v>
      </c>
      <c r="P6" s="60">
        <v>382850</v>
      </c>
      <c r="Q6" s="60">
        <v>1139</v>
      </c>
      <c r="R6" s="60">
        <v>383863</v>
      </c>
      <c r="S6" s="60"/>
      <c r="T6" s="60">
        <v>225868</v>
      </c>
      <c r="U6" s="60">
        <v>174432</v>
      </c>
      <c r="V6" s="60">
        <v>400300</v>
      </c>
      <c r="W6" s="60">
        <v>795875</v>
      </c>
      <c r="X6" s="60">
        <v>64108</v>
      </c>
      <c r="Y6" s="60">
        <v>731767</v>
      </c>
      <c r="Z6" s="140">
        <v>1141.46</v>
      </c>
      <c r="AA6" s="155">
        <v>400000</v>
      </c>
    </row>
    <row r="7" spans="1:27" ht="12.75">
      <c r="A7" s="138" t="s">
        <v>76</v>
      </c>
      <c r="B7" s="136"/>
      <c r="C7" s="157"/>
      <c r="D7" s="157"/>
      <c r="E7" s="158">
        <v>195191183</v>
      </c>
      <c r="F7" s="159">
        <v>162847473</v>
      </c>
      <c r="G7" s="159">
        <v>19612049</v>
      </c>
      <c r="H7" s="159">
        <v>2947632</v>
      </c>
      <c r="I7" s="159">
        <v>33319507</v>
      </c>
      <c r="J7" s="159">
        <v>55879188</v>
      </c>
      <c r="K7" s="159">
        <v>3449370</v>
      </c>
      <c r="L7" s="159">
        <v>5648804</v>
      </c>
      <c r="M7" s="159">
        <v>36587685</v>
      </c>
      <c r="N7" s="159">
        <v>45685859</v>
      </c>
      <c r="O7" s="159">
        <v>653322</v>
      </c>
      <c r="P7" s="159">
        <v>6382367</v>
      </c>
      <c r="Q7" s="159">
        <v>27175226</v>
      </c>
      <c r="R7" s="159">
        <v>34210915</v>
      </c>
      <c r="S7" s="159">
        <v>6835970</v>
      </c>
      <c r="T7" s="159">
        <v>8564285</v>
      </c>
      <c r="U7" s="159">
        <v>22982335</v>
      </c>
      <c r="V7" s="159">
        <v>38382590</v>
      </c>
      <c r="W7" s="159">
        <v>174158552</v>
      </c>
      <c r="X7" s="159">
        <v>198154680</v>
      </c>
      <c r="Y7" s="159">
        <v>-23996128</v>
      </c>
      <c r="Z7" s="141">
        <v>-12.11</v>
      </c>
      <c r="AA7" s="157">
        <v>162847473</v>
      </c>
    </row>
    <row r="8" spans="1:27" ht="12.75">
      <c r="A8" s="138" t="s">
        <v>77</v>
      </c>
      <c r="B8" s="136"/>
      <c r="C8" s="155"/>
      <c r="D8" s="155"/>
      <c r="E8" s="156"/>
      <c r="F8" s="60">
        <v>900000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900000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5541000</v>
      </c>
      <c r="F9" s="100">
        <f t="shared" si="1"/>
        <v>7490839</v>
      </c>
      <c r="G9" s="100">
        <f t="shared" si="1"/>
        <v>48090</v>
      </c>
      <c r="H9" s="100">
        <f t="shared" si="1"/>
        <v>325017</v>
      </c>
      <c r="I9" s="100">
        <f t="shared" si="1"/>
        <v>111520</v>
      </c>
      <c r="J9" s="100">
        <f t="shared" si="1"/>
        <v>484627</v>
      </c>
      <c r="K9" s="100">
        <f t="shared" si="1"/>
        <v>322877</v>
      </c>
      <c r="L9" s="100">
        <f t="shared" si="1"/>
        <v>365901</v>
      </c>
      <c r="M9" s="100">
        <f t="shared" si="1"/>
        <v>1352670</v>
      </c>
      <c r="N9" s="100">
        <f t="shared" si="1"/>
        <v>2041448</v>
      </c>
      <c r="O9" s="100">
        <f t="shared" si="1"/>
        <v>-557490</v>
      </c>
      <c r="P9" s="100">
        <f t="shared" si="1"/>
        <v>405402</v>
      </c>
      <c r="Q9" s="100">
        <f t="shared" si="1"/>
        <v>2259293</v>
      </c>
      <c r="R9" s="100">
        <f t="shared" si="1"/>
        <v>2107205</v>
      </c>
      <c r="S9" s="100">
        <f t="shared" si="1"/>
        <v>355506</v>
      </c>
      <c r="T9" s="100">
        <f t="shared" si="1"/>
        <v>291090</v>
      </c>
      <c r="U9" s="100">
        <f t="shared" si="1"/>
        <v>637229</v>
      </c>
      <c r="V9" s="100">
        <f t="shared" si="1"/>
        <v>1283825</v>
      </c>
      <c r="W9" s="100">
        <f t="shared" si="1"/>
        <v>5917105</v>
      </c>
      <c r="X9" s="100">
        <f t="shared" si="1"/>
        <v>5540734</v>
      </c>
      <c r="Y9" s="100">
        <f t="shared" si="1"/>
        <v>376371</v>
      </c>
      <c r="Z9" s="137">
        <f>+IF(X9&lt;&gt;0,+(Y9/X9)*100,0)</f>
        <v>6.792800376267838</v>
      </c>
      <c r="AA9" s="153">
        <f>SUM(AA10:AA14)</f>
        <v>7490839</v>
      </c>
    </row>
    <row r="10" spans="1:27" ht="12.75">
      <c r="A10" s="138" t="s">
        <v>79</v>
      </c>
      <c r="B10" s="136"/>
      <c r="C10" s="155"/>
      <c r="D10" s="155"/>
      <c r="E10" s="156">
        <v>5541000</v>
      </c>
      <c r="F10" s="60">
        <v>7490839</v>
      </c>
      <c r="G10" s="60"/>
      <c r="H10" s="60">
        <v>325017</v>
      </c>
      <c r="I10" s="60">
        <v>111520</v>
      </c>
      <c r="J10" s="60">
        <v>436537</v>
      </c>
      <c r="K10" s="60">
        <v>322877</v>
      </c>
      <c r="L10" s="60">
        <v>365901</v>
      </c>
      <c r="M10" s="60">
        <v>1352670</v>
      </c>
      <c r="N10" s="60">
        <v>2041448</v>
      </c>
      <c r="O10" s="60">
        <v>-557490</v>
      </c>
      <c r="P10" s="60">
        <v>405402</v>
      </c>
      <c r="Q10" s="60">
        <v>2259293</v>
      </c>
      <c r="R10" s="60">
        <v>2107205</v>
      </c>
      <c r="S10" s="60">
        <v>355506</v>
      </c>
      <c r="T10" s="60">
        <v>291090</v>
      </c>
      <c r="U10" s="60">
        <v>234779</v>
      </c>
      <c r="V10" s="60">
        <v>881375</v>
      </c>
      <c r="W10" s="60">
        <v>5466565</v>
      </c>
      <c r="X10" s="60">
        <v>5540734</v>
      </c>
      <c r="Y10" s="60">
        <v>-74169</v>
      </c>
      <c r="Z10" s="140">
        <v>-1.34</v>
      </c>
      <c r="AA10" s="155">
        <v>7490839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48090</v>
      </c>
      <c r="H12" s="60"/>
      <c r="I12" s="60"/>
      <c r="J12" s="60">
        <v>48090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402450</v>
      </c>
      <c r="V12" s="60">
        <v>402450</v>
      </c>
      <c r="W12" s="60">
        <v>450540</v>
      </c>
      <c r="X12" s="60"/>
      <c r="Y12" s="60">
        <v>450540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454000</v>
      </c>
      <c r="F15" s="100">
        <f t="shared" si="2"/>
        <v>59457000</v>
      </c>
      <c r="G15" s="100">
        <f t="shared" si="2"/>
        <v>26522</v>
      </c>
      <c r="H15" s="100">
        <f t="shared" si="2"/>
        <v>0</v>
      </c>
      <c r="I15" s="100">
        <f t="shared" si="2"/>
        <v>0</v>
      </c>
      <c r="J15" s="100">
        <f t="shared" si="2"/>
        <v>26522</v>
      </c>
      <c r="K15" s="100">
        <f t="shared" si="2"/>
        <v>4000000</v>
      </c>
      <c r="L15" s="100">
        <f t="shared" si="2"/>
        <v>0</v>
      </c>
      <c r="M15" s="100">
        <f t="shared" si="2"/>
        <v>0</v>
      </c>
      <c r="N15" s="100">
        <f t="shared" si="2"/>
        <v>4000000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135401</v>
      </c>
      <c r="U15" s="100">
        <f t="shared" si="2"/>
        <v>114457</v>
      </c>
      <c r="V15" s="100">
        <f t="shared" si="2"/>
        <v>249858</v>
      </c>
      <c r="W15" s="100">
        <f t="shared" si="2"/>
        <v>4276380</v>
      </c>
      <c r="X15" s="100">
        <f t="shared" si="2"/>
        <v>453780</v>
      </c>
      <c r="Y15" s="100">
        <f t="shared" si="2"/>
        <v>3822600</v>
      </c>
      <c r="Z15" s="137">
        <f>+IF(X15&lt;&gt;0,+(Y15/X15)*100,0)</f>
        <v>842.3905857463969</v>
      </c>
      <c r="AA15" s="153">
        <f>SUM(AA16:AA18)</f>
        <v>59457000</v>
      </c>
    </row>
    <row r="16" spans="1:27" ht="12.75">
      <c r="A16" s="138" t="s">
        <v>85</v>
      </c>
      <c r="B16" s="136"/>
      <c r="C16" s="155"/>
      <c r="D16" s="155"/>
      <c r="E16" s="156">
        <v>454000</v>
      </c>
      <c r="F16" s="60">
        <v>59457000</v>
      </c>
      <c r="G16" s="60">
        <v>2109</v>
      </c>
      <c r="H16" s="60"/>
      <c r="I16" s="60"/>
      <c r="J16" s="60">
        <v>2109</v>
      </c>
      <c r="K16" s="60">
        <v>4000000</v>
      </c>
      <c r="L16" s="60"/>
      <c r="M16" s="60"/>
      <c r="N16" s="60">
        <v>4000000</v>
      </c>
      <c r="O16" s="60"/>
      <c r="P16" s="60"/>
      <c r="Q16" s="60"/>
      <c r="R16" s="60"/>
      <c r="S16" s="60"/>
      <c r="T16" s="60"/>
      <c r="U16" s="60"/>
      <c r="V16" s="60"/>
      <c r="W16" s="60">
        <v>4002109</v>
      </c>
      <c r="X16" s="60">
        <v>453780</v>
      </c>
      <c r="Y16" s="60">
        <v>3548329</v>
      </c>
      <c r="Z16" s="140">
        <v>781.95</v>
      </c>
      <c r="AA16" s="155">
        <v>59457000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24413</v>
      </c>
      <c r="H17" s="60"/>
      <c r="I17" s="60"/>
      <c r="J17" s="60">
        <v>24413</v>
      </c>
      <c r="K17" s="60"/>
      <c r="L17" s="60"/>
      <c r="M17" s="60"/>
      <c r="N17" s="60"/>
      <c r="O17" s="60"/>
      <c r="P17" s="60"/>
      <c r="Q17" s="60"/>
      <c r="R17" s="60"/>
      <c r="S17" s="60"/>
      <c r="T17" s="60">
        <v>135401</v>
      </c>
      <c r="U17" s="60">
        <v>114457</v>
      </c>
      <c r="V17" s="60">
        <v>249858</v>
      </c>
      <c r="W17" s="60">
        <v>274271</v>
      </c>
      <c r="X17" s="60"/>
      <c r="Y17" s="60">
        <v>274271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2963298</v>
      </c>
      <c r="F19" s="100">
        <f t="shared" si="3"/>
        <v>0</v>
      </c>
      <c r="G19" s="100">
        <f t="shared" si="3"/>
        <v>2614552</v>
      </c>
      <c r="H19" s="100">
        <f t="shared" si="3"/>
        <v>0</v>
      </c>
      <c r="I19" s="100">
        <f t="shared" si="3"/>
        <v>311545</v>
      </c>
      <c r="J19" s="100">
        <f t="shared" si="3"/>
        <v>2926097</v>
      </c>
      <c r="K19" s="100">
        <f t="shared" si="3"/>
        <v>311545</v>
      </c>
      <c r="L19" s="100">
        <f t="shared" si="3"/>
        <v>829839</v>
      </c>
      <c r="M19" s="100">
        <f t="shared" si="3"/>
        <v>0</v>
      </c>
      <c r="N19" s="100">
        <f t="shared" si="3"/>
        <v>1141384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-2090000</v>
      </c>
      <c r="V19" s="100">
        <f t="shared" si="3"/>
        <v>-2090000</v>
      </c>
      <c r="W19" s="100">
        <f t="shared" si="3"/>
        <v>1977481</v>
      </c>
      <c r="X19" s="100">
        <f t="shared" si="3"/>
        <v>0</v>
      </c>
      <c r="Y19" s="100">
        <f t="shared" si="3"/>
        <v>1977481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2963298</v>
      </c>
      <c r="F23" s="60"/>
      <c r="G23" s="60">
        <v>2614552</v>
      </c>
      <c r="H23" s="60"/>
      <c r="I23" s="60">
        <v>311545</v>
      </c>
      <c r="J23" s="60">
        <v>2926097</v>
      </c>
      <c r="K23" s="60">
        <v>311545</v>
      </c>
      <c r="L23" s="60">
        <v>829839</v>
      </c>
      <c r="M23" s="60"/>
      <c r="N23" s="60">
        <v>1141384</v>
      </c>
      <c r="O23" s="60"/>
      <c r="P23" s="60"/>
      <c r="Q23" s="60"/>
      <c r="R23" s="60"/>
      <c r="S23" s="60"/>
      <c r="T23" s="60"/>
      <c r="U23" s="60">
        <v>-2090000</v>
      </c>
      <c r="V23" s="60">
        <v>-2090000</v>
      </c>
      <c r="W23" s="60">
        <v>1977481</v>
      </c>
      <c r="X23" s="60"/>
      <c r="Y23" s="60">
        <v>1977481</v>
      </c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204213481</v>
      </c>
      <c r="F25" s="73">
        <f t="shared" si="4"/>
        <v>231095312</v>
      </c>
      <c r="G25" s="73">
        <f t="shared" si="4"/>
        <v>22312925</v>
      </c>
      <c r="H25" s="73">
        <f t="shared" si="4"/>
        <v>3272649</v>
      </c>
      <c r="I25" s="73">
        <f t="shared" si="4"/>
        <v>33742572</v>
      </c>
      <c r="J25" s="73">
        <f t="shared" si="4"/>
        <v>59328146</v>
      </c>
      <c r="K25" s="73">
        <f t="shared" si="4"/>
        <v>8083792</v>
      </c>
      <c r="L25" s="73">
        <f t="shared" si="4"/>
        <v>6844544</v>
      </c>
      <c r="M25" s="73">
        <f t="shared" si="4"/>
        <v>37940355</v>
      </c>
      <c r="N25" s="73">
        <f t="shared" si="4"/>
        <v>52868691</v>
      </c>
      <c r="O25" s="73">
        <f t="shared" si="4"/>
        <v>95706</v>
      </c>
      <c r="P25" s="73">
        <f t="shared" si="4"/>
        <v>7170619</v>
      </c>
      <c r="Q25" s="73">
        <f t="shared" si="4"/>
        <v>29435658</v>
      </c>
      <c r="R25" s="73">
        <f t="shared" si="4"/>
        <v>36701983</v>
      </c>
      <c r="S25" s="73">
        <f t="shared" si="4"/>
        <v>7191476</v>
      </c>
      <c r="T25" s="73">
        <f t="shared" si="4"/>
        <v>9216644</v>
      </c>
      <c r="U25" s="73">
        <f t="shared" si="4"/>
        <v>21818453</v>
      </c>
      <c r="V25" s="73">
        <f t="shared" si="4"/>
        <v>38226573</v>
      </c>
      <c r="W25" s="73">
        <f t="shared" si="4"/>
        <v>187125393</v>
      </c>
      <c r="X25" s="73">
        <f t="shared" si="4"/>
        <v>204213302</v>
      </c>
      <c r="Y25" s="73">
        <f t="shared" si="4"/>
        <v>-17087909</v>
      </c>
      <c r="Z25" s="170">
        <f>+IF(X25&lt;&gt;0,+(Y25/X25)*100,0)</f>
        <v>-8.3676767539854</v>
      </c>
      <c r="AA25" s="168">
        <f>+AA5+AA9+AA15+AA19+AA24</f>
        <v>231095312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86110102</v>
      </c>
      <c r="F28" s="100">
        <f t="shared" si="5"/>
        <v>86642975</v>
      </c>
      <c r="G28" s="100">
        <f t="shared" si="5"/>
        <v>5473157</v>
      </c>
      <c r="H28" s="100">
        <f t="shared" si="5"/>
        <v>3891231</v>
      </c>
      <c r="I28" s="100">
        <f t="shared" si="5"/>
        <v>7311107</v>
      </c>
      <c r="J28" s="100">
        <f t="shared" si="5"/>
        <v>16675495</v>
      </c>
      <c r="K28" s="100">
        <f t="shared" si="5"/>
        <v>8052723</v>
      </c>
      <c r="L28" s="100">
        <f t="shared" si="5"/>
        <v>10217615</v>
      </c>
      <c r="M28" s="100">
        <f t="shared" si="5"/>
        <v>8565981</v>
      </c>
      <c r="N28" s="100">
        <f t="shared" si="5"/>
        <v>26836319</v>
      </c>
      <c r="O28" s="100">
        <f t="shared" si="5"/>
        <v>2141995</v>
      </c>
      <c r="P28" s="100">
        <f t="shared" si="5"/>
        <v>17307484</v>
      </c>
      <c r="Q28" s="100">
        <f t="shared" si="5"/>
        <v>-1128680</v>
      </c>
      <c r="R28" s="100">
        <f t="shared" si="5"/>
        <v>18320799</v>
      </c>
      <c r="S28" s="100">
        <f t="shared" si="5"/>
        <v>5386460</v>
      </c>
      <c r="T28" s="100">
        <f t="shared" si="5"/>
        <v>6743944</v>
      </c>
      <c r="U28" s="100">
        <f t="shared" si="5"/>
        <v>7207433</v>
      </c>
      <c r="V28" s="100">
        <f t="shared" si="5"/>
        <v>19337837</v>
      </c>
      <c r="W28" s="100">
        <f t="shared" si="5"/>
        <v>81170450</v>
      </c>
      <c r="X28" s="100">
        <f t="shared" si="5"/>
        <v>86110008</v>
      </c>
      <c r="Y28" s="100">
        <f t="shared" si="5"/>
        <v>-4939558</v>
      </c>
      <c r="Z28" s="137">
        <f>+IF(X28&lt;&gt;0,+(Y28/X28)*100,0)</f>
        <v>-5.736334387519741</v>
      </c>
      <c r="AA28" s="153">
        <f>SUM(AA29:AA31)</f>
        <v>86642975</v>
      </c>
    </row>
    <row r="29" spans="1:27" ht="12.75">
      <c r="A29" s="138" t="s">
        <v>75</v>
      </c>
      <c r="B29" s="136"/>
      <c r="C29" s="155"/>
      <c r="D29" s="155"/>
      <c r="E29" s="156">
        <v>26932000</v>
      </c>
      <c r="F29" s="60">
        <v>27374430</v>
      </c>
      <c r="G29" s="60">
        <v>2072902</v>
      </c>
      <c r="H29" s="60">
        <v>1521779</v>
      </c>
      <c r="I29" s="60">
        <v>2199962</v>
      </c>
      <c r="J29" s="60">
        <v>5794643</v>
      </c>
      <c r="K29" s="60">
        <v>5457138</v>
      </c>
      <c r="L29" s="60">
        <v>2646825</v>
      </c>
      <c r="M29" s="60">
        <v>1899397</v>
      </c>
      <c r="N29" s="60">
        <v>10003360</v>
      </c>
      <c r="O29" s="60">
        <v>1835916</v>
      </c>
      <c r="P29" s="60">
        <v>2968454</v>
      </c>
      <c r="Q29" s="60">
        <v>1363929</v>
      </c>
      <c r="R29" s="60">
        <v>6168299</v>
      </c>
      <c r="S29" s="60">
        <v>2452365</v>
      </c>
      <c r="T29" s="60">
        <v>1080351</v>
      </c>
      <c r="U29" s="60">
        <v>-1945093</v>
      </c>
      <c r="V29" s="60">
        <v>1587623</v>
      </c>
      <c r="W29" s="60">
        <v>23553925</v>
      </c>
      <c r="X29" s="60">
        <v>26932464</v>
      </c>
      <c r="Y29" s="60">
        <v>-3378539</v>
      </c>
      <c r="Z29" s="140">
        <v>-12.54</v>
      </c>
      <c r="AA29" s="155">
        <v>27374430</v>
      </c>
    </row>
    <row r="30" spans="1:27" ht="12.75">
      <c r="A30" s="138" t="s">
        <v>76</v>
      </c>
      <c r="B30" s="136"/>
      <c r="C30" s="157"/>
      <c r="D30" s="157"/>
      <c r="E30" s="158">
        <v>40187102</v>
      </c>
      <c r="F30" s="159">
        <v>39878343</v>
      </c>
      <c r="G30" s="159">
        <v>2188735</v>
      </c>
      <c r="H30" s="159">
        <v>1674023</v>
      </c>
      <c r="I30" s="159">
        <v>4032935</v>
      </c>
      <c r="J30" s="159">
        <v>7895693</v>
      </c>
      <c r="K30" s="159">
        <v>1524654</v>
      </c>
      <c r="L30" s="159">
        <v>5842914</v>
      </c>
      <c r="M30" s="159">
        <v>4890749</v>
      </c>
      <c r="N30" s="159">
        <v>12258317</v>
      </c>
      <c r="O30" s="159">
        <v>-1255908</v>
      </c>
      <c r="P30" s="159">
        <v>12821107</v>
      </c>
      <c r="Q30" s="159">
        <v>-3965124</v>
      </c>
      <c r="R30" s="159">
        <v>7600075</v>
      </c>
      <c r="S30" s="159">
        <v>1233340</v>
      </c>
      <c r="T30" s="159">
        <v>4729384</v>
      </c>
      <c r="U30" s="159">
        <v>6379041</v>
      </c>
      <c r="V30" s="159">
        <v>12341765</v>
      </c>
      <c r="W30" s="159">
        <v>40095850</v>
      </c>
      <c r="X30" s="159">
        <v>40186500</v>
      </c>
      <c r="Y30" s="159">
        <v>-90650</v>
      </c>
      <c r="Z30" s="141">
        <v>-0.23</v>
      </c>
      <c r="AA30" s="157">
        <v>39878343</v>
      </c>
    </row>
    <row r="31" spans="1:27" ht="12.75">
      <c r="A31" s="138" t="s">
        <v>77</v>
      </c>
      <c r="B31" s="136"/>
      <c r="C31" s="155"/>
      <c r="D31" s="155"/>
      <c r="E31" s="156">
        <v>18991000</v>
      </c>
      <c r="F31" s="60">
        <v>19390202</v>
      </c>
      <c r="G31" s="60">
        <v>1211520</v>
      </c>
      <c r="H31" s="60">
        <v>695429</v>
      </c>
      <c r="I31" s="60">
        <v>1078210</v>
      </c>
      <c r="J31" s="60">
        <v>2985159</v>
      </c>
      <c r="K31" s="60">
        <v>1070931</v>
      </c>
      <c r="L31" s="60">
        <v>1727876</v>
      </c>
      <c r="M31" s="60">
        <v>1775835</v>
      </c>
      <c r="N31" s="60">
        <v>4574642</v>
      </c>
      <c r="O31" s="60">
        <v>1561987</v>
      </c>
      <c r="P31" s="60">
        <v>1517923</v>
      </c>
      <c r="Q31" s="60">
        <v>1472515</v>
      </c>
      <c r="R31" s="60">
        <v>4552425</v>
      </c>
      <c r="S31" s="60">
        <v>1700755</v>
      </c>
      <c r="T31" s="60">
        <v>934209</v>
      </c>
      <c r="U31" s="60">
        <v>2773485</v>
      </c>
      <c r="V31" s="60">
        <v>5408449</v>
      </c>
      <c r="W31" s="60">
        <v>17520675</v>
      </c>
      <c r="X31" s="60">
        <v>18991044</v>
      </c>
      <c r="Y31" s="60">
        <v>-1470369</v>
      </c>
      <c r="Z31" s="140">
        <v>-7.74</v>
      </c>
      <c r="AA31" s="155">
        <v>19390202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27103000</v>
      </c>
      <c r="F32" s="100">
        <f t="shared" si="6"/>
        <v>19219374</v>
      </c>
      <c r="G32" s="100">
        <f t="shared" si="6"/>
        <v>1703496</v>
      </c>
      <c r="H32" s="100">
        <f t="shared" si="6"/>
        <v>1437215</v>
      </c>
      <c r="I32" s="100">
        <f t="shared" si="6"/>
        <v>1241505</v>
      </c>
      <c r="J32" s="100">
        <f t="shared" si="6"/>
        <v>4382216</v>
      </c>
      <c r="K32" s="100">
        <f t="shared" si="6"/>
        <v>1816154</v>
      </c>
      <c r="L32" s="100">
        <f t="shared" si="6"/>
        <v>1561588</v>
      </c>
      <c r="M32" s="100">
        <f t="shared" si="6"/>
        <v>1495427</v>
      </c>
      <c r="N32" s="100">
        <f t="shared" si="6"/>
        <v>4873169</v>
      </c>
      <c r="O32" s="100">
        <f t="shared" si="6"/>
        <v>1130204</v>
      </c>
      <c r="P32" s="100">
        <f t="shared" si="6"/>
        <v>1339431</v>
      </c>
      <c r="Q32" s="100">
        <f t="shared" si="6"/>
        <v>1048141</v>
      </c>
      <c r="R32" s="100">
        <f t="shared" si="6"/>
        <v>3517776</v>
      </c>
      <c r="S32" s="100">
        <f t="shared" si="6"/>
        <v>1122689</v>
      </c>
      <c r="T32" s="100">
        <f t="shared" si="6"/>
        <v>1236327</v>
      </c>
      <c r="U32" s="100">
        <f t="shared" si="6"/>
        <v>-777282</v>
      </c>
      <c r="V32" s="100">
        <f t="shared" si="6"/>
        <v>1581734</v>
      </c>
      <c r="W32" s="100">
        <f t="shared" si="6"/>
        <v>14354895</v>
      </c>
      <c r="X32" s="100">
        <f t="shared" si="6"/>
        <v>27102936</v>
      </c>
      <c r="Y32" s="100">
        <f t="shared" si="6"/>
        <v>-12748041</v>
      </c>
      <c r="Z32" s="137">
        <f>+IF(X32&lt;&gt;0,+(Y32/X32)*100,0)</f>
        <v>-47.03564587984121</v>
      </c>
      <c r="AA32" s="153">
        <f>SUM(AA33:AA37)</f>
        <v>19219374</v>
      </c>
    </row>
    <row r="33" spans="1:27" ht="12.75">
      <c r="A33" s="138" t="s">
        <v>79</v>
      </c>
      <c r="B33" s="136"/>
      <c r="C33" s="155"/>
      <c r="D33" s="155"/>
      <c r="E33" s="156">
        <v>27103000</v>
      </c>
      <c r="F33" s="60">
        <v>19219374</v>
      </c>
      <c r="G33" s="60">
        <v>1455221</v>
      </c>
      <c r="H33" s="60">
        <v>1437215</v>
      </c>
      <c r="I33" s="60">
        <v>1241505</v>
      </c>
      <c r="J33" s="60">
        <v>4133941</v>
      </c>
      <c r="K33" s="60">
        <v>1816154</v>
      </c>
      <c r="L33" s="60">
        <v>1561588</v>
      </c>
      <c r="M33" s="60">
        <v>1495427</v>
      </c>
      <c r="N33" s="60">
        <v>4873169</v>
      </c>
      <c r="O33" s="60">
        <v>1130204</v>
      </c>
      <c r="P33" s="60">
        <v>1339431</v>
      </c>
      <c r="Q33" s="60">
        <v>1043391</v>
      </c>
      <c r="R33" s="60">
        <v>3513026</v>
      </c>
      <c r="S33" s="60">
        <v>1114305</v>
      </c>
      <c r="T33" s="60">
        <v>941327</v>
      </c>
      <c r="U33" s="60">
        <v>-827158</v>
      </c>
      <c r="V33" s="60">
        <v>1228474</v>
      </c>
      <c r="W33" s="60">
        <v>13748610</v>
      </c>
      <c r="X33" s="60">
        <v>27102936</v>
      </c>
      <c r="Y33" s="60">
        <v>-13354326</v>
      </c>
      <c r="Z33" s="140">
        <v>-49.27</v>
      </c>
      <c r="AA33" s="155">
        <v>19219374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248275</v>
      </c>
      <c r="H35" s="60"/>
      <c r="I35" s="60"/>
      <c r="J35" s="60">
        <v>248275</v>
      </c>
      <c r="K35" s="60"/>
      <c r="L35" s="60"/>
      <c r="M35" s="60"/>
      <c r="N35" s="60"/>
      <c r="O35" s="60"/>
      <c r="P35" s="60"/>
      <c r="Q35" s="60">
        <v>4750</v>
      </c>
      <c r="R35" s="60">
        <v>4750</v>
      </c>
      <c r="S35" s="60"/>
      <c r="T35" s="60">
        <v>295000</v>
      </c>
      <c r="U35" s="60">
        <v>32609</v>
      </c>
      <c r="V35" s="60">
        <v>327609</v>
      </c>
      <c r="W35" s="60">
        <v>580634</v>
      </c>
      <c r="X35" s="60"/>
      <c r="Y35" s="60">
        <v>580634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>
        <v>8384</v>
      </c>
      <c r="T36" s="60"/>
      <c r="U36" s="60">
        <v>17267</v>
      </c>
      <c r="V36" s="60">
        <v>25651</v>
      </c>
      <c r="W36" s="60">
        <v>25651</v>
      </c>
      <c r="X36" s="60"/>
      <c r="Y36" s="60">
        <v>25651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28784000</v>
      </c>
      <c r="F38" s="100">
        <f t="shared" si="7"/>
        <v>31995619</v>
      </c>
      <c r="G38" s="100">
        <f t="shared" si="7"/>
        <v>1255459</v>
      </c>
      <c r="H38" s="100">
        <f t="shared" si="7"/>
        <v>1557354</v>
      </c>
      <c r="I38" s="100">
        <f t="shared" si="7"/>
        <v>1549142</v>
      </c>
      <c r="J38" s="100">
        <f t="shared" si="7"/>
        <v>4361955</v>
      </c>
      <c r="K38" s="100">
        <f t="shared" si="7"/>
        <v>1443158</v>
      </c>
      <c r="L38" s="100">
        <f t="shared" si="7"/>
        <v>3093207</v>
      </c>
      <c r="M38" s="100">
        <f t="shared" si="7"/>
        <v>2068702</v>
      </c>
      <c r="N38" s="100">
        <f t="shared" si="7"/>
        <v>6605067</v>
      </c>
      <c r="O38" s="100">
        <f t="shared" si="7"/>
        <v>1617786</v>
      </c>
      <c r="P38" s="100">
        <f t="shared" si="7"/>
        <v>2011038</v>
      </c>
      <c r="Q38" s="100">
        <f t="shared" si="7"/>
        <v>1486205</v>
      </c>
      <c r="R38" s="100">
        <f t="shared" si="7"/>
        <v>5115029</v>
      </c>
      <c r="S38" s="100">
        <f t="shared" si="7"/>
        <v>1851257</v>
      </c>
      <c r="T38" s="100">
        <f t="shared" si="7"/>
        <v>1699611</v>
      </c>
      <c r="U38" s="100">
        <f t="shared" si="7"/>
        <v>5049446</v>
      </c>
      <c r="V38" s="100">
        <f t="shared" si="7"/>
        <v>8600314</v>
      </c>
      <c r="W38" s="100">
        <f t="shared" si="7"/>
        <v>24682365</v>
      </c>
      <c r="X38" s="100">
        <f t="shared" si="7"/>
        <v>28784016</v>
      </c>
      <c r="Y38" s="100">
        <f t="shared" si="7"/>
        <v>-4101651</v>
      </c>
      <c r="Z38" s="137">
        <f>+IF(X38&lt;&gt;0,+(Y38/X38)*100,0)</f>
        <v>-14.249752362561221</v>
      </c>
      <c r="AA38" s="153">
        <f>SUM(AA39:AA41)</f>
        <v>31995619</v>
      </c>
    </row>
    <row r="39" spans="1:27" ht="12.75">
      <c r="A39" s="138" t="s">
        <v>85</v>
      </c>
      <c r="B39" s="136"/>
      <c r="C39" s="155"/>
      <c r="D39" s="155"/>
      <c r="E39" s="156">
        <v>28784000</v>
      </c>
      <c r="F39" s="60">
        <v>31995619</v>
      </c>
      <c r="G39" s="60">
        <v>1205864</v>
      </c>
      <c r="H39" s="60">
        <v>1557354</v>
      </c>
      <c r="I39" s="60">
        <v>1549142</v>
      </c>
      <c r="J39" s="60">
        <v>4312360</v>
      </c>
      <c r="K39" s="60">
        <v>1443158</v>
      </c>
      <c r="L39" s="60">
        <v>3093207</v>
      </c>
      <c r="M39" s="60">
        <v>2068702</v>
      </c>
      <c r="N39" s="60">
        <v>6605067</v>
      </c>
      <c r="O39" s="60"/>
      <c r="P39" s="60"/>
      <c r="Q39" s="60"/>
      <c r="R39" s="60"/>
      <c r="S39" s="60"/>
      <c r="T39" s="60">
        <v>137500</v>
      </c>
      <c r="U39" s="60">
        <v>-406500</v>
      </c>
      <c r="V39" s="60">
        <v>-269000</v>
      </c>
      <c r="W39" s="60">
        <v>10648427</v>
      </c>
      <c r="X39" s="60">
        <v>28784016</v>
      </c>
      <c r="Y39" s="60">
        <v>-18135589</v>
      </c>
      <c r="Z39" s="140">
        <v>-63.01</v>
      </c>
      <c r="AA39" s="155">
        <v>31995619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49595</v>
      </c>
      <c r="H40" s="60"/>
      <c r="I40" s="60"/>
      <c r="J40" s="60">
        <v>49595</v>
      </c>
      <c r="K40" s="60"/>
      <c r="L40" s="60"/>
      <c r="M40" s="60"/>
      <c r="N40" s="60"/>
      <c r="O40" s="60">
        <v>1617786</v>
      </c>
      <c r="P40" s="60">
        <v>2011038</v>
      </c>
      <c r="Q40" s="60">
        <v>1486205</v>
      </c>
      <c r="R40" s="60">
        <v>5115029</v>
      </c>
      <c r="S40" s="60">
        <v>1851257</v>
      </c>
      <c r="T40" s="60">
        <v>1562111</v>
      </c>
      <c r="U40" s="60">
        <v>5455946</v>
      </c>
      <c r="V40" s="60">
        <v>8869314</v>
      </c>
      <c r="W40" s="60">
        <v>14033938</v>
      </c>
      <c r="X40" s="60"/>
      <c r="Y40" s="60">
        <v>14033938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39058</v>
      </c>
      <c r="H42" s="100">
        <f t="shared" si="8"/>
        <v>0</v>
      </c>
      <c r="I42" s="100">
        <f t="shared" si="8"/>
        <v>0</v>
      </c>
      <c r="J42" s="100">
        <f t="shared" si="8"/>
        <v>39058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39058</v>
      </c>
      <c r="X42" s="100">
        <f t="shared" si="8"/>
        <v>0</v>
      </c>
      <c r="Y42" s="100">
        <f t="shared" si="8"/>
        <v>39058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39058</v>
      </c>
      <c r="H46" s="60"/>
      <c r="I46" s="60"/>
      <c r="J46" s="60">
        <v>39058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39058</v>
      </c>
      <c r="X46" s="60"/>
      <c r="Y46" s="60">
        <v>39058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134493</v>
      </c>
      <c r="H47" s="100"/>
      <c r="I47" s="100"/>
      <c r="J47" s="100">
        <v>134493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134493</v>
      </c>
      <c r="X47" s="100"/>
      <c r="Y47" s="100">
        <v>134493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141997102</v>
      </c>
      <c r="F48" s="73">
        <f t="shared" si="9"/>
        <v>137857968</v>
      </c>
      <c r="G48" s="73">
        <f t="shared" si="9"/>
        <v>8605663</v>
      </c>
      <c r="H48" s="73">
        <f t="shared" si="9"/>
        <v>6885800</v>
      </c>
      <c r="I48" s="73">
        <f t="shared" si="9"/>
        <v>10101754</v>
      </c>
      <c r="J48" s="73">
        <f t="shared" si="9"/>
        <v>25593217</v>
      </c>
      <c r="K48" s="73">
        <f t="shared" si="9"/>
        <v>11312035</v>
      </c>
      <c r="L48" s="73">
        <f t="shared" si="9"/>
        <v>14872410</v>
      </c>
      <c r="M48" s="73">
        <f t="shared" si="9"/>
        <v>12130110</v>
      </c>
      <c r="N48" s="73">
        <f t="shared" si="9"/>
        <v>38314555</v>
      </c>
      <c r="O48" s="73">
        <f t="shared" si="9"/>
        <v>4889985</v>
      </c>
      <c r="P48" s="73">
        <f t="shared" si="9"/>
        <v>20657953</v>
      </c>
      <c r="Q48" s="73">
        <f t="shared" si="9"/>
        <v>1405666</v>
      </c>
      <c r="R48" s="73">
        <f t="shared" si="9"/>
        <v>26953604</v>
      </c>
      <c r="S48" s="73">
        <f t="shared" si="9"/>
        <v>8360406</v>
      </c>
      <c r="T48" s="73">
        <f t="shared" si="9"/>
        <v>9679882</v>
      </c>
      <c r="U48" s="73">
        <f t="shared" si="9"/>
        <v>11479597</v>
      </c>
      <c r="V48" s="73">
        <f t="shared" si="9"/>
        <v>29519885</v>
      </c>
      <c r="W48" s="73">
        <f t="shared" si="9"/>
        <v>120381261</v>
      </c>
      <c r="X48" s="73">
        <f t="shared" si="9"/>
        <v>141996960</v>
      </c>
      <c r="Y48" s="73">
        <f t="shared" si="9"/>
        <v>-21615699</v>
      </c>
      <c r="Z48" s="170">
        <f>+IF(X48&lt;&gt;0,+(Y48/X48)*100,0)</f>
        <v>-15.222649132770167</v>
      </c>
      <c r="AA48" s="168">
        <f>+AA28+AA32+AA38+AA42+AA47</f>
        <v>137857968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62216379</v>
      </c>
      <c r="F49" s="173">
        <f t="shared" si="10"/>
        <v>93237344</v>
      </c>
      <c r="G49" s="173">
        <f t="shared" si="10"/>
        <v>13707262</v>
      </c>
      <c r="H49" s="173">
        <f t="shared" si="10"/>
        <v>-3613151</v>
      </c>
      <c r="I49" s="173">
        <f t="shared" si="10"/>
        <v>23640818</v>
      </c>
      <c r="J49" s="173">
        <f t="shared" si="10"/>
        <v>33734929</v>
      </c>
      <c r="K49" s="173">
        <f t="shared" si="10"/>
        <v>-3228243</v>
      </c>
      <c r="L49" s="173">
        <f t="shared" si="10"/>
        <v>-8027866</v>
      </c>
      <c r="M49" s="173">
        <f t="shared" si="10"/>
        <v>25810245</v>
      </c>
      <c r="N49" s="173">
        <f t="shared" si="10"/>
        <v>14554136</v>
      </c>
      <c r="O49" s="173">
        <f t="shared" si="10"/>
        <v>-4794279</v>
      </c>
      <c r="P49" s="173">
        <f t="shared" si="10"/>
        <v>-13487334</v>
      </c>
      <c r="Q49" s="173">
        <f t="shared" si="10"/>
        <v>28029992</v>
      </c>
      <c r="R49" s="173">
        <f t="shared" si="10"/>
        <v>9748379</v>
      </c>
      <c r="S49" s="173">
        <f t="shared" si="10"/>
        <v>-1168930</v>
      </c>
      <c r="T49" s="173">
        <f t="shared" si="10"/>
        <v>-463238</v>
      </c>
      <c r="U49" s="173">
        <f t="shared" si="10"/>
        <v>10338856</v>
      </c>
      <c r="V49" s="173">
        <f t="shared" si="10"/>
        <v>8706688</v>
      </c>
      <c r="W49" s="173">
        <f t="shared" si="10"/>
        <v>66744132</v>
      </c>
      <c r="X49" s="173">
        <f>IF(F25=F48,0,X25-X48)</f>
        <v>62216342</v>
      </c>
      <c r="Y49" s="173">
        <f t="shared" si="10"/>
        <v>4527790</v>
      </c>
      <c r="Z49" s="174">
        <f>+IF(X49&lt;&gt;0,+(Y49/X49)*100,0)</f>
        <v>7.277493106232442</v>
      </c>
      <c r="AA49" s="171">
        <f>+AA25-AA48</f>
        <v>93237344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19452029</v>
      </c>
      <c r="F5" s="60">
        <v>13874133</v>
      </c>
      <c r="G5" s="60">
        <v>1111959</v>
      </c>
      <c r="H5" s="60">
        <v>1248081</v>
      </c>
      <c r="I5" s="60">
        <v>1254475</v>
      </c>
      <c r="J5" s="60">
        <v>3614515</v>
      </c>
      <c r="K5" s="60">
        <v>1259967</v>
      </c>
      <c r="L5" s="60">
        <v>1190472</v>
      </c>
      <c r="M5" s="60">
        <v>1255046</v>
      </c>
      <c r="N5" s="60">
        <v>3705485</v>
      </c>
      <c r="O5" s="60">
        <v>-1259520</v>
      </c>
      <c r="P5" s="60">
        <v>1259654</v>
      </c>
      <c r="Q5" s="60">
        <v>1249984</v>
      </c>
      <c r="R5" s="60">
        <v>1250118</v>
      </c>
      <c r="S5" s="60">
        <v>1191813</v>
      </c>
      <c r="T5" s="60">
        <v>-31665</v>
      </c>
      <c r="U5" s="60">
        <v>4916213</v>
      </c>
      <c r="V5" s="60">
        <v>6076361</v>
      </c>
      <c r="W5" s="60">
        <v>14646479</v>
      </c>
      <c r="X5" s="60">
        <v>19452026</v>
      </c>
      <c r="Y5" s="60">
        <v>-4805547</v>
      </c>
      <c r="Z5" s="140">
        <v>-24.7</v>
      </c>
      <c r="AA5" s="155">
        <v>13874133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1516456</v>
      </c>
      <c r="F6" s="60">
        <v>1365929</v>
      </c>
      <c r="G6" s="60">
        <v>133011</v>
      </c>
      <c r="H6" s="60">
        <v>0</v>
      </c>
      <c r="I6" s="60">
        <v>0</v>
      </c>
      <c r="J6" s="60">
        <v>133011</v>
      </c>
      <c r="K6" s="60">
        <v>0</v>
      </c>
      <c r="L6" s="60">
        <v>0</v>
      </c>
      <c r="M6" s="60">
        <v>0</v>
      </c>
      <c r="N6" s="60">
        <v>0</v>
      </c>
      <c r="O6" s="60">
        <v>3277921</v>
      </c>
      <c r="P6" s="60">
        <v>0</v>
      </c>
      <c r="Q6" s="60">
        <v>-2088</v>
      </c>
      <c r="R6" s="60">
        <v>3275833</v>
      </c>
      <c r="S6" s="60">
        <v>0</v>
      </c>
      <c r="T6" s="60">
        <v>0</v>
      </c>
      <c r="U6" s="60">
        <v>-2114000</v>
      </c>
      <c r="V6" s="60">
        <v>-2114000</v>
      </c>
      <c r="W6" s="60">
        <v>1294844</v>
      </c>
      <c r="X6" s="60">
        <v>1516460</v>
      </c>
      <c r="Y6" s="60">
        <v>-221616</v>
      </c>
      <c r="Z6" s="140">
        <v>-14.61</v>
      </c>
      <c r="AA6" s="155">
        <v>1365929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2963298</v>
      </c>
      <c r="F10" s="54">
        <v>3534622</v>
      </c>
      <c r="G10" s="54">
        <v>2597071</v>
      </c>
      <c r="H10" s="54">
        <v>0</v>
      </c>
      <c r="I10" s="54">
        <v>311545</v>
      </c>
      <c r="J10" s="54">
        <v>2908616</v>
      </c>
      <c r="K10" s="54">
        <v>311545</v>
      </c>
      <c r="L10" s="54">
        <v>829839</v>
      </c>
      <c r="M10" s="54">
        <v>0</v>
      </c>
      <c r="N10" s="54">
        <v>1141384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-2090000</v>
      </c>
      <c r="V10" s="54">
        <v>-2090000</v>
      </c>
      <c r="W10" s="54">
        <v>1960000</v>
      </c>
      <c r="X10" s="54">
        <v>2963301</v>
      </c>
      <c r="Y10" s="54">
        <v>-1003301</v>
      </c>
      <c r="Z10" s="184">
        <v>-33.86</v>
      </c>
      <c r="AA10" s="130">
        <v>3534622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260179</v>
      </c>
      <c r="I11" s="60">
        <v>0</v>
      </c>
      <c r="J11" s="60">
        <v>260179</v>
      </c>
      <c r="K11" s="60">
        <v>0</v>
      </c>
      <c r="L11" s="60">
        <v>0</v>
      </c>
      <c r="M11" s="60">
        <v>259962</v>
      </c>
      <c r="N11" s="60">
        <v>259962</v>
      </c>
      <c r="O11" s="60">
        <v>-310155</v>
      </c>
      <c r="P11" s="60">
        <v>101468</v>
      </c>
      <c r="Q11" s="60">
        <v>308974</v>
      </c>
      <c r="R11" s="60">
        <v>100287</v>
      </c>
      <c r="S11" s="60">
        <v>307970</v>
      </c>
      <c r="T11" s="60">
        <v>-16278</v>
      </c>
      <c r="U11" s="60">
        <v>0</v>
      </c>
      <c r="V11" s="60">
        <v>291692</v>
      </c>
      <c r="W11" s="60">
        <v>912120</v>
      </c>
      <c r="X11" s="60"/>
      <c r="Y11" s="60">
        <v>912120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641289</v>
      </c>
      <c r="F12" s="60">
        <v>352364</v>
      </c>
      <c r="G12" s="60">
        <v>62436</v>
      </c>
      <c r="H12" s="60">
        <v>6103</v>
      </c>
      <c r="I12" s="60">
        <v>46079</v>
      </c>
      <c r="J12" s="60">
        <v>114618</v>
      </c>
      <c r="K12" s="60">
        <v>54259</v>
      </c>
      <c r="L12" s="60">
        <v>0</v>
      </c>
      <c r="M12" s="60">
        <v>0</v>
      </c>
      <c r="N12" s="60">
        <v>54259</v>
      </c>
      <c r="O12" s="60">
        <v>-49992</v>
      </c>
      <c r="P12" s="60">
        <v>49632</v>
      </c>
      <c r="Q12" s="60">
        <v>49732</v>
      </c>
      <c r="R12" s="60">
        <v>49372</v>
      </c>
      <c r="S12" s="60">
        <v>49632</v>
      </c>
      <c r="T12" s="60">
        <v>50</v>
      </c>
      <c r="U12" s="60">
        <v>299399</v>
      </c>
      <c r="V12" s="60">
        <v>349081</v>
      </c>
      <c r="W12" s="60">
        <v>567330</v>
      </c>
      <c r="X12" s="60">
        <v>641292</v>
      </c>
      <c r="Y12" s="60">
        <v>-73962</v>
      </c>
      <c r="Z12" s="140">
        <v>-11.53</v>
      </c>
      <c r="AA12" s="155">
        <v>352364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5714929</v>
      </c>
      <c r="F13" s="60">
        <v>5714929</v>
      </c>
      <c r="G13" s="60">
        <v>485596</v>
      </c>
      <c r="H13" s="60">
        <v>334312</v>
      </c>
      <c r="I13" s="60">
        <v>399321</v>
      </c>
      <c r="J13" s="60">
        <v>1219229</v>
      </c>
      <c r="K13" s="60">
        <v>454131</v>
      </c>
      <c r="L13" s="60">
        <v>470349</v>
      </c>
      <c r="M13" s="60">
        <v>513404</v>
      </c>
      <c r="N13" s="60">
        <v>1437884</v>
      </c>
      <c r="O13" s="60">
        <v>-522498</v>
      </c>
      <c r="P13" s="60">
        <v>293000</v>
      </c>
      <c r="Q13" s="60">
        <v>629913</v>
      </c>
      <c r="R13" s="60">
        <v>400415</v>
      </c>
      <c r="S13" s="60">
        <v>545624</v>
      </c>
      <c r="T13" s="60">
        <v>628879</v>
      </c>
      <c r="U13" s="60">
        <v>1007058</v>
      </c>
      <c r="V13" s="60">
        <v>2181561</v>
      </c>
      <c r="W13" s="60">
        <v>5239089</v>
      </c>
      <c r="X13" s="60">
        <v>5714928</v>
      </c>
      <c r="Y13" s="60">
        <v>-475839</v>
      </c>
      <c r="Z13" s="140">
        <v>-8.33</v>
      </c>
      <c r="AA13" s="155">
        <v>5714929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151175</v>
      </c>
      <c r="F14" s="60">
        <v>0</v>
      </c>
      <c r="G14" s="60">
        <v>17481</v>
      </c>
      <c r="H14" s="60">
        <v>0</v>
      </c>
      <c r="I14" s="60">
        <v>0</v>
      </c>
      <c r="J14" s="60">
        <v>17481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100000</v>
      </c>
      <c r="V14" s="60">
        <v>100000</v>
      </c>
      <c r="W14" s="60">
        <v>117481</v>
      </c>
      <c r="X14" s="60">
        <v>151176</v>
      </c>
      <c r="Y14" s="60">
        <v>-33695</v>
      </c>
      <c r="Z14" s="140">
        <v>-22.29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143820</v>
      </c>
      <c r="F16" s="60">
        <v>39710</v>
      </c>
      <c r="G16" s="60">
        <v>0</v>
      </c>
      <c r="H16" s="60">
        <v>0</v>
      </c>
      <c r="I16" s="60">
        <v>3750</v>
      </c>
      <c r="J16" s="60">
        <v>3750</v>
      </c>
      <c r="K16" s="60">
        <v>900</v>
      </c>
      <c r="L16" s="60">
        <v>5250</v>
      </c>
      <c r="M16" s="60">
        <v>11200</v>
      </c>
      <c r="N16" s="60">
        <v>17350</v>
      </c>
      <c r="O16" s="60">
        <v>0</v>
      </c>
      <c r="P16" s="60">
        <v>0</v>
      </c>
      <c r="Q16" s="60">
        <v>76150</v>
      </c>
      <c r="R16" s="60">
        <v>76150</v>
      </c>
      <c r="S16" s="60">
        <v>0</v>
      </c>
      <c r="T16" s="60">
        <v>12450</v>
      </c>
      <c r="U16" s="60">
        <v>403150</v>
      </c>
      <c r="V16" s="60">
        <v>415600</v>
      </c>
      <c r="W16" s="60">
        <v>512850</v>
      </c>
      <c r="X16" s="60">
        <v>143820</v>
      </c>
      <c r="Y16" s="60">
        <v>369030</v>
      </c>
      <c r="Z16" s="140">
        <v>256.59</v>
      </c>
      <c r="AA16" s="155">
        <v>39710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793439</v>
      </c>
      <c r="F17" s="60">
        <v>972129</v>
      </c>
      <c r="G17" s="60">
        <v>72503</v>
      </c>
      <c r="H17" s="60">
        <v>64594</v>
      </c>
      <c r="I17" s="60">
        <v>89461</v>
      </c>
      <c r="J17" s="60">
        <v>226558</v>
      </c>
      <c r="K17" s="60">
        <v>59792</v>
      </c>
      <c r="L17" s="60">
        <v>123662</v>
      </c>
      <c r="M17" s="60">
        <v>69794</v>
      </c>
      <c r="N17" s="60">
        <v>253248</v>
      </c>
      <c r="O17" s="60">
        <v>-99978</v>
      </c>
      <c r="P17" s="60">
        <v>105309</v>
      </c>
      <c r="Q17" s="60">
        <v>103228</v>
      </c>
      <c r="R17" s="60">
        <v>108559</v>
      </c>
      <c r="S17" s="60">
        <v>83371</v>
      </c>
      <c r="T17" s="60">
        <v>129177</v>
      </c>
      <c r="U17" s="60">
        <v>113757</v>
      </c>
      <c r="V17" s="60">
        <v>326305</v>
      </c>
      <c r="W17" s="60">
        <v>914670</v>
      </c>
      <c r="X17" s="60">
        <v>793440</v>
      </c>
      <c r="Y17" s="60">
        <v>121230</v>
      </c>
      <c r="Z17" s="140">
        <v>15.28</v>
      </c>
      <c r="AA17" s="155">
        <v>972129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112159126</v>
      </c>
      <c r="F19" s="60">
        <v>126137126</v>
      </c>
      <c r="G19" s="60">
        <v>17657000</v>
      </c>
      <c r="H19" s="60">
        <v>0</v>
      </c>
      <c r="I19" s="60">
        <v>27770000</v>
      </c>
      <c r="J19" s="60">
        <v>45427000</v>
      </c>
      <c r="K19" s="60">
        <v>937553</v>
      </c>
      <c r="L19" s="60">
        <v>297246</v>
      </c>
      <c r="M19" s="60">
        <v>32760082</v>
      </c>
      <c r="N19" s="60">
        <v>33994881</v>
      </c>
      <c r="O19" s="60">
        <v>-44972</v>
      </c>
      <c r="P19" s="60">
        <v>953452</v>
      </c>
      <c r="Q19" s="60">
        <v>25697167</v>
      </c>
      <c r="R19" s="60">
        <v>26605647</v>
      </c>
      <c r="S19" s="60">
        <v>932725</v>
      </c>
      <c r="T19" s="60">
        <v>2309246</v>
      </c>
      <c r="U19" s="60">
        <v>1903493</v>
      </c>
      <c r="V19" s="60">
        <v>5145464</v>
      </c>
      <c r="W19" s="60">
        <v>111172992</v>
      </c>
      <c r="X19" s="60">
        <v>112159128</v>
      </c>
      <c r="Y19" s="60">
        <v>-986136</v>
      </c>
      <c r="Z19" s="140">
        <v>-0.88</v>
      </c>
      <c r="AA19" s="155">
        <v>126137126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12664920</v>
      </c>
      <c r="F20" s="54">
        <v>37591370</v>
      </c>
      <c r="G20" s="54">
        <v>175868</v>
      </c>
      <c r="H20" s="54">
        <v>1359380</v>
      </c>
      <c r="I20" s="54">
        <v>234767</v>
      </c>
      <c r="J20" s="54">
        <v>1770015</v>
      </c>
      <c r="K20" s="54">
        <v>48620</v>
      </c>
      <c r="L20" s="54">
        <v>685335</v>
      </c>
      <c r="M20" s="54">
        <v>300947</v>
      </c>
      <c r="N20" s="54">
        <v>1034902</v>
      </c>
      <c r="O20" s="54">
        <v>-54067</v>
      </c>
      <c r="P20" s="54">
        <v>437047</v>
      </c>
      <c r="Q20" s="54">
        <v>-159027</v>
      </c>
      <c r="R20" s="54">
        <v>223953</v>
      </c>
      <c r="S20" s="54">
        <v>105090</v>
      </c>
      <c r="T20" s="54">
        <v>42709</v>
      </c>
      <c r="U20" s="54">
        <v>4999692</v>
      </c>
      <c r="V20" s="54">
        <v>5147491</v>
      </c>
      <c r="W20" s="54">
        <v>8176361</v>
      </c>
      <c r="X20" s="54">
        <v>12664920</v>
      </c>
      <c r="Y20" s="54">
        <v>-4488559</v>
      </c>
      <c r="Z20" s="184">
        <v>-35.44</v>
      </c>
      <c r="AA20" s="130">
        <v>37591370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156200481</v>
      </c>
      <c r="F22" s="190">
        <f t="shared" si="0"/>
        <v>189582312</v>
      </c>
      <c r="G22" s="190">
        <f t="shared" si="0"/>
        <v>22312925</v>
      </c>
      <c r="H22" s="190">
        <f t="shared" si="0"/>
        <v>3272649</v>
      </c>
      <c r="I22" s="190">
        <f t="shared" si="0"/>
        <v>30109398</v>
      </c>
      <c r="J22" s="190">
        <f t="shared" si="0"/>
        <v>55694972</v>
      </c>
      <c r="K22" s="190">
        <f t="shared" si="0"/>
        <v>3126767</v>
      </c>
      <c r="L22" s="190">
        <f t="shared" si="0"/>
        <v>3602153</v>
      </c>
      <c r="M22" s="190">
        <f t="shared" si="0"/>
        <v>35170435</v>
      </c>
      <c r="N22" s="190">
        <f t="shared" si="0"/>
        <v>41899355</v>
      </c>
      <c r="O22" s="190">
        <f t="shared" si="0"/>
        <v>936739</v>
      </c>
      <c r="P22" s="190">
        <f t="shared" si="0"/>
        <v>3199562</v>
      </c>
      <c r="Q22" s="190">
        <f t="shared" si="0"/>
        <v>27954033</v>
      </c>
      <c r="R22" s="190">
        <f t="shared" si="0"/>
        <v>32090334</v>
      </c>
      <c r="S22" s="190">
        <f t="shared" si="0"/>
        <v>3216225</v>
      </c>
      <c r="T22" s="190">
        <f t="shared" si="0"/>
        <v>3074568</v>
      </c>
      <c r="U22" s="190">
        <f t="shared" si="0"/>
        <v>9538762</v>
      </c>
      <c r="V22" s="190">
        <f t="shared" si="0"/>
        <v>15829555</v>
      </c>
      <c r="W22" s="190">
        <f t="shared" si="0"/>
        <v>145514216</v>
      </c>
      <c r="X22" s="190">
        <f t="shared" si="0"/>
        <v>156200491</v>
      </c>
      <c r="Y22" s="190">
        <f t="shared" si="0"/>
        <v>-10686275</v>
      </c>
      <c r="Z22" s="191">
        <f>+IF(X22&lt;&gt;0,+(Y22/X22)*100,0)</f>
        <v>-6.841383744433941</v>
      </c>
      <c r="AA22" s="188">
        <f>SUM(AA5:AA21)</f>
        <v>189582312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58297999</v>
      </c>
      <c r="F25" s="60">
        <v>53550704</v>
      </c>
      <c r="G25" s="60">
        <v>4053089</v>
      </c>
      <c r="H25" s="60">
        <v>4032158</v>
      </c>
      <c r="I25" s="60">
        <v>3709292</v>
      </c>
      <c r="J25" s="60">
        <v>11794539</v>
      </c>
      <c r="K25" s="60">
        <v>3971006</v>
      </c>
      <c r="L25" s="60">
        <v>5295726</v>
      </c>
      <c r="M25" s="60">
        <v>5288842</v>
      </c>
      <c r="N25" s="60">
        <v>14555574</v>
      </c>
      <c r="O25" s="60">
        <v>3479186</v>
      </c>
      <c r="P25" s="60">
        <v>3569641</v>
      </c>
      <c r="Q25" s="60">
        <v>3458592</v>
      </c>
      <c r="R25" s="60">
        <v>10507419</v>
      </c>
      <c r="S25" s="60">
        <v>3576020</v>
      </c>
      <c r="T25" s="60">
        <v>2002169</v>
      </c>
      <c r="U25" s="60">
        <v>1275796</v>
      </c>
      <c r="V25" s="60">
        <v>6853985</v>
      </c>
      <c r="W25" s="60">
        <v>43711517</v>
      </c>
      <c r="X25" s="60">
        <v>58298004</v>
      </c>
      <c r="Y25" s="60">
        <v>-14586487</v>
      </c>
      <c r="Z25" s="140">
        <v>-25.02</v>
      </c>
      <c r="AA25" s="155">
        <v>53550704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10836088</v>
      </c>
      <c r="F26" s="60">
        <v>8661969</v>
      </c>
      <c r="G26" s="60">
        <v>708150</v>
      </c>
      <c r="H26" s="60">
        <v>735298</v>
      </c>
      <c r="I26" s="60">
        <v>679344</v>
      </c>
      <c r="J26" s="60">
        <v>2122792</v>
      </c>
      <c r="K26" s="60">
        <v>543562</v>
      </c>
      <c r="L26" s="60">
        <v>1076899</v>
      </c>
      <c r="M26" s="60">
        <v>781747</v>
      </c>
      <c r="N26" s="60">
        <v>2402208</v>
      </c>
      <c r="O26" s="60">
        <v>781747</v>
      </c>
      <c r="P26" s="60">
        <v>960031</v>
      </c>
      <c r="Q26" s="60">
        <v>810911</v>
      </c>
      <c r="R26" s="60">
        <v>2552689</v>
      </c>
      <c r="S26" s="60">
        <v>810017</v>
      </c>
      <c r="T26" s="60">
        <v>200017</v>
      </c>
      <c r="U26" s="60">
        <v>-1220000</v>
      </c>
      <c r="V26" s="60">
        <v>-209966</v>
      </c>
      <c r="W26" s="60">
        <v>6867723</v>
      </c>
      <c r="X26" s="60">
        <v>10836084</v>
      </c>
      <c r="Y26" s="60">
        <v>-3968361</v>
      </c>
      <c r="Z26" s="140">
        <v>-36.62</v>
      </c>
      <c r="AA26" s="155">
        <v>8661969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561000</v>
      </c>
      <c r="F27" s="60">
        <v>561158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1583255</v>
      </c>
      <c r="V27" s="60">
        <v>1583255</v>
      </c>
      <c r="W27" s="60">
        <v>1583255</v>
      </c>
      <c r="X27" s="60">
        <v>561156</v>
      </c>
      <c r="Y27" s="60">
        <v>1022099</v>
      </c>
      <c r="Z27" s="140">
        <v>182.14</v>
      </c>
      <c r="AA27" s="155">
        <v>561158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12227000</v>
      </c>
      <c r="F28" s="60">
        <v>14443180</v>
      </c>
      <c r="G28" s="60">
        <v>1244411</v>
      </c>
      <c r="H28" s="60">
        <v>0</v>
      </c>
      <c r="I28" s="60">
        <v>1701427</v>
      </c>
      <c r="J28" s="60">
        <v>2945838</v>
      </c>
      <c r="K28" s="60">
        <v>0</v>
      </c>
      <c r="L28" s="60">
        <v>0</v>
      </c>
      <c r="M28" s="60">
        <v>3469781</v>
      </c>
      <c r="N28" s="60">
        <v>3469781</v>
      </c>
      <c r="O28" s="60">
        <v>221580</v>
      </c>
      <c r="P28" s="60">
        <v>10171401</v>
      </c>
      <c r="Q28" s="60">
        <v>-5086047</v>
      </c>
      <c r="R28" s="60">
        <v>5306934</v>
      </c>
      <c r="S28" s="60">
        <v>0</v>
      </c>
      <c r="T28" s="60">
        <v>3664354</v>
      </c>
      <c r="U28" s="60">
        <v>898328</v>
      </c>
      <c r="V28" s="60">
        <v>4562682</v>
      </c>
      <c r="W28" s="60">
        <v>16285235</v>
      </c>
      <c r="X28" s="60">
        <v>12226788</v>
      </c>
      <c r="Y28" s="60">
        <v>4058447</v>
      </c>
      <c r="Z28" s="140">
        <v>33.19</v>
      </c>
      <c r="AA28" s="155">
        <v>14443180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747000</v>
      </c>
      <c r="F29" s="60">
        <v>551567</v>
      </c>
      <c r="G29" s="60">
        <v>24582</v>
      </c>
      <c r="H29" s="60">
        <v>0</v>
      </c>
      <c r="I29" s="60">
        <v>0</v>
      </c>
      <c r="J29" s="60">
        <v>24582</v>
      </c>
      <c r="K29" s="60">
        <v>0</v>
      </c>
      <c r="L29" s="60">
        <v>0</v>
      </c>
      <c r="M29" s="60">
        <v>1458</v>
      </c>
      <c r="N29" s="60">
        <v>1458</v>
      </c>
      <c r="O29" s="60">
        <v>309</v>
      </c>
      <c r="P29" s="60">
        <v>6014</v>
      </c>
      <c r="Q29" s="60">
        <v>520</v>
      </c>
      <c r="R29" s="60">
        <v>6843</v>
      </c>
      <c r="S29" s="60">
        <v>0</v>
      </c>
      <c r="T29" s="60">
        <v>0</v>
      </c>
      <c r="U29" s="60">
        <v>379426</v>
      </c>
      <c r="V29" s="60">
        <v>379426</v>
      </c>
      <c r="W29" s="60">
        <v>412309</v>
      </c>
      <c r="X29" s="60">
        <v>747468</v>
      </c>
      <c r="Y29" s="60">
        <v>-335159</v>
      </c>
      <c r="Z29" s="140">
        <v>-44.84</v>
      </c>
      <c r="AA29" s="155">
        <v>551567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11364654</v>
      </c>
      <c r="F32" s="60">
        <v>13420000</v>
      </c>
      <c r="G32" s="60">
        <v>522183</v>
      </c>
      <c r="H32" s="60">
        <v>145949</v>
      </c>
      <c r="I32" s="60">
        <v>1405135</v>
      </c>
      <c r="J32" s="60">
        <v>2073267</v>
      </c>
      <c r="K32" s="60">
        <v>714991</v>
      </c>
      <c r="L32" s="60">
        <v>4187327</v>
      </c>
      <c r="M32" s="60">
        <v>510415</v>
      </c>
      <c r="N32" s="60">
        <v>5412733</v>
      </c>
      <c r="O32" s="60">
        <v>-2452641</v>
      </c>
      <c r="P32" s="60">
        <v>1508178</v>
      </c>
      <c r="Q32" s="60">
        <v>421234</v>
      </c>
      <c r="R32" s="60">
        <v>-523229</v>
      </c>
      <c r="S32" s="60">
        <v>662721</v>
      </c>
      <c r="T32" s="60">
        <v>893802</v>
      </c>
      <c r="U32" s="60">
        <v>199201</v>
      </c>
      <c r="V32" s="60">
        <v>1755724</v>
      </c>
      <c r="W32" s="60">
        <v>8718495</v>
      </c>
      <c r="X32" s="60">
        <v>11364660</v>
      </c>
      <c r="Y32" s="60">
        <v>-2646165</v>
      </c>
      <c r="Z32" s="140">
        <v>-23.28</v>
      </c>
      <c r="AA32" s="155">
        <v>13420000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1144641</v>
      </c>
      <c r="F33" s="60">
        <v>1285000</v>
      </c>
      <c r="G33" s="60">
        <v>16407</v>
      </c>
      <c r="H33" s="60">
        <v>0</v>
      </c>
      <c r="I33" s="60">
        <v>95358</v>
      </c>
      <c r="J33" s="60">
        <v>111765</v>
      </c>
      <c r="K33" s="60">
        <v>115424</v>
      </c>
      <c r="L33" s="60">
        <v>291768</v>
      </c>
      <c r="M33" s="60">
        <v>118043</v>
      </c>
      <c r="N33" s="60">
        <v>525235</v>
      </c>
      <c r="O33" s="60">
        <v>0</v>
      </c>
      <c r="P33" s="60">
        <v>408896</v>
      </c>
      <c r="Q33" s="60">
        <v>94461</v>
      </c>
      <c r="R33" s="60">
        <v>503357</v>
      </c>
      <c r="S33" s="60">
        <v>0</v>
      </c>
      <c r="T33" s="60">
        <v>346451</v>
      </c>
      <c r="U33" s="60">
        <v>0</v>
      </c>
      <c r="V33" s="60">
        <v>346451</v>
      </c>
      <c r="W33" s="60">
        <v>1486808</v>
      </c>
      <c r="X33" s="60">
        <v>1144644</v>
      </c>
      <c r="Y33" s="60">
        <v>342164</v>
      </c>
      <c r="Z33" s="140">
        <v>29.89</v>
      </c>
      <c r="AA33" s="155">
        <v>1285000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46818720</v>
      </c>
      <c r="F34" s="60">
        <v>45384390</v>
      </c>
      <c r="G34" s="60">
        <v>2036841</v>
      </c>
      <c r="H34" s="60">
        <v>1972395</v>
      </c>
      <c r="I34" s="60">
        <v>2511198</v>
      </c>
      <c r="J34" s="60">
        <v>6520434</v>
      </c>
      <c r="K34" s="60">
        <v>5967052</v>
      </c>
      <c r="L34" s="60">
        <v>4020690</v>
      </c>
      <c r="M34" s="60">
        <v>1959824</v>
      </c>
      <c r="N34" s="60">
        <v>11947566</v>
      </c>
      <c r="O34" s="60">
        <v>2859804</v>
      </c>
      <c r="P34" s="60">
        <v>4033792</v>
      </c>
      <c r="Q34" s="60">
        <v>1705995</v>
      </c>
      <c r="R34" s="60">
        <v>8599591</v>
      </c>
      <c r="S34" s="60">
        <v>3311648</v>
      </c>
      <c r="T34" s="60">
        <v>2573089</v>
      </c>
      <c r="U34" s="60">
        <v>8363591</v>
      </c>
      <c r="V34" s="60">
        <v>14248328</v>
      </c>
      <c r="W34" s="60">
        <v>41315919</v>
      </c>
      <c r="X34" s="60">
        <v>46818720</v>
      </c>
      <c r="Y34" s="60">
        <v>-5502801</v>
      </c>
      <c r="Z34" s="140">
        <v>-11.75</v>
      </c>
      <c r="AA34" s="155">
        <v>45384390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141997102</v>
      </c>
      <c r="F36" s="190">
        <f t="shared" si="1"/>
        <v>137857968</v>
      </c>
      <c r="G36" s="190">
        <f t="shared" si="1"/>
        <v>8605663</v>
      </c>
      <c r="H36" s="190">
        <f t="shared" si="1"/>
        <v>6885800</v>
      </c>
      <c r="I36" s="190">
        <f t="shared" si="1"/>
        <v>10101754</v>
      </c>
      <c r="J36" s="190">
        <f t="shared" si="1"/>
        <v>25593217</v>
      </c>
      <c r="K36" s="190">
        <f t="shared" si="1"/>
        <v>11312035</v>
      </c>
      <c r="L36" s="190">
        <f t="shared" si="1"/>
        <v>14872410</v>
      </c>
      <c r="M36" s="190">
        <f t="shared" si="1"/>
        <v>12130110</v>
      </c>
      <c r="N36" s="190">
        <f t="shared" si="1"/>
        <v>38314555</v>
      </c>
      <c r="O36" s="190">
        <f t="shared" si="1"/>
        <v>4889985</v>
      </c>
      <c r="P36" s="190">
        <f t="shared" si="1"/>
        <v>20657953</v>
      </c>
      <c r="Q36" s="190">
        <f t="shared" si="1"/>
        <v>1405666</v>
      </c>
      <c r="R36" s="190">
        <f t="shared" si="1"/>
        <v>26953604</v>
      </c>
      <c r="S36" s="190">
        <f t="shared" si="1"/>
        <v>8360406</v>
      </c>
      <c r="T36" s="190">
        <f t="shared" si="1"/>
        <v>9679882</v>
      </c>
      <c r="U36" s="190">
        <f t="shared" si="1"/>
        <v>11479597</v>
      </c>
      <c r="V36" s="190">
        <f t="shared" si="1"/>
        <v>29519885</v>
      </c>
      <c r="W36" s="190">
        <f t="shared" si="1"/>
        <v>120381261</v>
      </c>
      <c r="X36" s="190">
        <f t="shared" si="1"/>
        <v>141997524</v>
      </c>
      <c r="Y36" s="190">
        <f t="shared" si="1"/>
        <v>-21616263</v>
      </c>
      <c r="Z36" s="191">
        <f>+IF(X36&lt;&gt;0,+(Y36/X36)*100,0)</f>
        <v>-15.222985859950628</v>
      </c>
      <c r="AA36" s="188">
        <f>SUM(AA25:AA35)</f>
        <v>137857968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14203379</v>
      </c>
      <c r="F38" s="106">
        <f t="shared" si="2"/>
        <v>51724344</v>
      </c>
      <c r="G38" s="106">
        <f t="shared" si="2"/>
        <v>13707262</v>
      </c>
      <c r="H38" s="106">
        <f t="shared" si="2"/>
        <v>-3613151</v>
      </c>
      <c r="I38" s="106">
        <f t="shared" si="2"/>
        <v>20007644</v>
      </c>
      <c r="J38" s="106">
        <f t="shared" si="2"/>
        <v>30101755</v>
      </c>
      <c r="K38" s="106">
        <f t="shared" si="2"/>
        <v>-8185268</v>
      </c>
      <c r="L38" s="106">
        <f t="shared" si="2"/>
        <v>-11270257</v>
      </c>
      <c r="M38" s="106">
        <f t="shared" si="2"/>
        <v>23040325</v>
      </c>
      <c r="N38" s="106">
        <f t="shared" si="2"/>
        <v>3584800</v>
      </c>
      <c r="O38" s="106">
        <f t="shared" si="2"/>
        <v>-3953246</v>
      </c>
      <c r="P38" s="106">
        <f t="shared" si="2"/>
        <v>-17458391</v>
      </c>
      <c r="Q38" s="106">
        <f t="shared" si="2"/>
        <v>26548367</v>
      </c>
      <c r="R38" s="106">
        <f t="shared" si="2"/>
        <v>5136730</v>
      </c>
      <c r="S38" s="106">
        <f t="shared" si="2"/>
        <v>-5144181</v>
      </c>
      <c r="T38" s="106">
        <f t="shared" si="2"/>
        <v>-6605314</v>
      </c>
      <c r="U38" s="106">
        <f t="shared" si="2"/>
        <v>-1940835</v>
      </c>
      <c r="V38" s="106">
        <f t="shared" si="2"/>
        <v>-13690330</v>
      </c>
      <c r="W38" s="106">
        <f t="shared" si="2"/>
        <v>25132955</v>
      </c>
      <c r="X38" s="106">
        <f>IF(F22=F36,0,X22-X36)</f>
        <v>14202967</v>
      </c>
      <c r="Y38" s="106">
        <f t="shared" si="2"/>
        <v>10929988</v>
      </c>
      <c r="Z38" s="201">
        <f>+IF(X38&lt;&gt;0,+(Y38/X38)*100,0)</f>
        <v>76.95566707998405</v>
      </c>
      <c r="AA38" s="199">
        <f>+AA22-AA36</f>
        <v>51724344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48013000</v>
      </c>
      <c r="F39" s="60">
        <v>41513000</v>
      </c>
      <c r="G39" s="60">
        <v>0</v>
      </c>
      <c r="H39" s="60">
        <v>0</v>
      </c>
      <c r="I39" s="60">
        <v>3633174</v>
      </c>
      <c r="J39" s="60">
        <v>3633174</v>
      </c>
      <c r="K39" s="60">
        <v>4957025</v>
      </c>
      <c r="L39" s="60">
        <v>3242391</v>
      </c>
      <c r="M39" s="60">
        <v>2769920</v>
      </c>
      <c r="N39" s="60">
        <v>10969336</v>
      </c>
      <c r="O39" s="60">
        <v>-841033</v>
      </c>
      <c r="P39" s="60">
        <v>3971057</v>
      </c>
      <c r="Q39" s="60">
        <v>1481625</v>
      </c>
      <c r="R39" s="60">
        <v>4611649</v>
      </c>
      <c r="S39" s="60">
        <v>3975251</v>
      </c>
      <c r="T39" s="60">
        <v>6142076</v>
      </c>
      <c r="U39" s="60">
        <v>12279691</v>
      </c>
      <c r="V39" s="60">
        <v>22397018</v>
      </c>
      <c r="W39" s="60">
        <v>41611177</v>
      </c>
      <c r="X39" s="60">
        <v>48013001</v>
      </c>
      <c r="Y39" s="60">
        <v>-6401824</v>
      </c>
      <c r="Z39" s="140">
        <v>-13.33</v>
      </c>
      <c r="AA39" s="155">
        <v>41513000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62216379</v>
      </c>
      <c r="F42" s="88">
        <f t="shared" si="3"/>
        <v>93237344</v>
      </c>
      <c r="G42" s="88">
        <f t="shared" si="3"/>
        <v>13707262</v>
      </c>
      <c r="H42" s="88">
        <f t="shared" si="3"/>
        <v>-3613151</v>
      </c>
      <c r="I42" s="88">
        <f t="shared" si="3"/>
        <v>23640818</v>
      </c>
      <c r="J42" s="88">
        <f t="shared" si="3"/>
        <v>33734929</v>
      </c>
      <c r="K42" s="88">
        <f t="shared" si="3"/>
        <v>-3228243</v>
      </c>
      <c r="L42" s="88">
        <f t="shared" si="3"/>
        <v>-8027866</v>
      </c>
      <c r="M42" s="88">
        <f t="shared" si="3"/>
        <v>25810245</v>
      </c>
      <c r="N42" s="88">
        <f t="shared" si="3"/>
        <v>14554136</v>
      </c>
      <c r="O42" s="88">
        <f t="shared" si="3"/>
        <v>-4794279</v>
      </c>
      <c r="P42" s="88">
        <f t="shared" si="3"/>
        <v>-13487334</v>
      </c>
      <c r="Q42" s="88">
        <f t="shared" si="3"/>
        <v>28029992</v>
      </c>
      <c r="R42" s="88">
        <f t="shared" si="3"/>
        <v>9748379</v>
      </c>
      <c r="S42" s="88">
        <f t="shared" si="3"/>
        <v>-1168930</v>
      </c>
      <c r="T42" s="88">
        <f t="shared" si="3"/>
        <v>-463238</v>
      </c>
      <c r="U42" s="88">
        <f t="shared" si="3"/>
        <v>10338856</v>
      </c>
      <c r="V42" s="88">
        <f t="shared" si="3"/>
        <v>8706688</v>
      </c>
      <c r="W42" s="88">
        <f t="shared" si="3"/>
        <v>66744132</v>
      </c>
      <c r="X42" s="88">
        <f t="shared" si="3"/>
        <v>62215968</v>
      </c>
      <c r="Y42" s="88">
        <f t="shared" si="3"/>
        <v>4528164</v>
      </c>
      <c r="Z42" s="208">
        <f>+IF(X42&lt;&gt;0,+(Y42/X42)*100,0)</f>
        <v>7.2781379854123625</v>
      </c>
      <c r="AA42" s="206">
        <f>SUM(AA38:AA41)</f>
        <v>93237344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62216379</v>
      </c>
      <c r="F44" s="77">
        <f t="shared" si="4"/>
        <v>93237344</v>
      </c>
      <c r="G44" s="77">
        <f t="shared" si="4"/>
        <v>13707262</v>
      </c>
      <c r="H44" s="77">
        <f t="shared" si="4"/>
        <v>-3613151</v>
      </c>
      <c r="I44" s="77">
        <f t="shared" si="4"/>
        <v>23640818</v>
      </c>
      <c r="J44" s="77">
        <f t="shared" si="4"/>
        <v>33734929</v>
      </c>
      <c r="K44" s="77">
        <f t="shared" si="4"/>
        <v>-3228243</v>
      </c>
      <c r="L44" s="77">
        <f t="shared" si="4"/>
        <v>-8027866</v>
      </c>
      <c r="M44" s="77">
        <f t="shared" si="4"/>
        <v>25810245</v>
      </c>
      <c r="N44" s="77">
        <f t="shared" si="4"/>
        <v>14554136</v>
      </c>
      <c r="O44" s="77">
        <f t="shared" si="4"/>
        <v>-4794279</v>
      </c>
      <c r="P44" s="77">
        <f t="shared" si="4"/>
        <v>-13487334</v>
      </c>
      <c r="Q44" s="77">
        <f t="shared" si="4"/>
        <v>28029992</v>
      </c>
      <c r="R44" s="77">
        <f t="shared" si="4"/>
        <v>9748379</v>
      </c>
      <c r="S44" s="77">
        <f t="shared" si="4"/>
        <v>-1168930</v>
      </c>
      <c r="T44" s="77">
        <f t="shared" si="4"/>
        <v>-463238</v>
      </c>
      <c r="U44" s="77">
        <f t="shared" si="4"/>
        <v>10338856</v>
      </c>
      <c r="V44" s="77">
        <f t="shared" si="4"/>
        <v>8706688</v>
      </c>
      <c r="W44" s="77">
        <f t="shared" si="4"/>
        <v>66744132</v>
      </c>
      <c r="X44" s="77">
        <f t="shared" si="4"/>
        <v>62215968</v>
      </c>
      <c r="Y44" s="77">
        <f t="shared" si="4"/>
        <v>4528164</v>
      </c>
      <c r="Z44" s="212">
        <f>+IF(X44&lt;&gt;0,+(Y44/X44)*100,0)</f>
        <v>7.2781379854123625</v>
      </c>
      <c r="AA44" s="210">
        <f>+AA42-AA43</f>
        <v>93237344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62216379</v>
      </c>
      <c r="F46" s="88">
        <f t="shared" si="5"/>
        <v>93237344</v>
      </c>
      <c r="G46" s="88">
        <f t="shared" si="5"/>
        <v>13707262</v>
      </c>
      <c r="H46" s="88">
        <f t="shared" si="5"/>
        <v>-3613151</v>
      </c>
      <c r="I46" s="88">
        <f t="shared" si="5"/>
        <v>23640818</v>
      </c>
      <c r="J46" s="88">
        <f t="shared" si="5"/>
        <v>33734929</v>
      </c>
      <c r="K46" s="88">
        <f t="shared" si="5"/>
        <v>-3228243</v>
      </c>
      <c r="L46" s="88">
        <f t="shared" si="5"/>
        <v>-8027866</v>
      </c>
      <c r="M46" s="88">
        <f t="shared" si="5"/>
        <v>25810245</v>
      </c>
      <c r="N46" s="88">
        <f t="shared" si="5"/>
        <v>14554136</v>
      </c>
      <c r="O46" s="88">
        <f t="shared" si="5"/>
        <v>-4794279</v>
      </c>
      <c r="P46" s="88">
        <f t="shared" si="5"/>
        <v>-13487334</v>
      </c>
      <c r="Q46" s="88">
        <f t="shared" si="5"/>
        <v>28029992</v>
      </c>
      <c r="R46" s="88">
        <f t="shared" si="5"/>
        <v>9748379</v>
      </c>
      <c r="S46" s="88">
        <f t="shared" si="5"/>
        <v>-1168930</v>
      </c>
      <c r="T46" s="88">
        <f t="shared" si="5"/>
        <v>-463238</v>
      </c>
      <c r="U46" s="88">
        <f t="shared" si="5"/>
        <v>10338856</v>
      </c>
      <c r="V46" s="88">
        <f t="shared" si="5"/>
        <v>8706688</v>
      </c>
      <c r="W46" s="88">
        <f t="shared" si="5"/>
        <v>66744132</v>
      </c>
      <c r="X46" s="88">
        <f t="shared" si="5"/>
        <v>62215968</v>
      </c>
      <c r="Y46" s="88">
        <f t="shared" si="5"/>
        <v>4528164</v>
      </c>
      <c r="Z46" s="208">
        <f>+IF(X46&lt;&gt;0,+(Y46/X46)*100,0)</f>
        <v>7.2781379854123625</v>
      </c>
      <c r="AA46" s="206">
        <f>SUM(AA44:AA45)</f>
        <v>93237344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62216379</v>
      </c>
      <c r="F48" s="219">
        <f t="shared" si="6"/>
        <v>93237344</v>
      </c>
      <c r="G48" s="219">
        <f t="shared" si="6"/>
        <v>13707262</v>
      </c>
      <c r="H48" s="220">
        <f t="shared" si="6"/>
        <v>-3613151</v>
      </c>
      <c r="I48" s="220">
        <f t="shared" si="6"/>
        <v>23640818</v>
      </c>
      <c r="J48" s="220">
        <f t="shared" si="6"/>
        <v>33734929</v>
      </c>
      <c r="K48" s="220">
        <f t="shared" si="6"/>
        <v>-3228243</v>
      </c>
      <c r="L48" s="220">
        <f t="shared" si="6"/>
        <v>-8027866</v>
      </c>
      <c r="M48" s="219">
        <f t="shared" si="6"/>
        <v>25810245</v>
      </c>
      <c r="N48" s="219">
        <f t="shared" si="6"/>
        <v>14554136</v>
      </c>
      <c r="O48" s="220">
        <f t="shared" si="6"/>
        <v>-4794279</v>
      </c>
      <c r="P48" s="220">
        <f t="shared" si="6"/>
        <v>-13487334</v>
      </c>
      <c r="Q48" s="220">
        <f t="shared" si="6"/>
        <v>28029992</v>
      </c>
      <c r="R48" s="220">
        <f t="shared" si="6"/>
        <v>9748379</v>
      </c>
      <c r="S48" s="220">
        <f t="shared" si="6"/>
        <v>-1168930</v>
      </c>
      <c r="T48" s="219">
        <f t="shared" si="6"/>
        <v>-463238</v>
      </c>
      <c r="U48" s="219">
        <f t="shared" si="6"/>
        <v>10338856</v>
      </c>
      <c r="V48" s="220">
        <f t="shared" si="6"/>
        <v>8706688</v>
      </c>
      <c r="W48" s="220">
        <f t="shared" si="6"/>
        <v>66744132</v>
      </c>
      <c r="X48" s="220">
        <f t="shared" si="6"/>
        <v>62215968</v>
      </c>
      <c r="Y48" s="220">
        <f t="shared" si="6"/>
        <v>4528164</v>
      </c>
      <c r="Z48" s="221">
        <f>+IF(X48&lt;&gt;0,+(Y48/X48)*100,0)</f>
        <v>7.2781379854123625</v>
      </c>
      <c r="AA48" s="222">
        <f>SUM(AA46:AA47)</f>
        <v>93237344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2602000</v>
      </c>
      <c r="F5" s="100">
        <f t="shared" si="0"/>
        <v>3439445</v>
      </c>
      <c r="G5" s="100">
        <f t="shared" si="0"/>
        <v>66549</v>
      </c>
      <c r="H5" s="100">
        <f t="shared" si="0"/>
        <v>0</v>
      </c>
      <c r="I5" s="100">
        <f t="shared" si="0"/>
        <v>506710</v>
      </c>
      <c r="J5" s="100">
        <f t="shared" si="0"/>
        <v>573259</v>
      </c>
      <c r="K5" s="100">
        <f t="shared" si="0"/>
        <v>11849</v>
      </c>
      <c r="L5" s="100">
        <f t="shared" si="0"/>
        <v>396858</v>
      </c>
      <c r="M5" s="100">
        <f t="shared" si="0"/>
        <v>27086</v>
      </c>
      <c r="N5" s="100">
        <f t="shared" si="0"/>
        <v>435793</v>
      </c>
      <c r="O5" s="100">
        <f t="shared" si="0"/>
        <v>12000</v>
      </c>
      <c r="P5" s="100">
        <f t="shared" si="0"/>
        <v>46738</v>
      </c>
      <c r="Q5" s="100">
        <f t="shared" si="0"/>
        <v>16999</v>
      </c>
      <c r="R5" s="100">
        <f t="shared" si="0"/>
        <v>75737</v>
      </c>
      <c r="S5" s="100">
        <f t="shared" si="0"/>
        <v>1487393</v>
      </c>
      <c r="T5" s="100">
        <f t="shared" si="0"/>
        <v>352653</v>
      </c>
      <c r="U5" s="100">
        <f t="shared" si="0"/>
        <v>107181</v>
      </c>
      <c r="V5" s="100">
        <f t="shared" si="0"/>
        <v>1947227</v>
      </c>
      <c r="W5" s="100">
        <f t="shared" si="0"/>
        <v>3032016</v>
      </c>
      <c r="X5" s="100">
        <f t="shared" si="0"/>
        <v>2601360</v>
      </c>
      <c r="Y5" s="100">
        <f t="shared" si="0"/>
        <v>430656</v>
      </c>
      <c r="Z5" s="137">
        <f>+IF(X5&lt;&gt;0,+(Y5/X5)*100,0)</f>
        <v>16.555032752098903</v>
      </c>
      <c r="AA5" s="153">
        <f>SUM(AA6:AA8)</f>
        <v>3439445</v>
      </c>
    </row>
    <row r="6" spans="1:27" ht="12.75">
      <c r="A6" s="138" t="s">
        <v>75</v>
      </c>
      <c r="B6" s="136"/>
      <c r="C6" s="155"/>
      <c r="D6" s="155"/>
      <c r="E6" s="156">
        <v>120000</v>
      </c>
      <c r="F6" s="60">
        <v>120000</v>
      </c>
      <c r="G6" s="60">
        <v>64199</v>
      </c>
      <c r="H6" s="60"/>
      <c r="I6" s="60"/>
      <c r="J6" s="60">
        <v>64199</v>
      </c>
      <c r="K6" s="60">
        <v>11849</v>
      </c>
      <c r="L6" s="60"/>
      <c r="M6" s="60">
        <v>27086</v>
      </c>
      <c r="N6" s="60">
        <v>38935</v>
      </c>
      <c r="O6" s="60"/>
      <c r="P6" s="60">
        <v>14730</v>
      </c>
      <c r="Q6" s="60"/>
      <c r="R6" s="60">
        <v>14730</v>
      </c>
      <c r="S6" s="60"/>
      <c r="T6" s="60">
        <v>292730</v>
      </c>
      <c r="U6" s="60"/>
      <c r="V6" s="60">
        <v>292730</v>
      </c>
      <c r="W6" s="60">
        <v>410594</v>
      </c>
      <c r="X6" s="60">
        <v>120000</v>
      </c>
      <c r="Y6" s="60">
        <v>290594</v>
      </c>
      <c r="Z6" s="140">
        <v>242.16</v>
      </c>
      <c r="AA6" s="62">
        <v>120000</v>
      </c>
    </row>
    <row r="7" spans="1:27" ht="12.75">
      <c r="A7" s="138" t="s">
        <v>76</v>
      </c>
      <c r="B7" s="136"/>
      <c r="C7" s="157"/>
      <c r="D7" s="157"/>
      <c r="E7" s="158">
        <v>879000</v>
      </c>
      <c r="F7" s="159">
        <v>1538554</v>
      </c>
      <c r="G7" s="159">
        <v>2350</v>
      </c>
      <c r="H7" s="159"/>
      <c r="I7" s="159">
        <v>20360</v>
      </c>
      <c r="J7" s="159">
        <v>22710</v>
      </c>
      <c r="K7" s="159"/>
      <c r="L7" s="159">
        <v>394350</v>
      </c>
      <c r="M7" s="159"/>
      <c r="N7" s="159">
        <v>394350</v>
      </c>
      <c r="O7" s="159">
        <v>12000</v>
      </c>
      <c r="P7" s="159"/>
      <c r="Q7" s="159"/>
      <c r="R7" s="159">
        <v>12000</v>
      </c>
      <c r="S7" s="159">
        <v>647341</v>
      </c>
      <c r="T7" s="159">
        <v>29049</v>
      </c>
      <c r="U7" s="159">
        <v>105196</v>
      </c>
      <c r="V7" s="159">
        <v>781586</v>
      </c>
      <c r="W7" s="159">
        <v>1210646</v>
      </c>
      <c r="X7" s="159">
        <v>878751</v>
      </c>
      <c r="Y7" s="159">
        <v>331895</v>
      </c>
      <c r="Z7" s="141">
        <v>37.77</v>
      </c>
      <c r="AA7" s="225">
        <v>1538554</v>
      </c>
    </row>
    <row r="8" spans="1:27" ht="12.75">
      <c r="A8" s="138" t="s">
        <v>77</v>
      </c>
      <c r="B8" s="136"/>
      <c r="C8" s="155"/>
      <c r="D8" s="155"/>
      <c r="E8" s="156">
        <v>1603000</v>
      </c>
      <c r="F8" s="60">
        <v>1780891</v>
      </c>
      <c r="G8" s="60"/>
      <c r="H8" s="60"/>
      <c r="I8" s="60">
        <v>486350</v>
      </c>
      <c r="J8" s="60">
        <v>486350</v>
      </c>
      <c r="K8" s="60"/>
      <c r="L8" s="60">
        <v>2508</v>
      </c>
      <c r="M8" s="60"/>
      <c r="N8" s="60">
        <v>2508</v>
      </c>
      <c r="O8" s="60"/>
      <c r="P8" s="60">
        <v>32008</v>
      </c>
      <c r="Q8" s="60">
        <v>16999</v>
      </c>
      <c r="R8" s="60">
        <v>49007</v>
      </c>
      <c r="S8" s="60">
        <v>840052</v>
      </c>
      <c r="T8" s="60">
        <v>30874</v>
      </c>
      <c r="U8" s="60">
        <v>1985</v>
      </c>
      <c r="V8" s="60">
        <v>872911</v>
      </c>
      <c r="W8" s="60">
        <v>1410776</v>
      </c>
      <c r="X8" s="60">
        <v>1602609</v>
      </c>
      <c r="Y8" s="60">
        <v>-191833</v>
      </c>
      <c r="Z8" s="140">
        <v>-11.97</v>
      </c>
      <c r="AA8" s="62">
        <v>1780891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470000</v>
      </c>
      <c r="F9" s="100">
        <f t="shared" si="1"/>
        <v>1524480</v>
      </c>
      <c r="G9" s="100">
        <f t="shared" si="1"/>
        <v>208160</v>
      </c>
      <c r="H9" s="100">
        <f t="shared" si="1"/>
        <v>0</v>
      </c>
      <c r="I9" s="100">
        <f t="shared" si="1"/>
        <v>568024</v>
      </c>
      <c r="J9" s="100">
        <f t="shared" si="1"/>
        <v>776184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14722</v>
      </c>
      <c r="Q9" s="100">
        <f t="shared" si="1"/>
        <v>14963</v>
      </c>
      <c r="R9" s="100">
        <f t="shared" si="1"/>
        <v>29685</v>
      </c>
      <c r="S9" s="100">
        <f t="shared" si="1"/>
        <v>924930</v>
      </c>
      <c r="T9" s="100">
        <f t="shared" si="1"/>
        <v>1142991</v>
      </c>
      <c r="U9" s="100">
        <f t="shared" si="1"/>
        <v>89818</v>
      </c>
      <c r="V9" s="100">
        <f t="shared" si="1"/>
        <v>2157739</v>
      </c>
      <c r="W9" s="100">
        <f t="shared" si="1"/>
        <v>2963608</v>
      </c>
      <c r="X9" s="100">
        <f t="shared" si="1"/>
        <v>469650</v>
      </c>
      <c r="Y9" s="100">
        <f t="shared" si="1"/>
        <v>2493958</v>
      </c>
      <c r="Z9" s="137">
        <f>+IF(X9&lt;&gt;0,+(Y9/X9)*100,0)</f>
        <v>531.0248057063772</v>
      </c>
      <c r="AA9" s="102">
        <f>SUM(AA10:AA14)</f>
        <v>1524480</v>
      </c>
    </row>
    <row r="10" spans="1:27" ht="12.75">
      <c r="A10" s="138" t="s">
        <v>79</v>
      </c>
      <c r="B10" s="136"/>
      <c r="C10" s="155"/>
      <c r="D10" s="155"/>
      <c r="E10" s="156">
        <v>470000</v>
      </c>
      <c r="F10" s="60">
        <v>1524480</v>
      </c>
      <c r="G10" s="60">
        <v>208160</v>
      </c>
      <c r="H10" s="60"/>
      <c r="I10" s="60">
        <v>568024</v>
      </c>
      <c r="J10" s="60">
        <v>776184</v>
      </c>
      <c r="K10" s="60"/>
      <c r="L10" s="60"/>
      <c r="M10" s="60"/>
      <c r="N10" s="60"/>
      <c r="O10" s="60"/>
      <c r="P10" s="60">
        <v>14722</v>
      </c>
      <c r="Q10" s="60">
        <v>14963</v>
      </c>
      <c r="R10" s="60">
        <v>29685</v>
      </c>
      <c r="S10" s="60">
        <v>924930</v>
      </c>
      <c r="T10" s="60">
        <v>1142991</v>
      </c>
      <c r="U10" s="60">
        <v>89818</v>
      </c>
      <c r="V10" s="60">
        <v>2157739</v>
      </c>
      <c r="W10" s="60">
        <v>2963608</v>
      </c>
      <c r="X10" s="60">
        <v>469650</v>
      </c>
      <c r="Y10" s="60">
        <v>2493958</v>
      </c>
      <c r="Z10" s="140">
        <v>531.02</v>
      </c>
      <c r="AA10" s="62">
        <v>1524480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59138000</v>
      </c>
      <c r="F15" s="100">
        <f t="shared" si="2"/>
        <v>88269050</v>
      </c>
      <c r="G15" s="100">
        <f t="shared" si="2"/>
        <v>833281</v>
      </c>
      <c r="H15" s="100">
        <f t="shared" si="2"/>
        <v>1792053</v>
      </c>
      <c r="I15" s="100">
        <f t="shared" si="2"/>
        <v>2685075</v>
      </c>
      <c r="J15" s="100">
        <f t="shared" si="2"/>
        <v>5310409</v>
      </c>
      <c r="K15" s="100">
        <f t="shared" si="2"/>
        <v>2851550</v>
      </c>
      <c r="L15" s="100">
        <f t="shared" si="2"/>
        <v>11773898</v>
      </c>
      <c r="M15" s="100">
        <f t="shared" si="2"/>
        <v>6083999</v>
      </c>
      <c r="N15" s="100">
        <f t="shared" si="2"/>
        <v>20709447</v>
      </c>
      <c r="O15" s="100">
        <f t="shared" si="2"/>
        <v>638494</v>
      </c>
      <c r="P15" s="100">
        <f t="shared" si="2"/>
        <v>4000860</v>
      </c>
      <c r="Q15" s="100">
        <f t="shared" si="2"/>
        <v>1481624</v>
      </c>
      <c r="R15" s="100">
        <f t="shared" si="2"/>
        <v>6120978</v>
      </c>
      <c r="S15" s="100">
        <f t="shared" si="2"/>
        <v>9779346</v>
      </c>
      <c r="T15" s="100">
        <f t="shared" si="2"/>
        <v>13388890</v>
      </c>
      <c r="U15" s="100">
        <f t="shared" si="2"/>
        <v>18624299</v>
      </c>
      <c r="V15" s="100">
        <f t="shared" si="2"/>
        <v>41792535</v>
      </c>
      <c r="W15" s="100">
        <f t="shared" si="2"/>
        <v>73933369</v>
      </c>
      <c r="X15" s="100">
        <f t="shared" si="2"/>
        <v>59138000</v>
      </c>
      <c r="Y15" s="100">
        <f t="shared" si="2"/>
        <v>14795369</v>
      </c>
      <c r="Z15" s="137">
        <f>+IF(X15&lt;&gt;0,+(Y15/X15)*100,0)</f>
        <v>25.0183790456221</v>
      </c>
      <c r="AA15" s="102">
        <f>SUM(AA16:AA18)</f>
        <v>88269050</v>
      </c>
    </row>
    <row r="16" spans="1:27" ht="12.75">
      <c r="A16" s="138" t="s">
        <v>85</v>
      </c>
      <c r="B16" s="136"/>
      <c r="C16" s="155"/>
      <c r="D16" s="155"/>
      <c r="E16" s="156">
        <v>59138000</v>
      </c>
      <c r="F16" s="60">
        <v>88269050</v>
      </c>
      <c r="G16" s="60">
        <v>833281</v>
      </c>
      <c r="H16" s="60">
        <v>1792053</v>
      </c>
      <c r="I16" s="60">
        <v>2685075</v>
      </c>
      <c r="J16" s="60">
        <v>5310409</v>
      </c>
      <c r="K16" s="60">
        <v>2851550</v>
      </c>
      <c r="L16" s="60">
        <v>11773898</v>
      </c>
      <c r="M16" s="60">
        <v>6083999</v>
      </c>
      <c r="N16" s="60">
        <v>20709447</v>
      </c>
      <c r="O16" s="60">
        <v>638494</v>
      </c>
      <c r="P16" s="60">
        <v>4000860</v>
      </c>
      <c r="Q16" s="60">
        <v>1481624</v>
      </c>
      <c r="R16" s="60">
        <v>6120978</v>
      </c>
      <c r="S16" s="60">
        <v>9779346</v>
      </c>
      <c r="T16" s="60">
        <v>13388890</v>
      </c>
      <c r="U16" s="60">
        <v>18624299</v>
      </c>
      <c r="V16" s="60">
        <v>41792535</v>
      </c>
      <c r="W16" s="60">
        <v>73933369</v>
      </c>
      <c r="X16" s="60">
        <v>59138000</v>
      </c>
      <c r="Y16" s="60">
        <v>14795369</v>
      </c>
      <c r="Z16" s="140">
        <v>25.02</v>
      </c>
      <c r="AA16" s="62">
        <v>88269050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62210000</v>
      </c>
      <c r="F25" s="219">
        <f t="shared" si="4"/>
        <v>93232975</v>
      </c>
      <c r="G25" s="219">
        <f t="shared" si="4"/>
        <v>1107990</v>
      </c>
      <c r="H25" s="219">
        <f t="shared" si="4"/>
        <v>1792053</v>
      </c>
      <c r="I25" s="219">
        <f t="shared" si="4"/>
        <v>3759809</v>
      </c>
      <c r="J25" s="219">
        <f t="shared" si="4"/>
        <v>6659852</v>
      </c>
      <c r="K25" s="219">
        <f t="shared" si="4"/>
        <v>2863399</v>
      </c>
      <c r="L25" s="219">
        <f t="shared" si="4"/>
        <v>12170756</v>
      </c>
      <c r="M25" s="219">
        <f t="shared" si="4"/>
        <v>6111085</v>
      </c>
      <c r="N25" s="219">
        <f t="shared" si="4"/>
        <v>21145240</v>
      </c>
      <c r="O25" s="219">
        <f t="shared" si="4"/>
        <v>650494</v>
      </c>
      <c r="P25" s="219">
        <f t="shared" si="4"/>
        <v>4062320</v>
      </c>
      <c r="Q25" s="219">
        <f t="shared" si="4"/>
        <v>1513586</v>
      </c>
      <c r="R25" s="219">
        <f t="shared" si="4"/>
        <v>6226400</v>
      </c>
      <c r="S25" s="219">
        <f t="shared" si="4"/>
        <v>12191669</v>
      </c>
      <c r="T25" s="219">
        <f t="shared" si="4"/>
        <v>14884534</v>
      </c>
      <c r="U25" s="219">
        <f t="shared" si="4"/>
        <v>18821298</v>
      </c>
      <c r="V25" s="219">
        <f t="shared" si="4"/>
        <v>45897501</v>
      </c>
      <c r="W25" s="219">
        <f t="shared" si="4"/>
        <v>79928993</v>
      </c>
      <c r="X25" s="219">
        <f t="shared" si="4"/>
        <v>62209010</v>
      </c>
      <c r="Y25" s="219">
        <f t="shared" si="4"/>
        <v>17719983</v>
      </c>
      <c r="Z25" s="231">
        <f>+IF(X25&lt;&gt;0,+(Y25/X25)*100,0)</f>
        <v>28.484592505169264</v>
      </c>
      <c r="AA25" s="232">
        <f>+AA5+AA9+AA15+AA19+AA24</f>
        <v>93232975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41514000</v>
      </c>
      <c r="F28" s="60">
        <v>41513203</v>
      </c>
      <c r="G28" s="60">
        <v>1041441</v>
      </c>
      <c r="H28" s="60">
        <v>1792053</v>
      </c>
      <c r="I28" s="60">
        <v>1490564</v>
      </c>
      <c r="J28" s="60">
        <v>4324058</v>
      </c>
      <c r="K28" s="60">
        <v>335818</v>
      </c>
      <c r="L28" s="60">
        <v>1969083</v>
      </c>
      <c r="M28" s="60">
        <v>896817</v>
      </c>
      <c r="N28" s="60">
        <v>3201718</v>
      </c>
      <c r="O28" s="60">
        <v>638494</v>
      </c>
      <c r="P28" s="60">
        <v>3437433</v>
      </c>
      <c r="Q28" s="60">
        <v>1481624</v>
      </c>
      <c r="R28" s="60">
        <v>5557551</v>
      </c>
      <c r="S28" s="60">
        <v>6358416</v>
      </c>
      <c r="T28" s="60">
        <v>7879912</v>
      </c>
      <c r="U28" s="60">
        <v>10742494</v>
      </c>
      <c r="V28" s="60">
        <v>24980822</v>
      </c>
      <c r="W28" s="60">
        <v>38064149</v>
      </c>
      <c r="X28" s="60">
        <v>41513000</v>
      </c>
      <c r="Y28" s="60">
        <v>-3448851</v>
      </c>
      <c r="Z28" s="140">
        <v>-8.31</v>
      </c>
      <c r="AA28" s="155">
        <v>41513203</v>
      </c>
    </row>
    <row r="29" spans="1:27" ht="12.75">
      <c r="A29" s="234" t="s">
        <v>134</v>
      </c>
      <c r="B29" s="136"/>
      <c r="C29" s="155"/>
      <c r="D29" s="155"/>
      <c r="E29" s="156">
        <v>6500000</v>
      </c>
      <c r="F29" s="60"/>
      <c r="G29" s="60"/>
      <c r="H29" s="60"/>
      <c r="I29" s="60"/>
      <c r="J29" s="60"/>
      <c r="K29" s="60">
        <v>571875</v>
      </c>
      <c r="L29" s="60">
        <v>2582106</v>
      </c>
      <c r="M29" s="60">
        <v>1546499</v>
      </c>
      <c r="N29" s="60">
        <v>4700480</v>
      </c>
      <c r="O29" s="60"/>
      <c r="P29" s="60">
        <v>533628</v>
      </c>
      <c r="Q29" s="60"/>
      <c r="R29" s="60">
        <v>533628</v>
      </c>
      <c r="S29" s="60"/>
      <c r="T29" s="60">
        <v>673838</v>
      </c>
      <c r="U29" s="60"/>
      <c r="V29" s="60">
        <v>673838</v>
      </c>
      <c r="W29" s="60">
        <v>5907946</v>
      </c>
      <c r="X29" s="60">
        <v>6500000</v>
      </c>
      <c r="Y29" s="60">
        <v>-592054</v>
      </c>
      <c r="Z29" s="140">
        <v>-9.11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48014000</v>
      </c>
      <c r="F32" s="77">
        <f t="shared" si="5"/>
        <v>41513203</v>
      </c>
      <c r="G32" s="77">
        <f t="shared" si="5"/>
        <v>1041441</v>
      </c>
      <c r="H32" s="77">
        <f t="shared" si="5"/>
        <v>1792053</v>
      </c>
      <c r="I32" s="77">
        <f t="shared" si="5"/>
        <v>1490564</v>
      </c>
      <c r="J32" s="77">
        <f t="shared" si="5"/>
        <v>4324058</v>
      </c>
      <c r="K32" s="77">
        <f t="shared" si="5"/>
        <v>907693</v>
      </c>
      <c r="L32" s="77">
        <f t="shared" si="5"/>
        <v>4551189</v>
      </c>
      <c r="M32" s="77">
        <f t="shared" si="5"/>
        <v>2443316</v>
      </c>
      <c r="N32" s="77">
        <f t="shared" si="5"/>
        <v>7902198</v>
      </c>
      <c r="O32" s="77">
        <f t="shared" si="5"/>
        <v>638494</v>
      </c>
      <c r="P32" s="77">
        <f t="shared" si="5"/>
        <v>3971061</v>
      </c>
      <c r="Q32" s="77">
        <f t="shared" si="5"/>
        <v>1481624</v>
      </c>
      <c r="R32" s="77">
        <f t="shared" si="5"/>
        <v>6091179</v>
      </c>
      <c r="S32" s="77">
        <f t="shared" si="5"/>
        <v>6358416</v>
      </c>
      <c r="T32" s="77">
        <f t="shared" si="5"/>
        <v>8553750</v>
      </c>
      <c r="U32" s="77">
        <f t="shared" si="5"/>
        <v>10742494</v>
      </c>
      <c r="V32" s="77">
        <f t="shared" si="5"/>
        <v>25654660</v>
      </c>
      <c r="W32" s="77">
        <f t="shared" si="5"/>
        <v>43972095</v>
      </c>
      <c r="X32" s="77">
        <f t="shared" si="5"/>
        <v>48013000</v>
      </c>
      <c r="Y32" s="77">
        <f t="shared" si="5"/>
        <v>-4040905</v>
      </c>
      <c r="Z32" s="212">
        <f>+IF(X32&lt;&gt;0,+(Y32/X32)*100,0)</f>
        <v>-8.416272676150209</v>
      </c>
      <c r="AA32" s="79">
        <f>SUM(AA28:AA31)</f>
        <v>41513203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14196000</v>
      </c>
      <c r="F35" s="60">
        <v>51719772</v>
      </c>
      <c r="G35" s="60">
        <v>66549</v>
      </c>
      <c r="H35" s="60"/>
      <c r="I35" s="60">
        <v>2269245</v>
      </c>
      <c r="J35" s="60">
        <v>2335794</v>
      </c>
      <c r="K35" s="60">
        <v>1955706</v>
      </c>
      <c r="L35" s="60">
        <v>7619567</v>
      </c>
      <c r="M35" s="60">
        <v>3667769</v>
      </c>
      <c r="N35" s="60">
        <v>13243042</v>
      </c>
      <c r="O35" s="60">
        <v>12000</v>
      </c>
      <c r="P35" s="60">
        <v>91259</v>
      </c>
      <c r="Q35" s="60">
        <v>31962</v>
      </c>
      <c r="R35" s="60">
        <v>135221</v>
      </c>
      <c r="S35" s="60">
        <v>5833253</v>
      </c>
      <c r="T35" s="60">
        <v>6330784</v>
      </c>
      <c r="U35" s="60">
        <v>8078804</v>
      </c>
      <c r="V35" s="60">
        <v>20242841</v>
      </c>
      <c r="W35" s="60">
        <v>35956898</v>
      </c>
      <c r="X35" s="60">
        <v>14196009</v>
      </c>
      <c r="Y35" s="60">
        <v>21760889</v>
      </c>
      <c r="Z35" s="140">
        <v>153.29</v>
      </c>
      <c r="AA35" s="62">
        <v>51719772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62210000</v>
      </c>
      <c r="F36" s="220">
        <f t="shared" si="6"/>
        <v>93232975</v>
      </c>
      <c r="G36" s="220">
        <f t="shared" si="6"/>
        <v>1107990</v>
      </c>
      <c r="H36" s="220">
        <f t="shared" si="6"/>
        <v>1792053</v>
      </c>
      <c r="I36" s="220">
        <f t="shared" si="6"/>
        <v>3759809</v>
      </c>
      <c r="J36" s="220">
        <f t="shared" si="6"/>
        <v>6659852</v>
      </c>
      <c r="K36" s="220">
        <f t="shared" si="6"/>
        <v>2863399</v>
      </c>
      <c r="L36" s="220">
        <f t="shared" si="6"/>
        <v>12170756</v>
      </c>
      <c r="M36" s="220">
        <f t="shared" si="6"/>
        <v>6111085</v>
      </c>
      <c r="N36" s="220">
        <f t="shared" si="6"/>
        <v>21145240</v>
      </c>
      <c r="O36" s="220">
        <f t="shared" si="6"/>
        <v>650494</v>
      </c>
      <c r="P36" s="220">
        <f t="shared" si="6"/>
        <v>4062320</v>
      </c>
      <c r="Q36" s="220">
        <f t="shared" si="6"/>
        <v>1513586</v>
      </c>
      <c r="R36" s="220">
        <f t="shared" si="6"/>
        <v>6226400</v>
      </c>
      <c r="S36" s="220">
        <f t="shared" si="6"/>
        <v>12191669</v>
      </c>
      <c r="T36" s="220">
        <f t="shared" si="6"/>
        <v>14884534</v>
      </c>
      <c r="U36" s="220">
        <f t="shared" si="6"/>
        <v>18821298</v>
      </c>
      <c r="V36" s="220">
        <f t="shared" si="6"/>
        <v>45897501</v>
      </c>
      <c r="W36" s="220">
        <f t="shared" si="6"/>
        <v>79928993</v>
      </c>
      <c r="X36" s="220">
        <f t="shared" si="6"/>
        <v>62209009</v>
      </c>
      <c r="Y36" s="220">
        <f t="shared" si="6"/>
        <v>17719984</v>
      </c>
      <c r="Z36" s="221">
        <f>+IF(X36&lt;&gt;0,+(Y36/X36)*100,0)</f>
        <v>28.484594570538814</v>
      </c>
      <c r="AA36" s="239">
        <f>SUM(AA32:AA35)</f>
        <v>93232975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42153654</v>
      </c>
      <c r="F6" s="60">
        <v>105651814</v>
      </c>
      <c r="G6" s="60"/>
      <c r="H6" s="60">
        <v>81182891</v>
      </c>
      <c r="I6" s="60">
        <v>115246989</v>
      </c>
      <c r="J6" s="60">
        <v>115246989</v>
      </c>
      <c r="K6" s="60">
        <v>111555022</v>
      </c>
      <c r="L6" s="60">
        <v>84412086</v>
      </c>
      <c r="M6" s="60">
        <v>109307141</v>
      </c>
      <c r="N6" s="60">
        <v>109307141</v>
      </c>
      <c r="O6" s="60">
        <v>105651583</v>
      </c>
      <c r="P6" s="60">
        <v>103044988</v>
      </c>
      <c r="Q6" s="60">
        <v>156107861</v>
      </c>
      <c r="R6" s="60">
        <v>156107861</v>
      </c>
      <c r="S6" s="60">
        <v>121535155</v>
      </c>
      <c r="T6" s="60">
        <v>116626960</v>
      </c>
      <c r="U6" s="60">
        <v>21246697</v>
      </c>
      <c r="V6" s="60">
        <v>21246697</v>
      </c>
      <c r="W6" s="60">
        <v>21246697</v>
      </c>
      <c r="X6" s="60">
        <v>105651814</v>
      </c>
      <c r="Y6" s="60">
        <v>-84405117</v>
      </c>
      <c r="Z6" s="140">
        <v>-79.89</v>
      </c>
      <c r="AA6" s="62">
        <v>105651814</v>
      </c>
    </row>
    <row r="7" spans="1:27" ht="12.75">
      <c r="A7" s="249" t="s">
        <v>144</v>
      </c>
      <c r="B7" s="182"/>
      <c r="C7" s="155"/>
      <c r="D7" s="155"/>
      <c r="E7" s="59">
        <v>25289000</v>
      </c>
      <c r="F7" s="60">
        <v>15235000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15235000</v>
      </c>
      <c r="Y7" s="60">
        <v>-15235000</v>
      </c>
      <c r="Z7" s="140">
        <v>-100</v>
      </c>
      <c r="AA7" s="62">
        <v>15235000</v>
      </c>
    </row>
    <row r="8" spans="1:27" ht="12.75">
      <c r="A8" s="249" t="s">
        <v>145</v>
      </c>
      <c r="B8" s="182"/>
      <c r="C8" s="155"/>
      <c r="D8" s="155"/>
      <c r="E8" s="59">
        <v>10161968</v>
      </c>
      <c r="F8" s="60">
        <v>1419406</v>
      </c>
      <c r="G8" s="60"/>
      <c r="H8" s="60">
        <v>27831878</v>
      </c>
      <c r="I8" s="60">
        <v>30748340</v>
      </c>
      <c r="J8" s="60">
        <v>30748340</v>
      </c>
      <c r="K8" s="60">
        <v>26882961</v>
      </c>
      <c r="L8" s="60">
        <v>1407628</v>
      </c>
      <c r="M8" s="60">
        <v>1411731</v>
      </c>
      <c r="N8" s="60">
        <v>1411731</v>
      </c>
      <c r="O8" s="60">
        <v>1419406</v>
      </c>
      <c r="P8" s="60">
        <v>1423019</v>
      </c>
      <c r="Q8" s="60">
        <v>1426630</v>
      </c>
      <c r="R8" s="60">
        <v>1426630</v>
      </c>
      <c r="S8" s="60">
        <v>1043361</v>
      </c>
      <c r="T8" s="60">
        <v>900593</v>
      </c>
      <c r="U8" s="60">
        <v>973042</v>
      </c>
      <c r="V8" s="60">
        <v>973042</v>
      </c>
      <c r="W8" s="60">
        <v>973042</v>
      </c>
      <c r="X8" s="60">
        <v>1419406</v>
      </c>
      <c r="Y8" s="60">
        <v>-446364</v>
      </c>
      <c r="Z8" s="140">
        <v>-31.45</v>
      </c>
      <c r="AA8" s="62">
        <v>1419406</v>
      </c>
    </row>
    <row r="9" spans="1:27" ht="12.75">
      <c r="A9" s="249" t="s">
        <v>146</v>
      </c>
      <c r="B9" s="182"/>
      <c r="C9" s="155"/>
      <c r="D9" s="155"/>
      <c r="E9" s="59">
        <v>2476000</v>
      </c>
      <c r="F9" s="60">
        <v>11534814</v>
      </c>
      <c r="G9" s="60"/>
      <c r="H9" s="60">
        <v>7886172</v>
      </c>
      <c r="I9" s="60">
        <v>12886684</v>
      </c>
      <c r="J9" s="60">
        <v>12886684</v>
      </c>
      <c r="K9" s="60">
        <v>7636360</v>
      </c>
      <c r="L9" s="60">
        <v>9455641</v>
      </c>
      <c r="M9" s="60">
        <v>10979562</v>
      </c>
      <c r="N9" s="60">
        <v>10979562</v>
      </c>
      <c r="O9" s="60">
        <v>11534814</v>
      </c>
      <c r="P9" s="60">
        <v>12108468</v>
      </c>
      <c r="Q9" s="60">
        <v>6244608</v>
      </c>
      <c r="R9" s="60">
        <v>6244608</v>
      </c>
      <c r="S9" s="60">
        <v>7182236</v>
      </c>
      <c r="T9" s="60">
        <v>7427681</v>
      </c>
      <c r="U9" s="60">
        <v>8268278</v>
      </c>
      <c r="V9" s="60">
        <v>8268278</v>
      </c>
      <c r="W9" s="60">
        <v>8268278</v>
      </c>
      <c r="X9" s="60">
        <v>11534814</v>
      </c>
      <c r="Y9" s="60">
        <v>-3266536</v>
      </c>
      <c r="Z9" s="140">
        <v>-28.32</v>
      </c>
      <c r="AA9" s="62">
        <v>11534814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80080622</v>
      </c>
      <c r="F12" s="73">
        <f t="shared" si="0"/>
        <v>133841034</v>
      </c>
      <c r="G12" s="73">
        <f t="shared" si="0"/>
        <v>0</v>
      </c>
      <c r="H12" s="73">
        <f t="shared" si="0"/>
        <v>116900941</v>
      </c>
      <c r="I12" s="73">
        <f t="shared" si="0"/>
        <v>158882013</v>
      </c>
      <c r="J12" s="73">
        <f t="shared" si="0"/>
        <v>158882013</v>
      </c>
      <c r="K12" s="73">
        <f t="shared" si="0"/>
        <v>146074343</v>
      </c>
      <c r="L12" s="73">
        <f t="shared" si="0"/>
        <v>95275355</v>
      </c>
      <c r="M12" s="73">
        <f t="shared" si="0"/>
        <v>121698434</v>
      </c>
      <c r="N12" s="73">
        <f t="shared" si="0"/>
        <v>121698434</v>
      </c>
      <c r="O12" s="73">
        <f t="shared" si="0"/>
        <v>118605803</v>
      </c>
      <c r="P12" s="73">
        <f t="shared" si="0"/>
        <v>116576475</v>
      </c>
      <c r="Q12" s="73">
        <f t="shared" si="0"/>
        <v>163779099</v>
      </c>
      <c r="R12" s="73">
        <f t="shared" si="0"/>
        <v>163779099</v>
      </c>
      <c r="S12" s="73">
        <f t="shared" si="0"/>
        <v>129760752</v>
      </c>
      <c r="T12" s="73">
        <f t="shared" si="0"/>
        <v>124955234</v>
      </c>
      <c r="U12" s="73">
        <f t="shared" si="0"/>
        <v>30488017</v>
      </c>
      <c r="V12" s="73">
        <f t="shared" si="0"/>
        <v>30488017</v>
      </c>
      <c r="W12" s="73">
        <f t="shared" si="0"/>
        <v>30488017</v>
      </c>
      <c r="X12" s="73">
        <f t="shared" si="0"/>
        <v>133841034</v>
      </c>
      <c r="Y12" s="73">
        <f t="shared" si="0"/>
        <v>-103353017</v>
      </c>
      <c r="Z12" s="170">
        <f>+IF(X12&lt;&gt;0,+(Y12/X12)*100,0)</f>
        <v>-77.22072514771516</v>
      </c>
      <c r="AA12" s="74">
        <f>SUM(AA6:AA11)</f>
        <v>133841034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14480000</v>
      </c>
      <c r="F17" s="60">
        <v>15235000</v>
      </c>
      <c r="G17" s="60"/>
      <c r="H17" s="60">
        <v>15235000</v>
      </c>
      <c r="I17" s="60">
        <v>15235000</v>
      </c>
      <c r="J17" s="60">
        <v>15235000</v>
      </c>
      <c r="K17" s="60">
        <v>15235000</v>
      </c>
      <c r="L17" s="60">
        <v>15235000</v>
      </c>
      <c r="M17" s="60">
        <v>15235000</v>
      </c>
      <c r="N17" s="60">
        <v>15235000</v>
      </c>
      <c r="O17" s="60">
        <v>15235000</v>
      </c>
      <c r="P17" s="60">
        <v>15235000</v>
      </c>
      <c r="Q17" s="60">
        <v>15235000</v>
      </c>
      <c r="R17" s="60">
        <v>15235000</v>
      </c>
      <c r="S17" s="60">
        <v>15235000</v>
      </c>
      <c r="T17" s="60">
        <v>15235000</v>
      </c>
      <c r="U17" s="60">
        <v>15235000</v>
      </c>
      <c r="V17" s="60">
        <v>15235000</v>
      </c>
      <c r="W17" s="60">
        <v>15235000</v>
      </c>
      <c r="X17" s="60">
        <v>15235000</v>
      </c>
      <c r="Y17" s="60"/>
      <c r="Z17" s="140"/>
      <c r="AA17" s="62">
        <v>15235000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285416115</v>
      </c>
      <c r="F19" s="60">
        <v>314206128</v>
      </c>
      <c r="G19" s="60">
        <v>2</v>
      </c>
      <c r="H19" s="60">
        <v>291271390</v>
      </c>
      <c r="I19" s="60">
        <v>294978061</v>
      </c>
      <c r="J19" s="60">
        <v>294978061</v>
      </c>
      <c r="K19" s="60">
        <v>300479943</v>
      </c>
      <c r="L19" s="60">
        <v>309369871</v>
      </c>
      <c r="M19" s="60">
        <v>307251558</v>
      </c>
      <c r="N19" s="60">
        <v>307251558</v>
      </c>
      <c r="O19" s="60">
        <v>314206128</v>
      </c>
      <c r="P19" s="60">
        <v>317081215</v>
      </c>
      <c r="Q19" s="60">
        <v>329603668</v>
      </c>
      <c r="R19" s="60">
        <v>329603668</v>
      </c>
      <c r="S19" s="60">
        <v>336589201</v>
      </c>
      <c r="T19" s="60">
        <v>330148327</v>
      </c>
      <c r="U19" s="60">
        <v>350628011</v>
      </c>
      <c r="V19" s="60">
        <v>350628011</v>
      </c>
      <c r="W19" s="60">
        <v>350628011</v>
      </c>
      <c r="X19" s="60">
        <v>314206128</v>
      </c>
      <c r="Y19" s="60">
        <v>36421883</v>
      </c>
      <c r="Z19" s="140">
        <v>11.59</v>
      </c>
      <c r="AA19" s="62">
        <v>314206128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635425</v>
      </c>
      <c r="F22" s="60">
        <v>108838</v>
      </c>
      <c r="G22" s="60"/>
      <c r="H22" s="60">
        <v>534659</v>
      </c>
      <c r="I22" s="60">
        <v>534659</v>
      </c>
      <c r="J22" s="60">
        <v>534659</v>
      </c>
      <c r="K22" s="60">
        <v>534659</v>
      </c>
      <c r="L22" s="60">
        <v>534659</v>
      </c>
      <c r="M22" s="60">
        <v>144475</v>
      </c>
      <c r="N22" s="60">
        <v>144475</v>
      </c>
      <c r="O22" s="60">
        <v>108838</v>
      </c>
      <c r="P22" s="60">
        <v>119090</v>
      </c>
      <c r="Q22" s="60">
        <v>105820</v>
      </c>
      <c r="R22" s="60">
        <v>105820</v>
      </c>
      <c r="S22" s="60">
        <v>97167</v>
      </c>
      <c r="T22" s="60">
        <v>544911</v>
      </c>
      <c r="U22" s="60">
        <v>100473</v>
      </c>
      <c r="V22" s="60">
        <v>100473</v>
      </c>
      <c r="W22" s="60">
        <v>100473</v>
      </c>
      <c r="X22" s="60">
        <v>108838</v>
      </c>
      <c r="Y22" s="60">
        <v>-8365</v>
      </c>
      <c r="Z22" s="140">
        <v>-7.69</v>
      </c>
      <c r="AA22" s="62">
        <v>108838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300531540</v>
      </c>
      <c r="F24" s="77">
        <f t="shared" si="1"/>
        <v>329549966</v>
      </c>
      <c r="G24" s="77">
        <f t="shared" si="1"/>
        <v>2</v>
      </c>
      <c r="H24" s="77">
        <f t="shared" si="1"/>
        <v>307041049</v>
      </c>
      <c r="I24" s="77">
        <f t="shared" si="1"/>
        <v>310747720</v>
      </c>
      <c r="J24" s="77">
        <f t="shared" si="1"/>
        <v>310747720</v>
      </c>
      <c r="K24" s="77">
        <f t="shared" si="1"/>
        <v>316249602</v>
      </c>
      <c r="L24" s="77">
        <f t="shared" si="1"/>
        <v>325139530</v>
      </c>
      <c r="M24" s="77">
        <f t="shared" si="1"/>
        <v>322631033</v>
      </c>
      <c r="N24" s="77">
        <f t="shared" si="1"/>
        <v>322631033</v>
      </c>
      <c r="O24" s="77">
        <f t="shared" si="1"/>
        <v>329549966</v>
      </c>
      <c r="P24" s="77">
        <f t="shared" si="1"/>
        <v>332435305</v>
      </c>
      <c r="Q24" s="77">
        <f t="shared" si="1"/>
        <v>344944488</v>
      </c>
      <c r="R24" s="77">
        <f t="shared" si="1"/>
        <v>344944488</v>
      </c>
      <c r="S24" s="77">
        <f t="shared" si="1"/>
        <v>351921368</v>
      </c>
      <c r="T24" s="77">
        <f t="shared" si="1"/>
        <v>345928238</v>
      </c>
      <c r="U24" s="77">
        <f t="shared" si="1"/>
        <v>365963484</v>
      </c>
      <c r="V24" s="77">
        <f t="shared" si="1"/>
        <v>365963484</v>
      </c>
      <c r="W24" s="77">
        <f t="shared" si="1"/>
        <v>365963484</v>
      </c>
      <c r="X24" s="77">
        <f t="shared" si="1"/>
        <v>329549966</v>
      </c>
      <c r="Y24" s="77">
        <f t="shared" si="1"/>
        <v>36413518</v>
      </c>
      <c r="Z24" s="212">
        <f>+IF(X24&lt;&gt;0,+(Y24/X24)*100,0)</f>
        <v>11.04946798871768</v>
      </c>
      <c r="AA24" s="79">
        <f>SUM(AA15:AA23)</f>
        <v>329549966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380612162</v>
      </c>
      <c r="F25" s="73">
        <f t="shared" si="2"/>
        <v>463391000</v>
      </c>
      <c r="G25" s="73">
        <f t="shared" si="2"/>
        <v>2</v>
      </c>
      <c r="H25" s="73">
        <f t="shared" si="2"/>
        <v>423941990</v>
      </c>
      <c r="I25" s="73">
        <f t="shared" si="2"/>
        <v>469629733</v>
      </c>
      <c r="J25" s="73">
        <f t="shared" si="2"/>
        <v>469629733</v>
      </c>
      <c r="K25" s="73">
        <f t="shared" si="2"/>
        <v>462323945</v>
      </c>
      <c r="L25" s="73">
        <f t="shared" si="2"/>
        <v>420414885</v>
      </c>
      <c r="M25" s="73">
        <f t="shared" si="2"/>
        <v>444329467</v>
      </c>
      <c r="N25" s="73">
        <f t="shared" si="2"/>
        <v>444329467</v>
      </c>
      <c r="O25" s="73">
        <f t="shared" si="2"/>
        <v>448155769</v>
      </c>
      <c r="P25" s="73">
        <f t="shared" si="2"/>
        <v>449011780</v>
      </c>
      <c r="Q25" s="73">
        <f t="shared" si="2"/>
        <v>508723587</v>
      </c>
      <c r="R25" s="73">
        <f t="shared" si="2"/>
        <v>508723587</v>
      </c>
      <c r="S25" s="73">
        <f t="shared" si="2"/>
        <v>481682120</v>
      </c>
      <c r="T25" s="73">
        <f t="shared" si="2"/>
        <v>470883472</v>
      </c>
      <c r="U25" s="73">
        <f t="shared" si="2"/>
        <v>396451501</v>
      </c>
      <c r="V25" s="73">
        <f t="shared" si="2"/>
        <v>396451501</v>
      </c>
      <c r="W25" s="73">
        <f t="shared" si="2"/>
        <v>396451501</v>
      </c>
      <c r="X25" s="73">
        <f t="shared" si="2"/>
        <v>463391000</v>
      </c>
      <c r="Y25" s="73">
        <f t="shared" si="2"/>
        <v>-66939499</v>
      </c>
      <c r="Z25" s="170">
        <f>+IF(X25&lt;&gt;0,+(Y25/X25)*100,0)</f>
        <v>-14.445575982269832</v>
      </c>
      <c r="AA25" s="74">
        <f>+AA12+AA24</f>
        <v>463391000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310733</v>
      </c>
      <c r="F30" s="60">
        <v>310733</v>
      </c>
      <c r="G30" s="60"/>
      <c r="H30" s="60">
        <v>564060</v>
      </c>
      <c r="I30" s="60">
        <v>564060</v>
      </c>
      <c r="J30" s="60">
        <v>564060</v>
      </c>
      <c r="K30" s="60">
        <v>564060</v>
      </c>
      <c r="L30" s="60">
        <v>564060</v>
      </c>
      <c r="M30" s="60">
        <v>564060</v>
      </c>
      <c r="N30" s="60">
        <v>564060</v>
      </c>
      <c r="O30" s="60">
        <v>508458</v>
      </c>
      <c r="P30" s="60">
        <v>498720</v>
      </c>
      <c r="Q30" s="60">
        <v>488841</v>
      </c>
      <c r="R30" s="60">
        <v>488841</v>
      </c>
      <c r="S30" s="60">
        <v>473311</v>
      </c>
      <c r="T30" s="60">
        <v>473311</v>
      </c>
      <c r="U30" s="60">
        <v>463290</v>
      </c>
      <c r="V30" s="60">
        <v>463290</v>
      </c>
      <c r="W30" s="60">
        <v>463290</v>
      </c>
      <c r="X30" s="60">
        <v>310733</v>
      </c>
      <c r="Y30" s="60">
        <v>152557</v>
      </c>
      <c r="Z30" s="140">
        <v>49.1</v>
      </c>
      <c r="AA30" s="62">
        <v>310733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>
        <v>5302</v>
      </c>
      <c r="I31" s="60">
        <v>6406</v>
      </c>
      <c r="J31" s="60">
        <v>6406</v>
      </c>
      <c r="K31" s="60">
        <v>5302</v>
      </c>
      <c r="L31" s="60">
        <v>5302</v>
      </c>
      <c r="M31" s="60">
        <v>5302</v>
      </c>
      <c r="N31" s="60">
        <v>5302</v>
      </c>
      <c r="O31" s="60">
        <v>5302</v>
      </c>
      <c r="P31" s="60">
        <v>5302</v>
      </c>
      <c r="Q31" s="60">
        <v>5302</v>
      </c>
      <c r="R31" s="60">
        <v>5302</v>
      </c>
      <c r="S31" s="60">
        <v>5302</v>
      </c>
      <c r="T31" s="60">
        <v>5302</v>
      </c>
      <c r="U31" s="60">
        <v>5302</v>
      </c>
      <c r="V31" s="60">
        <v>5302</v>
      </c>
      <c r="W31" s="60">
        <v>5302</v>
      </c>
      <c r="X31" s="60"/>
      <c r="Y31" s="60">
        <v>5302</v>
      </c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23299000</v>
      </c>
      <c r="F32" s="60">
        <v>55424258</v>
      </c>
      <c r="G32" s="60">
        <v>1</v>
      </c>
      <c r="H32" s="60">
        <v>41583806</v>
      </c>
      <c r="I32" s="60">
        <v>51152766</v>
      </c>
      <c r="J32" s="60">
        <v>51152766</v>
      </c>
      <c r="K32" s="60">
        <v>57330246</v>
      </c>
      <c r="L32" s="60">
        <v>47894098</v>
      </c>
      <c r="M32" s="60">
        <v>57302841</v>
      </c>
      <c r="N32" s="60">
        <v>57302841</v>
      </c>
      <c r="O32" s="60">
        <v>58377956</v>
      </c>
      <c r="P32" s="60">
        <v>59175436</v>
      </c>
      <c r="Q32" s="60">
        <v>91384533</v>
      </c>
      <c r="R32" s="60">
        <v>91384533</v>
      </c>
      <c r="S32" s="60">
        <v>66983949</v>
      </c>
      <c r="T32" s="60">
        <v>66482234</v>
      </c>
      <c r="U32" s="60">
        <v>32607912</v>
      </c>
      <c r="V32" s="60">
        <v>32607912</v>
      </c>
      <c r="W32" s="60">
        <v>32607912</v>
      </c>
      <c r="X32" s="60">
        <v>55424258</v>
      </c>
      <c r="Y32" s="60">
        <v>-22816346</v>
      </c>
      <c r="Z32" s="140">
        <v>-41.17</v>
      </c>
      <c r="AA32" s="62">
        <v>55424258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18284333</v>
      </c>
      <c r="I33" s="60">
        <v>18284333</v>
      </c>
      <c r="J33" s="60">
        <v>18284333</v>
      </c>
      <c r="K33" s="60">
        <v>18284333</v>
      </c>
      <c r="L33" s="60">
        <v>18318247</v>
      </c>
      <c r="M33" s="60">
        <v>12318247</v>
      </c>
      <c r="N33" s="60">
        <v>12318247</v>
      </c>
      <c r="O33" s="60">
        <v>18318247</v>
      </c>
      <c r="P33" s="60">
        <v>18318247</v>
      </c>
      <c r="Q33" s="60">
        <v>18318247</v>
      </c>
      <c r="R33" s="60">
        <v>18318247</v>
      </c>
      <c r="S33" s="60">
        <v>15872858</v>
      </c>
      <c r="T33" s="60">
        <v>18137238</v>
      </c>
      <c r="U33" s="60">
        <v>17198471</v>
      </c>
      <c r="V33" s="60">
        <v>17198471</v>
      </c>
      <c r="W33" s="60">
        <v>17198471</v>
      </c>
      <c r="X33" s="60"/>
      <c r="Y33" s="60">
        <v>17198471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23609733</v>
      </c>
      <c r="F34" s="73">
        <f t="shared" si="3"/>
        <v>55734991</v>
      </c>
      <c r="G34" s="73">
        <f t="shared" si="3"/>
        <v>1</v>
      </c>
      <c r="H34" s="73">
        <f t="shared" si="3"/>
        <v>60437501</v>
      </c>
      <c r="I34" s="73">
        <f t="shared" si="3"/>
        <v>70007565</v>
      </c>
      <c r="J34" s="73">
        <f t="shared" si="3"/>
        <v>70007565</v>
      </c>
      <c r="K34" s="73">
        <f t="shared" si="3"/>
        <v>76183941</v>
      </c>
      <c r="L34" s="73">
        <f t="shared" si="3"/>
        <v>66781707</v>
      </c>
      <c r="M34" s="73">
        <f t="shared" si="3"/>
        <v>70190450</v>
      </c>
      <c r="N34" s="73">
        <f t="shared" si="3"/>
        <v>70190450</v>
      </c>
      <c r="O34" s="73">
        <f t="shared" si="3"/>
        <v>77209963</v>
      </c>
      <c r="P34" s="73">
        <f t="shared" si="3"/>
        <v>77997705</v>
      </c>
      <c r="Q34" s="73">
        <f t="shared" si="3"/>
        <v>110196923</v>
      </c>
      <c r="R34" s="73">
        <f t="shared" si="3"/>
        <v>110196923</v>
      </c>
      <c r="S34" s="73">
        <f t="shared" si="3"/>
        <v>83335420</v>
      </c>
      <c r="T34" s="73">
        <f t="shared" si="3"/>
        <v>85098085</v>
      </c>
      <c r="U34" s="73">
        <f t="shared" si="3"/>
        <v>50274975</v>
      </c>
      <c r="V34" s="73">
        <f t="shared" si="3"/>
        <v>50274975</v>
      </c>
      <c r="W34" s="73">
        <f t="shared" si="3"/>
        <v>50274975</v>
      </c>
      <c r="X34" s="73">
        <f t="shared" si="3"/>
        <v>55734991</v>
      </c>
      <c r="Y34" s="73">
        <f t="shared" si="3"/>
        <v>-5460016</v>
      </c>
      <c r="Z34" s="170">
        <f>+IF(X34&lt;&gt;0,+(Y34/X34)*100,0)</f>
        <v>-9.796388053601731</v>
      </c>
      <c r="AA34" s="74">
        <f>SUM(AA29:AA33)</f>
        <v>55734991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550000</v>
      </c>
      <c r="F37" s="60">
        <v>674716</v>
      </c>
      <c r="G37" s="60"/>
      <c r="H37" s="60">
        <v>768147</v>
      </c>
      <c r="I37" s="60"/>
      <c r="J37" s="60"/>
      <c r="K37" s="60"/>
      <c r="L37" s="60">
        <v>677255</v>
      </c>
      <c r="M37" s="60">
        <v>654009</v>
      </c>
      <c r="N37" s="60">
        <v>654009</v>
      </c>
      <c r="O37" s="60">
        <v>674716</v>
      </c>
      <c r="P37" s="60">
        <v>678149</v>
      </c>
      <c r="Q37" s="60">
        <v>660306</v>
      </c>
      <c r="R37" s="60">
        <v>660306</v>
      </c>
      <c r="S37" s="60">
        <v>556391</v>
      </c>
      <c r="T37" s="60">
        <v>556391</v>
      </c>
      <c r="U37" s="60">
        <v>534678</v>
      </c>
      <c r="V37" s="60">
        <v>534678</v>
      </c>
      <c r="W37" s="60">
        <v>534678</v>
      </c>
      <c r="X37" s="60">
        <v>674716</v>
      </c>
      <c r="Y37" s="60">
        <v>-140038</v>
      </c>
      <c r="Z37" s="140">
        <v>-20.76</v>
      </c>
      <c r="AA37" s="62">
        <v>674716</v>
      </c>
    </row>
    <row r="38" spans="1:27" ht="12.75">
      <c r="A38" s="249" t="s">
        <v>165</v>
      </c>
      <c r="B38" s="182"/>
      <c r="C38" s="155"/>
      <c r="D38" s="155"/>
      <c r="E38" s="59">
        <v>2892000</v>
      </c>
      <c r="F38" s="60">
        <v>18318247</v>
      </c>
      <c r="G38" s="60"/>
      <c r="H38" s="60"/>
      <c r="I38" s="60">
        <v>1219048</v>
      </c>
      <c r="J38" s="60">
        <v>1219048</v>
      </c>
      <c r="K38" s="60">
        <v>768147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18318247</v>
      </c>
      <c r="Y38" s="60">
        <v>-18318247</v>
      </c>
      <c r="Z38" s="140">
        <v>-100</v>
      </c>
      <c r="AA38" s="62">
        <v>18318247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3442000</v>
      </c>
      <c r="F39" s="77">
        <f t="shared" si="4"/>
        <v>18992963</v>
      </c>
      <c r="G39" s="77">
        <f t="shared" si="4"/>
        <v>0</v>
      </c>
      <c r="H39" s="77">
        <f t="shared" si="4"/>
        <v>768147</v>
      </c>
      <c r="I39" s="77">
        <f t="shared" si="4"/>
        <v>1219048</v>
      </c>
      <c r="J39" s="77">
        <f t="shared" si="4"/>
        <v>1219048</v>
      </c>
      <c r="K39" s="77">
        <f t="shared" si="4"/>
        <v>768147</v>
      </c>
      <c r="L39" s="77">
        <f t="shared" si="4"/>
        <v>677255</v>
      </c>
      <c r="M39" s="77">
        <f t="shared" si="4"/>
        <v>654009</v>
      </c>
      <c r="N39" s="77">
        <f t="shared" si="4"/>
        <v>654009</v>
      </c>
      <c r="O39" s="77">
        <f t="shared" si="4"/>
        <v>674716</v>
      </c>
      <c r="P39" s="77">
        <f t="shared" si="4"/>
        <v>678149</v>
      </c>
      <c r="Q39" s="77">
        <f t="shared" si="4"/>
        <v>660306</v>
      </c>
      <c r="R39" s="77">
        <f t="shared" si="4"/>
        <v>660306</v>
      </c>
      <c r="S39" s="77">
        <f t="shared" si="4"/>
        <v>556391</v>
      </c>
      <c r="T39" s="77">
        <f t="shared" si="4"/>
        <v>556391</v>
      </c>
      <c r="U39" s="77">
        <f t="shared" si="4"/>
        <v>534678</v>
      </c>
      <c r="V39" s="77">
        <f t="shared" si="4"/>
        <v>534678</v>
      </c>
      <c r="W39" s="77">
        <f t="shared" si="4"/>
        <v>534678</v>
      </c>
      <c r="X39" s="77">
        <f t="shared" si="4"/>
        <v>18992963</v>
      </c>
      <c r="Y39" s="77">
        <f t="shared" si="4"/>
        <v>-18458285</v>
      </c>
      <c r="Z39" s="212">
        <f>+IF(X39&lt;&gt;0,+(Y39/X39)*100,0)</f>
        <v>-97.18486262517332</v>
      </c>
      <c r="AA39" s="79">
        <f>SUM(AA37:AA38)</f>
        <v>18992963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27051733</v>
      </c>
      <c r="F40" s="73">
        <f t="shared" si="5"/>
        <v>74727954</v>
      </c>
      <c r="G40" s="73">
        <f t="shared" si="5"/>
        <v>1</v>
      </c>
      <c r="H40" s="73">
        <f t="shared" si="5"/>
        <v>61205648</v>
      </c>
      <c r="I40" s="73">
        <f t="shared" si="5"/>
        <v>71226613</v>
      </c>
      <c r="J40" s="73">
        <f t="shared" si="5"/>
        <v>71226613</v>
      </c>
      <c r="K40" s="73">
        <f t="shared" si="5"/>
        <v>76952088</v>
      </c>
      <c r="L40" s="73">
        <f t="shared" si="5"/>
        <v>67458962</v>
      </c>
      <c r="M40" s="73">
        <f t="shared" si="5"/>
        <v>70844459</v>
      </c>
      <c r="N40" s="73">
        <f t="shared" si="5"/>
        <v>70844459</v>
      </c>
      <c r="O40" s="73">
        <f t="shared" si="5"/>
        <v>77884679</v>
      </c>
      <c r="P40" s="73">
        <f t="shared" si="5"/>
        <v>78675854</v>
      </c>
      <c r="Q40" s="73">
        <f t="shared" si="5"/>
        <v>110857229</v>
      </c>
      <c r="R40" s="73">
        <f t="shared" si="5"/>
        <v>110857229</v>
      </c>
      <c r="S40" s="73">
        <f t="shared" si="5"/>
        <v>83891811</v>
      </c>
      <c r="T40" s="73">
        <f t="shared" si="5"/>
        <v>85654476</v>
      </c>
      <c r="U40" s="73">
        <f t="shared" si="5"/>
        <v>50809653</v>
      </c>
      <c r="V40" s="73">
        <f t="shared" si="5"/>
        <v>50809653</v>
      </c>
      <c r="W40" s="73">
        <f t="shared" si="5"/>
        <v>50809653</v>
      </c>
      <c r="X40" s="73">
        <f t="shared" si="5"/>
        <v>74727954</v>
      </c>
      <c r="Y40" s="73">
        <f t="shared" si="5"/>
        <v>-23918301</v>
      </c>
      <c r="Z40" s="170">
        <f>+IF(X40&lt;&gt;0,+(Y40/X40)*100,0)</f>
        <v>-32.00716695655819</v>
      </c>
      <c r="AA40" s="74">
        <f>+AA34+AA39</f>
        <v>74727954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353560429</v>
      </c>
      <c r="F42" s="259">
        <f t="shared" si="6"/>
        <v>388663046</v>
      </c>
      <c r="G42" s="259">
        <f t="shared" si="6"/>
        <v>1</v>
      </c>
      <c r="H42" s="259">
        <f t="shared" si="6"/>
        <v>362736342</v>
      </c>
      <c r="I42" s="259">
        <f t="shared" si="6"/>
        <v>398403120</v>
      </c>
      <c r="J42" s="259">
        <f t="shared" si="6"/>
        <v>398403120</v>
      </c>
      <c r="K42" s="259">
        <f t="shared" si="6"/>
        <v>385371857</v>
      </c>
      <c r="L42" s="259">
        <f t="shared" si="6"/>
        <v>352955923</v>
      </c>
      <c r="M42" s="259">
        <f t="shared" si="6"/>
        <v>373485008</v>
      </c>
      <c r="N42" s="259">
        <f t="shared" si="6"/>
        <v>373485008</v>
      </c>
      <c r="O42" s="259">
        <f t="shared" si="6"/>
        <v>370271090</v>
      </c>
      <c r="P42" s="259">
        <f t="shared" si="6"/>
        <v>370335926</v>
      </c>
      <c r="Q42" s="259">
        <f t="shared" si="6"/>
        <v>397866358</v>
      </c>
      <c r="R42" s="259">
        <f t="shared" si="6"/>
        <v>397866358</v>
      </c>
      <c r="S42" s="259">
        <f t="shared" si="6"/>
        <v>397790309</v>
      </c>
      <c r="T42" s="259">
        <f t="shared" si="6"/>
        <v>385228996</v>
      </c>
      <c r="U42" s="259">
        <f t="shared" si="6"/>
        <v>345641848</v>
      </c>
      <c r="V42" s="259">
        <f t="shared" si="6"/>
        <v>345641848</v>
      </c>
      <c r="W42" s="259">
        <f t="shared" si="6"/>
        <v>345641848</v>
      </c>
      <c r="X42" s="259">
        <f t="shared" si="6"/>
        <v>388663046</v>
      </c>
      <c r="Y42" s="259">
        <f t="shared" si="6"/>
        <v>-43021198</v>
      </c>
      <c r="Z42" s="260">
        <f>+IF(X42&lt;&gt;0,+(Y42/X42)*100,0)</f>
        <v>-11.069021982604438</v>
      </c>
      <c r="AA42" s="261">
        <f>+AA25-AA40</f>
        <v>388663046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350354429</v>
      </c>
      <c r="F45" s="60">
        <v>384996181</v>
      </c>
      <c r="G45" s="60">
        <v>1</v>
      </c>
      <c r="H45" s="60">
        <v>359069477</v>
      </c>
      <c r="I45" s="60">
        <v>394736255</v>
      </c>
      <c r="J45" s="60">
        <v>394736255</v>
      </c>
      <c r="K45" s="60">
        <v>381704992</v>
      </c>
      <c r="L45" s="60">
        <v>349289058</v>
      </c>
      <c r="M45" s="60">
        <v>369818143</v>
      </c>
      <c r="N45" s="60">
        <v>369818143</v>
      </c>
      <c r="O45" s="60">
        <v>366604225</v>
      </c>
      <c r="P45" s="60">
        <v>366669061</v>
      </c>
      <c r="Q45" s="60">
        <v>394199493</v>
      </c>
      <c r="R45" s="60">
        <v>394199493</v>
      </c>
      <c r="S45" s="60">
        <v>394123444</v>
      </c>
      <c r="T45" s="60">
        <v>381562131</v>
      </c>
      <c r="U45" s="60">
        <v>341974983</v>
      </c>
      <c r="V45" s="60">
        <v>341974983</v>
      </c>
      <c r="W45" s="60">
        <v>341974983</v>
      </c>
      <c r="X45" s="60">
        <v>384996181</v>
      </c>
      <c r="Y45" s="60">
        <v>-43021198</v>
      </c>
      <c r="Z45" s="139">
        <v>-11.17</v>
      </c>
      <c r="AA45" s="62">
        <v>384996181</v>
      </c>
    </row>
    <row r="46" spans="1:27" ht="12.75">
      <c r="A46" s="249" t="s">
        <v>171</v>
      </c>
      <c r="B46" s="182"/>
      <c r="C46" s="155"/>
      <c r="D46" s="155"/>
      <c r="E46" s="59">
        <v>3206000</v>
      </c>
      <c r="F46" s="60">
        <v>3666865</v>
      </c>
      <c r="G46" s="60"/>
      <c r="H46" s="60">
        <v>3666865</v>
      </c>
      <c r="I46" s="60">
        <v>3666865</v>
      </c>
      <c r="J46" s="60">
        <v>3666865</v>
      </c>
      <c r="K46" s="60">
        <v>3666865</v>
      </c>
      <c r="L46" s="60">
        <v>3666865</v>
      </c>
      <c r="M46" s="60">
        <v>3666865</v>
      </c>
      <c r="N46" s="60">
        <v>3666865</v>
      </c>
      <c r="O46" s="60">
        <v>3666865</v>
      </c>
      <c r="P46" s="60">
        <v>3666865</v>
      </c>
      <c r="Q46" s="60">
        <v>3666865</v>
      </c>
      <c r="R46" s="60">
        <v>3666865</v>
      </c>
      <c r="S46" s="60">
        <v>3666865</v>
      </c>
      <c r="T46" s="60">
        <v>3666865</v>
      </c>
      <c r="U46" s="60">
        <v>3666865</v>
      </c>
      <c r="V46" s="60">
        <v>3666865</v>
      </c>
      <c r="W46" s="60">
        <v>3666865</v>
      </c>
      <c r="X46" s="60">
        <v>3666865</v>
      </c>
      <c r="Y46" s="60"/>
      <c r="Z46" s="139"/>
      <c r="AA46" s="62">
        <v>3666865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353560429</v>
      </c>
      <c r="F48" s="219">
        <f t="shared" si="7"/>
        <v>388663046</v>
      </c>
      <c r="G48" s="219">
        <f t="shared" si="7"/>
        <v>1</v>
      </c>
      <c r="H48" s="219">
        <f t="shared" si="7"/>
        <v>362736342</v>
      </c>
      <c r="I48" s="219">
        <f t="shared" si="7"/>
        <v>398403120</v>
      </c>
      <c r="J48" s="219">
        <f t="shared" si="7"/>
        <v>398403120</v>
      </c>
      <c r="K48" s="219">
        <f t="shared" si="7"/>
        <v>385371857</v>
      </c>
      <c r="L48" s="219">
        <f t="shared" si="7"/>
        <v>352955923</v>
      </c>
      <c r="M48" s="219">
        <f t="shared" si="7"/>
        <v>373485008</v>
      </c>
      <c r="N48" s="219">
        <f t="shared" si="7"/>
        <v>373485008</v>
      </c>
      <c r="O48" s="219">
        <f t="shared" si="7"/>
        <v>370271090</v>
      </c>
      <c r="P48" s="219">
        <f t="shared" si="7"/>
        <v>370335926</v>
      </c>
      <c r="Q48" s="219">
        <f t="shared" si="7"/>
        <v>397866358</v>
      </c>
      <c r="R48" s="219">
        <f t="shared" si="7"/>
        <v>397866358</v>
      </c>
      <c r="S48" s="219">
        <f t="shared" si="7"/>
        <v>397790309</v>
      </c>
      <c r="T48" s="219">
        <f t="shared" si="7"/>
        <v>385228996</v>
      </c>
      <c r="U48" s="219">
        <f t="shared" si="7"/>
        <v>345641848</v>
      </c>
      <c r="V48" s="219">
        <f t="shared" si="7"/>
        <v>345641848</v>
      </c>
      <c r="W48" s="219">
        <f t="shared" si="7"/>
        <v>345641848</v>
      </c>
      <c r="X48" s="219">
        <f t="shared" si="7"/>
        <v>388663046</v>
      </c>
      <c r="Y48" s="219">
        <f t="shared" si="7"/>
        <v>-43021198</v>
      </c>
      <c r="Z48" s="265">
        <f>+IF(X48&lt;&gt;0,+(Y48/X48)*100,0)</f>
        <v>-11.069021982604438</v>
      </c>
      <c r="AA48" s="232">
        <f>SUM(AA45:AA47)</f>
        <v>388663046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17694644</v>
      </c>
      <c r="F6" s="60">
        <v>15608762</v>
      </c>
      <c r="G6" s="60">
        <v>1282135</v>
      </c>
      <c r="H6" s="60">
        <v>1205610</v>
      </c>
      <c r="I6" s="60">
        <v>1082019</v>
      </c>
      <c r="J6" s="60">
        <v>3569764</v>
      </c>
      <c r="K6" s="60">
        <v>776931</v>
      </c>
      <c r="L6" s="60">
        <v>1588125</v>
      </c>
      <c r="M6" s="60">
        <v>1255046</v>
      </c>
      <c r="N6" s="60">
        <v>3620102</v>
      </c>
      <c r="O6" s="60">
        <v>2519040</v>
      </c>
      <c r="P6" s="60">
        <v>1259654</v>
      </c>
      <c r="Q6" s="60">
        <v>1259679</v>
      </c>
      <c r="R6" s="60">
        <v>5038373</v>
      </c>
      <c r="S6" s="60">
        <v>1259609</v>
      </c>
      <c r="T6" s="60">
        <v>149693</v>
      </c>
      <c r="U6" s="60">
        <v>1012590</v>
      </c>
      <c r="V6" s="60">
        <v>2421892</v>
      </c>
      <c r="W6" s="60">
        <v>14650131</v>
      </c>
      <c r="X6" s="60">
        <v>15608762</v>
      </c>
      <c r="Y6" s="60">
        <v>-958631</v>
      </c>
      <c r="Z6" s="140">
        <v>-6.14</v>
      </c>
      <c r="AA6" s="62">
        <v>15608762</v>
      </c>
    </row>
    <row r="7" spans="1:27" ht="12.75">
      <c r="A7" s="249" t="s">
        <v>32</v>
      </c>
      <c r="B7" s="182"/>
      <c r="C7" s="155"/>
      <c r="D7" s="155"/>
      <c r="E7" s="59">
        <v>2636975</v>
      </c>
      <c r="F7" s="60">
        <v>3399733</v>
      </c>
      <c r="G7" s="60">
        <v>18590</v>
      </c>
      <c r="H7" s="60">
        <v>68263</v>
      </c>
      <c r="I7" s="60">
        <v>187821</v>
      </c>
      <c r="J7" s="60">
        <v>274674</v>
      </c>
      <c r="K7" s="60">
        <v>161786</v>
      </c>
      <c r="L7" s="60">
        <v>226146</v>
      </c>
      <c r="M7" s="60">
        <v>259962</v>
      </c>
      <c r="N7" s="60">
        <v>647894</v>
      </c>
      <c r="O7" s="60">
        <v>259421</v>
      </c>
      <c r="P7" s="60">
        <v>50734</v>
      </c>
      <c r="Q7" s="60">
        <v>258744</v>
      </c>
      <c r="R7" s="60">
        <v>568899</v>
      </c>
      <c r="S7" s="60">
        <v>257236</v>
      </c>
      <c r="T7" s="60">
        <v>258864</v>
      </c>
      <c r="U7" s="60">
        <v>288143</v>
      </c>
      <c r="V7" s="60">
        <v>804243</v>
      </c>
      <c r="W7" s="60">
        <v>2295710</v>
      </c>
      <c r="X7" s="60">
        <v>3399733</v>
      </c>
      <c r="Y7" s="60">
        <v>-1104023</v>
      </c>
      <c r="Z7" s="140">
        <v>-32.47</v>
      </c>
      <c r="AA7" s="62">
        <v>3399733</v>
      </c>
    </row>
    <row r="8" spans="1:27" ht="12.75">
      <c r="A8" s="249" t="s">
        <v>178</v>
      </c>
      <c r="B8" s="182"/>
      <c r="C8" s="155"/>
      <c r="D8" s="155"/>
      <c r="E8" s="59">
        <v>13010244</v>
      </c>
      <c r="F8" s="60">
        <v>36914755</v>
      </c>
      <c r="G8" s="60">
        <v>129915</v>
      </c>
      <c r="H8" s="60">
        <v>142829</v>
      </c>
      <c r="I8" s="60">
        <v>248313</v>
      </c>
      <c r="J8" s="60">
        <v>521057</v>
      </c>
      <c r="K8" s="60">
        <v>150391</v>
      </c>
      <c r="L8" s="60">
        <v>562636</v>
      </c>
      <c r="M8" s="60">
        <v>1153596</v>
      </c>
      <c r="N8" s="60">
        <v>1866623</v>
      </c>
      <c r="O8" s="60">
        <v>178415</v>
      </c>
      <c r="P8" s="60">
        <v>157093</v>
      </c>
      <c r="Q8" s="60">
        <v>6605633</v>
      </c>
      <c r="R8" s="60">
        <v>6941141</v>
      </c>
      <c r="S8" s="60">
        <v>911356</v>
      </c>
      <c r="T8" s="60">
        <v>957573</v>
      </c>
      <c r="U8" s="60">
        <v>1283474</v>
      </c>
      <c r="V8" s="60">
        <v>3152403</v>
      </c>
      <c r="W8" s="60">
        <v>12481224</v>
      </c>
      <c r="X8" s="60">
        <v>36914755</v>
      </c>
      <c r="Y8" s="60">
        <v>-24433531</v>
      </c>
      <c r="Z8" s="140">
        <v>-66.19</v>
      </c>
      <c r="AA8" s="62">
        <v>36914755</v>
      </c>
    </row>
    <row r="9" spans="1:27" ht="12.75">
      <c r="A9" s="249" t="s">
        <v>179</v>
      </c>
      <c r="B9" s="182"/>
      <c r="C9" s="155"/>
      <c r="D9" s="155"/>
      <c r="E9" s="59">
        <v>112158996</v>
      </c>
      <c r="F9" s="60">
        <v>113637000</v>
      </c>
      <c r="G9" s="60">
        <v>19600000</v>
      </c>
      <c r="H9" s="60"/>
      <c r="I9" s="60">
        <v>27770000</v>
      </c>
      <c r="J9" s="60">
        <v>47370000</v>
      </c>
      <c r="K9" s="60"/>
      <c r="L9" s="60"/>
      <c r="M9" s="60">
        <v>36302000</v>
      </c>
      <c r="N9" s="60">
        <v>36302000</v>
      </c>
      <c r="O9" s="60"/>
      <c r="P9" s="60">
        <v>2657000</v>
      </c>
      <c r="Q9" s="60">
        <v>27808000</v>
      </c>
      <c r="R9" s="60">
        <v>30465000</v>
      </c>
      <c r="S9" s="60"/>
      <c r="T9" s="60"/>
      <c r="U9" s="60"/>
      <c r="V9" s="60"/>
      <c r="W9" s="60">
        <v>114137000</v>
      </c>
      <c r="X9" s="60">
        <v>113637000</v>
      </c>
      <c r="Y9" s="60">
        <v>500000</v>
      </c>
      <c r="Z9" s="140">
        <v>0.44</v>
      </c>
      <c r="AA9" s="62">
        <v>113637000</v>
      </c>
    </row>
    <row r="10" spans="1:27" ht="12.75">
      <c r="A10" s="249" t="s">
        <v>180</v>
      </c>
      <c r="B10" s="182"/>
      <c r="C10" s="155"/>
      <c r="D10" s="155"/>
      <c r="E10" s="59">
        <v>41513001</v>
      </c>
      <c r="F10" s="60">
        <v>41513900</v>
      </c>
      <c r="G10" s="60">
        <v>69883</v>
      </c>
      <c r="H10" s="60"/>
      <c r="I10" s="60">
        <v>14547000</v>
      </c>
      <c r="J10" s="60">
        <v>14616883</v>
      </c>
      <c r="K10" s="60">
        <v>4000000</v>
      </c>
      <c r="L10" s="60"/>
      <c r="M10" s="60">
        <v>9134000</v>
      </c>
      <c r="N10" s="60">
        <v>13134000</v>
      </c>
      <c r="O10" s="60"/>
      <c r="P10" s="60">
        <v>2000000</v>
      </c>
      <c r="Q10" s="60">
        <v>11832000</v>
      </c>
      <c r="R10" s="60">
        <v>13832000</v>
      </c>
      <c r="S10" s="60"/>
      <c r="T10" s="60"/>
      <c r="U10" s="60"/>
      <c r="V10" s="60"/>
      <c r="W10" s="60">
        <v>41582883</v>
      </c>
      <c r="X10" s="60">
        <v>41513900</v>
      </c>
      <c r="Y10" s="60">
        <v>68983</v>
      </c>
      <c r="Z10" s="140">
        <v>0.17</v>
      </c>
      <c r="AA10" s="62">
        <v>41513900</v>
      </c>
    </row>
    <row r="11" spans="1:27" ht="12.75">
      <c r="A11" s="249" t="s">
        <v>181</v>
      </c>
      <c r="B11" s="182"/>
      <c r="C11" s="155"/>
      <c r="D11" s="155"/>
      <c r="E11" s="59">
        <v>5714929</v>
      </c>
      <c r="F11" s="60">
        <v>5714929</v>
      </c>
      <c r="G11" s="60">
        <v>413684</v>
      </c>
      <c r="H11" s="60">
        <v>334312</v>
      </c>
      <c r="I11" s="60">
        <v>399321</v>
      </c>
      <c r="J11" s="60">
        <v>1147317</v>
      </c>
      <c r="K11" s="60">
        <v>454131</v>
      </c>
      <c r="L11" s="60">
        <v>424739</v>
      </c>
      <c r="M11" s="60">
        <v>513403</v>
      </c>
      <c r="N11" s="60">
        <v>1392273</v>
      </c>
      <c r="O11" s="60">
        <v>522498</v>
      </c>
      <c r="P11" s="60">
        <v>293000</v>
      </c>
      <c r="Q11" s="60">
        <v>629913</v>
      </c>
      <c r="R11" s="60">
        <v>1445411</v>
      </c>
      <c r="S11" s="60">
        <v>545624</v>
      </c>
      <c r="T11" s="60">
        <v>628879</v>
      </c>
      <c r="U11" s="60">
        <v>489380</v>
      </c>
      <c r="V11" s="60">
        <v>1663883</v>
      </c>
      <c r="W11" s="60">
        <v>5648884</v>
      </c>
      <c r="X11" s="60">
        <v>5714929</v>
      </c>
      <c r="Y11" s="60">
        <v>-66045</v>
      </c>
      <c r="Z11" s="140">
        <v>-1.16</v>
      </c>
      <c r="AA11" s="62">
        <v>5714929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-127116888</v>
      </c>
      <c r="F14" s="60">
        <v>-133217000</v>
      </c>
      <c r="G14" s="60">
        <v>-11036110</v>
      </c>
      <c r="H14" s="60">
        <v>-8731062</v>
      </c>
      <c r="I14" s="60">
        <v>-14555737</v>
      </c>
      <c r="J14" s="60">
        <v>-34322909</v>
      </c>
      <c r="K14" s="60">
        <v>-11357053</v>
      </c>
      <c r="L14" s="60">
        <v>-12656296</v>
      </c>
      <c r="M14" s="60">
        <v>-8511324</v>
      </c>
      <c r="N14" s="60">
        <v>-32524673</v>
      </c>
      <c r="O14" s="60">
        <v>-6729373</v>
      </c>
      <c r="P14" s="60">
        <v>-8738985</v>
      </c>
      <c r="Q14" s="60">
        <v>-8593341</v>
      </c>
      <c r="R14" s="60">
        <v>-24061699</v>
      </c>
      <c r="S14" s="60">
        <v>-13067859</v>
      </c>
      <c r="T14" s="60">
        <v>-9195078</v>
      </c>
      <c r="U14" s="60">
        <v>-9376603</v>
      </c>
      <c r="V14" s="60">
        <v>-31639540</v>
      </c>
      <c r="W14" s="60">
        <v>-122548821</v>
      </c>
      <c r="X14" s="60">
        <v>-133217000</v>
      </c>
      <c r="Y14" s="60">
        <v>10668179</v>
      </c>
      <c r="Z14" s="140">
        <v>-8.01</v>
      </c>
      <c r="AA14" s="62">
        <v>-133217000</v>
      </c>
    </row>
    <row r="15" spans="1:27" ht="12.75">
      <c r="A15" s="249" t="s">
        <v>40</v>
      </c>
      <c r="B15" s="182"/>
      <c r="C15" s="155"/>
      <c r="D15" s="155"/>
      <c r="E15" s="59">
        <v>-747072</v>
      </c>
      <c r="F15" s="60">
        <v>-551467</v>
      </c>
      <c r="G15" s="60">
        <v>-24358</v>
      </c>
      <c r="H15" s="60"/>
      <c r="I15" s="60"/>
      <c r="J15" s="60">
        <v>-24358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-24358</v>
      </c>
      <c r="X15" s="60">
        <v>-551467</v>
      </c>
      <c r="Y15" s="60">
        <v>527109</v>
      </c>
      <c r="Z15" s="140">
        <v>-95.58</v>
      </c>
      <c r="AA15" s="62">
        <v>-551467</v>
      </c>
    </row>
    <row r="16" spans="1:27" ht="12.75">
      <c r="A16" s="249" t="s">
        <v>42</v>
      </c>
      <c r="B16" s="182"/>
      <c r="C16" s="155"/>
      <c r="D16" s="155"/>
      <c r="E16" s="59">
        <v>-1144644</v>
      </c>
      <c r="F16" s="60">
        <v>-1285236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-1285236</v>
      </c>
      <c r="Y16" s="60">
        <v>1285236</v>
      </c>
      <c r="Z16" s="140">
        <v>-100</v>
      </c>
      <c r="AA16" s="62">
        <v>-1285236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63720185</v>
      </c>
      <c r="F17" s="73">
        <f t="shared" si="0"/>
        <v>81735376</v>
      </c>
      <c r="G17" s="73">
        <f t="shared" si="0"/>
        <v>10453739</v>
      </c>
      <c r="H17" s="73">
        <f t="shared" si="0"/>
        <v>-6980048</v>
      </c>
      <c r="I17" s="73">
        <f t="shared" si="0"/>
        <v>29678737</v>
      </c>
      <c r="J17" s="73">
        <f t="shared" si="0"/>
        <v>33152428</v>
      </c>
      <c r="K17" s="73">
        <f t="shared" si="0"/>
        <v>-5813814</v>
      </c>
      <c r="L17" s="73">
        <f t="shared" si="0"/>
        <v>-9854650</v>
      </c>
      <c r="M17" s="73">
        <f t="shared" si="0"/>
        <v>40106683</v>
      </c>
      <c r="N17" s="73">
        <f t="shared" si="0"/>
        <v>24438219</v>
      </c>
      <c r="O17" s="73">
        <f t="shared" si="0"/>
        <v>-3249999</v>
      </c>
      <c r="P17" s="73">
        <f t="shared" si="0"/>
        <v>-2321504</v>
      </c>
      <c r="Q17" s="73">
        <f t="shared" si="0"/>
        <v>39800628</v>
      </c>
      <c r="R17" s="73">
        <f t="shared" si="0"/>
        <v>34229125</v>
      </c>
      <c r="S17" s="73">
        <f t="shared" si="0"/>
        <v>-10094034</v>
      </c>
      <c r="T17" s="73">
        <f t="shared" si="0"/>
        <v>-7200069</v>
      </c>
      <c r="U17" s="73">
        <f t="shared" si="0"/>
        <v>-6303016</v>
      </c>
      <c r="V17" s="73">
        <f t="shared" si="0"/>
        <v>-23597119</v>
      </c>
      <c r="W17" s="73">
        <f t="shared" si="0"/>
        <v>68222653</v>
      </c>
      <c r="X17" s="73">
        <f t="shared" si="0"/>
        <v>81735376</v>
      </c>
      <c r="Y17" s="73">
        <f t="shared" si="0"/>
        <v>-13512723</v>
      </c>
      <c r="Z17" s="170">
        <f>+IF(X17&lt;&gt;0,+(Y17/X17)*100,0)</f>
        <v>-16.53228217852696</v>
      </c>
      <c r="AA17" s="74">
        <f>SUM(AA6:AA16)</f>
        <v>81735376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-62208900</v>
      </c>
      <c r="F26" s="60">
        <v>-93232908</v>
      </c>
      <c r="G26" s="60">
        <v>-777495</v>
      </c>
      <c r="H26" s="60">
        <v>-1968105</v>
      </c>
      <c r="I26" s="60">
        <v>-1620432</v>
      </c>
      <c r="J26" s="60">
        <v>-4366032</v>
      </c>
      <c r="K26" s="60">
        <v>-6001635</v>
      </c>
      <c r="L26" s="60">
        <v>-14541743</v>
      </c>
      <c r="M26" s="60">
        <v>-6699163</v>
      </c>
      <c r="N26" s="60">
        <v>-27242541</v>
      </c>
      <c r="O26" s="60">
        <v>-370135</v>
      </c>
      <c r="P26" s="60">
        <v>-2229391</v>
      </c>
      <c r="Q26" s="60">
        <v>-3020885</v>
      </c>
      <c r="R26" s="60">
        <v>-5620411</v>
      </c>
      <c r="S26" s="60">
        <v>-4004920</v>
      </c>
      <c r="T26" s="60">
        <v>-4537521</v>
      </c>
      <c r="U26" s="60">
        <v>-6624508</v>
      </c>
      <c r="V26" s="60">
        <v>-15166949</v>
      </c>
      <c r="W26" s="60">
        <v>-52395933</v>
      </c>
      <c r="X26" s="60">
        <v>-93232908</v>
      </c>
      <c r="Y26" s="60">
        <v>40836975</v>
      </c>
      <c r="Z26" s="140">
        <v>-43.8</v>
      </c>
      <c r="AA26" s="62">
        <v>-93232908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-62208900</v>
      </c>
      <c r="F27" s="73">
        <f t="shared" si="1"/>
        <v>-93232908</v>
      </c>
      <c r="G27" s="73">
        <f t="shared" si="1"/>
        <v>-777495</v>
      </c>
      <c r="H27" s="73">
        <f t="shared" si="1"/>
        <v>-1968105</v>
      </c>
      <c r="I27" s="73">
        <f t="shared" si="1"/>
        <v>-1620432</v>
      </c>
      <c r="J27" s="73">
        <f t="shared" si="1"/>
        <v>-4366032</v>
      </c>
      <c r="K27" s="73">
        <f t="shared" si="1"/>
        <v>-6001635</v>
      </c>
      <c r="L27" s="73">
        <f t="shared" si="1"/>
        <v>-14541743</v>
      </c>
      <c r="M27" s="73">
        <f t="shared" si="1"/>
        <v>-6699163</v>
      </c>
      <c r="N27" s="73">
        <f t="shared" si="1"/>
        <v>-27242541</v>
      </c>
      <c r="O27" s="73">
        <f t="shared" si="1"/>
        <v>-370135</v>
      </c>
      <c r="P27" s="73">
        <f t="shared" si="1"/>
        <v>-2229391</v>
      </c>
      <c r="Q27" s="73">
        <f t="shared" si="1"/>
        <v>-3020885</v>
      </c>
      <c r="R27" s="73">
        <f t="shared" si="1"/>
        <v>-5620411</v>
      </c>
      <c r="S27" s="73">
        <f t="shared" si="1"/>
        <v>-4004920</v>
      </c>
      <c r="T27" s="73">
        <f t="shared" si="1"/>
        <v>-4537521</v>
      </c>
      <c r="U27" s="73">
        <f t="shared" si="1"/>
        <v>-6624508</v>
      </c>
      <c r="V27" s="73">
        <f t="shared" si="1"/>
        <v>-15166949</v>
      </c>
      <c r="W27" s="73">
        <f t="shared" si="1"/>
        <v>-52395933</v>
      </c>
      <c r="X27" s="73">
        <f t="shared" si="1"/>
        <v>-93232908</v>
      </c>
      <c r="Y27" s="73">
        <f t="shared" si="1"/>
        <v>40836975</v>
      </c>
      <c r="Z27" s="170">
        <f>+IF(X27&lt;&gt;0,+(Y27/X27)*100,0)</f>
        <v>-43.80103106941596</v>
      </c>
      <c r="AA27" s="74">
        <f>SUM(AA21:AA26)</f>
        <v>-93232908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-612660</v>
      </c>
      <c r="F35" s="60">
        <v>-613498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-613498</v>
      </c>
      <c r="Y35" s="60">
        <v>613498</v>
      </c>
      <c r="Z35" s="140">
        <v>-100</v>
      </c>
      <c r="AA35" s="62">
        <v>-613498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-612660</v>
      </c>
      <c r="F36" s="73">
        <f t="shared" si="2"/>
        <v>-613498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-613498</v>
      </c>
      <c r="Y36" s="73">
        <f t="shared" si="2"/>
        <v>613498</v>
      </c>
      <c r="Z36" s="170">
        <f>+IF(X36&lt;&gt;0,+(Y36/X36)*100,0)</f>
        <v>-100</v>
      </c>
      <c r="AA36" s="74">
        <f>SUM(AA31:AA35)</f>
        <v>-613498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898625</v>
      </c>
      <c r="F38" s="100">
        <f t="shared" si="3"/>
        <v>-12111030</v>
      </c>
      <c r="G38" s="100">
        <f t="shared" si="3"/>
        <v>9676244</v>
      </c>
      <c r="H38" s="100">
        <f t="shared" si="3"/>
        <v>-8948153</v>
      </c>
      <c r="I38" s="100">
        <f t="shared" si="3"/>
        <v>28058305</v>
      </c>
      <c r="J38" s="100">
        <f t="shared" si="3"/>
        <v>28786396</v>
      </c>
      <c r="K38" s="100">
        <f t="shared" si="3"/>
        <v>-11815449</v>
      </c>
      <c r="L38" s="100">
        <f t="shared" si="3"/>
        <v>-24396393</v>
      </c>
      <c r="M38" s="100">
        <f t="shared" si="3"/>
        <v>33407520</v>
      </c>
      <c r="N38" s="100">
        <f t="shared" si="3"/>
        <v>-2804322</v>
      </c>
      <c r="O38" s="100">
        <f t="shared" si="3"/>
        <v>-3620134</v>
      </c>
      <c r="P38" s="100">
        <f t="shared" si="3"/>
        <v>-4550895</v>
      </c>
      <c r="Q38" s="100">
        <f t="shared" si="3"/>
        <v>36779743</v>
      </c>
      <c r="R38" s="100">
        <f t="shared" si="3"/>
        <v>28608714</v>
      </c>
      <c r="S38" s="100">
        <f t="shared" si="3"/>
        <v>-14098954</v>
      </c>
      <c r="T38" s="100">
        <f t="shared" si="3"/>
        <v>-11737590</v>
      </c>
      <c r="U38" s="100">
        <f t="shared" si="3"/>
        <v>-12927524</v>
      </c>
      <c r="V38" s="100">
        <f t="shared" si="3"/>
        <v>-38764068</v>
      </c>
      <c r="W38" s="100">
        <f t="shared" si="3"/>
        <v>15826720</v>
      </c>
      <c r="X38" s="100">
        <f t="shared" si="3"/>
        <v>-12111030</v>
      </c>
      <c r="Y38" s="100">
        <f t="shared" si="3"/>
        <v>27937750</v>
      </c>
      <c r="Z38" s="137">
        <f>+IF(X38&lt;&gt;0,+(Y38/X38)*100,0)</f>
        <v>-230.68021464730913</v>
      </c>
      <c r="AA38" s="102">
        <f>+AA17+AA27+AA36</f>
        <v>-12111030</v>
      </c>
    </row>
    <row r="39" spans="1:27" ht="12.75">
      <c r="A39" s="249" t="s">
        <v>200</v>
      </c>
      <c r="B39" s="182"/>
      <c r="C39" s="153"/>
      <c r="D39" s="153"/>
      <c r="E39" s="99">
        <v>21980489</v>
      </c>
      <c r="F39" s="100">
        <v>93744818</v>
      </c>
      <c r="G39" s="100">
        <v>83325067</v>
      </c>
      <c r="H39" s="100">
        <v>93001311</v>
      </c>
      <c r="I39" s="100">
        <v>84053158</v>
      </c>
      <c r="J39" s="100">
        <v>83325067</v>
      </c>
      <c r="K39" s="100">
        <v>112111463</v>
      </c>
      <c r="L39" s="100">
        <v>100296014</v>
      </c>
      <c r="M39" s="100">
        <v>75899621</v>
      </c>
      <c r="N39" s="100">
        <v>112111463</v>
      </c>
      <c r="O39" s="100">
        <v>109307141</v>
      </c>
      <c r="P39" s="100">
        <v>105687007</v>
      </c>
      <c r="Q39" s="100">
        <v>101136112</v>
      </c>
      <c r="R39" s="100">
        <v>109307141</v>
      </c>
      <c r="S39" s="100">
        <v>137915855</v>
      </c>
      <c r="T39" s="100">
        <v>123816901</v>
      </c>
      <c r="U39" s="100">
        <v>112079311</v>
      </c>
      <c r="V39" s="100">
        <v>137915855</v>
      </c>
      <c r="W39" s="100">
        <v>83325067</v>
      </c>
      <c r="X39" s="100">
        <v>93744818</v>
      </c>
      <c r="Y39" s="100">
        <v>-10419751</v>
      </c>
      <c r="Z39" s="137">
        <v>-11.12</v>
      </c>
      <c r="AA39" s="102">
        <v>93744818</v>
      </c>
    </row>
    <row r="40" spans="1:27" ht="12.75">
      <c r="A40" s="269" t="s">
        <v>201</v>
      </c>
      <c r="B40" s="256"/>
      <c r="C40" s="257"/>
      <c r="D40" s="257"/>
      <c r="E40" s="258">
        <v>22879114</v>
      </c>
      <c r="F40" s="259">
        <v>81633788</v>
      </c>
      <c r="G40" s="259">
        <v>93001311</v>
      </c>
      <c r="H40" s="259">
        <v>84053158</v>
      </c>
      <c r="I40" s="259">
        <v>112111463</v>
      </c>
      <c r="J40" s="259">
        <v>112111463</v>
      </c>
      <c r="K40" s="259">
        <v>100296014</v>
      </c>
      <c r="L40" s="259">
        <v>75899621</v>
      </c>
      <c r="M40" s="259">
        <v>109307141</v>
      </c>
      <c r="N40" s="259">
        <v>109307141</v>
      </c>
      <c r="O40" s="259">
        <v>105687007</v>
      </c>
      <c r="P40" s="259">
        <v>101136112</v>
      </c>
      <c r="Q40" s="259">
        <v>137915855</v>
      </c>
      <c r="R40" s="259">
        <v>105687007</v>
      </c>
      <c r="S40" s="259">
        <v>123816901</v>
      </c>
      <c r="T40" s="259">
        <v>112079311</v>
      </c>
      <c r="U40" s="259">
        <v>99151787</v>
      </c>
      <c r="V40" s="259">
        <v>99151787</v>
      </c>
      <c r="W40" s="259">
        <v>99151787</v>
      </c>
      <c r="X40" s="259">
        <v>81633788</v>
      </c>
      <c r="Y40" s="259">
        <v>17517999</v>
      </c>
      <c r="Z40" s="260">
        <v>21.46</v>
      </c>
      <c r="AA40" s="261">
        <v>81633788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37493000</v>
      </c>
      <c r="F5" s="106">
        <f t="shared" si="0"/>
        <v>92340975</v>
      </c>
      <c r="G5" s="106">
        <f t="shared" si="0"/>
        <v>699407</v>
      </c>
      <c r="H5" s="106">
        <f t="shared" si="0"/>
        <v>1387904</v>
      </c>
      <c r="I5" s="106">
        <f t="shared" si="0"/>
        <v>2689938</v>
      </c>
      <c r="J5" s="106">
        <f t="shared" si="0"/>
        <v>4777249</v>
      </c>
      <c r="K5" s="106">
        <f t="shared" si="0"/>
        <v>11849</v>
      </c>
      <c r="L5" s="106">
        <f t="shared" si="0"/>
        <v>581860</v>
      </c>
      <c r="M5" s="106">
        <f t="shared" si="0"/>
        <v>27086</v>
      </c>
      <c r="N5" s="106">
        <f t="shared" si="0"/>
        <v>620795</v>
      </c>
      <c r="O5" s="106">
        <f t="shared" si="0"/>
        <v>12000</v>
      </c>
      <c r="P5" s="106">
        <f t="shared" si="0"/>
        <v>4062320</v>
      </c>
      <c r="Q5" s="106">
        <f t="shared" si="0"/>
        <v>1513586</v>
      </c>
      <c r="R5" s="106">
        <f t="shared" si="0"/>
        <v>5587906</v>
      </c>
      <c r="S5" s="106">
        <f t="shared" si="0"/>
        <v>12191669</v>
      </c>
      <c r="T5" s="106">
        <f t="shared" si="0"/>
        <v>14884534</v>
      </c>
      <c r="U5" s="106">
        <f t="shared" si="0"/>
        <v>18821298</v>
      </c>
      <c r="V5" s="106">
        <f t="shared" si="0"/>
        <v>45897501</v>
      </c>
      <c r="W5" s="106">
        <f t="shared" si="0"/>
        <v>56883451</v>
      </c>
      <c r="X5" s="106">
        <f t="shared" si="0"/>
        <v>92340975</v>
      </c>
      <c r="Y5" s="106">
        <f t="shared" si="0"/>
        <v>-35457524</v>
      </c>
      <c r="Z5" s="201">
        <f>+IF(X5&lt;&gt;0,+(Y5/X5)*100,0)</f>
        <v>-38.39847261738356</v>
      </c>
      <c r="AA5" s="199">
        <f>SUM(AA11:AA18)</f>
        <v>92340975</v>
      </c>
    </row>
    <row r="6" spans="1:27" ht="12.75">
      <c r="A6" s="291" t="s">
        <v>205</v>
      </c>
      <c r="B6" s="142"/>
      <c r="C6" s="62"/>
      <c r="D6" s="156"/>
      <c r="E6" s="60"/>
      <c r="F6" s="60">
        <v>30434201</v>
      </c>
      <c r="G6" s="60">
        <v>269861</v>
      </c>
      <c r="H6" s="60">
        <v>694774</v>
      </c>
      <c r="I6" s="60">
        <v>583188</v>
      </c>
      <c r="J6" s="60">
        <v>1547823</v>
      </c>
      <c r="K6" s="60"/>
      <c r="L6" s="60"/>
      <c r="M6" s="60"/>
      <c r="N6" s="60"/>
      <c r="O6" s="60"/>
      <c r="P6" s="60">
        <v>1182005</v>
      </c>
      <c r="Q6" s="60"/>
      <c r="R6" s="60">
        <v>1182005</v>
      </c>
      <c r="S6" s="60">
        <v>7044167</v>
      </c>
      <c r="T6" s="60">
        <v>5562583</v>
      </c>
      <c r="U6" s="60">
        <v>7859535</v>
      </c>
      <c r="V6" s="60">
        <v>20466285</v>
      </c>
      <c r="W6" s="60">
        <v>23196113</v>
      </c>
      <c r="X6" s="60">
        <v>30434201</v>
      </c>
      <c r="Y6" s="60">
        <v>-7238088</v>
      </c>
      <c r="Z6" s="140">
        <v>-23.78</v>
      </c>
      <c r="AA6" s="155">
        <v>30434201</v>
      </c>
    </row>
    <row r="7" spans="1:27" ht="12.75">
      <c r="A7" s="291" t="s">
        <v>206</v>
      </c>
      <c r="B7" s="142"/>
      <c r="C7" s="62"/>
      <c r="D7" s="156"/>
      <c r="E7" s="60"/>
      <c r="F7" s="60">
        <v>24261966</v>
      </c>
      <c r="G7" s="60"/>
      <c r="H7" s="60"/>
      <c r="I7" s="60">
        <v>118840</v>
      </c>
      <c r="J7" s="60">
        <v>118840</v>
      </c>
      <c r="K7" s="60"/>
      <c r="L7" s="60"/>
      <c r="M7" s="60"/>
      <c r="N7" s="60"/>
      <c r="O7" s="60"/>
      <c r="P7" s="60"/>
      <c r="Q7" s="60"/>
      <c r="R7" s="60"/>
      <c r="S7" s="60">
        <v>850000</v>
      </c>
      <c r="T7" s="60">
        <v>3826000</v>
      </c>
      <c r="U7" s="60">
        <v>4313500</v>
      </c>
      <c r="V7" s="60">
        <v>8989500</v>
      </c>
      <c r="W7" s="60">
        <v>9108340</v>
      </c>
      <c r="X7" s="60">
        <v>24261966</v>
      </c>
      <c r="Y7" s="60">
        <v>-15153626</v>
      </c>
      <c r="Z7" s="140">
        <v>-62.46</v>
      </c>
      <c r="AA7" s="155">
        <v>24261966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12300000</v>
      </c>
      <c r="F10" s="60"/>
      <c r="G10" s="60">
        <v>154837</v>
      </c>
      <c r="H10" s="60"/>
      <c r="I10" s="60"/>
      <c r="J10" s="60">
        <v>154837</v>
      </c>
      <c r="K10" s="60"/>
      <c r="L10" s="60"/>
      <c r="M10" s="60"/>
      <c r="N10" s="60"/>
      <c r="O10" s="60"/>
      <c r="P10" s="60">
        <v>533628</v>
      </c>
      <c r="Q10" s="60"/>
      <c r="R10" s="60">
        <v>533628</v>
      </c>
      <c r="S10" s="60"/>
      <c r="T10" s="60"/>
      <c r="U10" s="60">
        <v>234585</v>
      </c>
      <c r="V10" s="60">
        <v>234585</v>
      </c>
      <c r="W10" s="60">
        <v>923050</v>
      </c>
      <c r="X10" s="60"/>
      <c r="Y10" s="60">
        <v>923050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12300000</v>
      </c>
      <c r="F11" s="295">
        <f t="shared" si="1"/>
        <v>54696167</v>
      </c>
      <c r="G11" s="295">
        <f t="shared" si="1"/>
        <v>424698</v>
      </c>
      <c r="H11" s="295">
        <f t="shared" si="1"/>
        <v>694774</v>
      </c>
      <c r="I11" s="295">
        <f t="shared" si="1"/>
        <v>702028</v>
      </c>
      <c r="J11" s="295">
        <f t="shared" si="1"/>
        <v>1821500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1715633</v>
      </c>
      <c r="Q11" s="295">
        <f t="shared" si="1"/>
        <v>0</v>
      </c>
      <c r="R11" s="295">
        <f t="shared" si="1"/>
        <v>1715633</v>
      </c>
      <c r="S11" s="295">
        <f t="shared" si="1"/>
        <v>7894167</v>
      </c>
      <c r="T11" s="295">
        <f t="shared" si="1"/>
        <v>9388583</v>
      </c>
      <c r="U11" s="295">
        <f t="shared" si="1"/>
        <v>12407620</v>
      </c>
      <c r="V11" s="295">
        <f t="shared" si="1"/>
        <v>29690370</v>
      </c>
      <c r="W11" s="295">
        <f t="shared" si="1"/>
        <v>33227503</v>
      </c>
      <c r="X11" s="295">
        <f t="shared" si="1"/>
        <v>54696167</v>
      </c>
      <c r="Y11" s="295">
        <f t="shared" si="1"/>
        <v>-21468664</v>
      </c>
      <c r="Z11" s="296">
        <f>+IF(X11&lt;&gt;0,+(Y11/X11)*100,0)</f>
        <v>-39.250765049038996</v>
      </c>
      <c r="AA11" s="297">
        <f>SUM(AA6:AA10)</f>
        <v>54696167</v>
      </c>
    </row>
    <row r="12" spans="1:27" ht="12.75">
      <c r="A12" s="298" t="s">
        <v>211</v>
      </c>
      <c r="B12" s="136"/>
      <c r="C12" s="62"/>
      <c r="D12" s="156"/>
      <c r="E12" s="60">
        <v>11164000</v>
      </c>
      <c r="F12" s="60">
        <v>14868333</v>
      </c>
      <c r="G12" s="60">
        <v>208160</v>
      </c>
      <c r="H12" s="60">
        <v>693130</v>
      </c>
      <c r="I12" s="60">
        <v>907376</v>
      </c>
      <c r="J12" s="60">
        <v>1808666</v>
      </c>
      <c r="K12" s="60"/>
      <c r="L12" s="60"/>
      <c r="M12" s="60"/>
      <c r="N12" s="60"/>
      <c r="O12" s="60"/>
      <c r="P12" s="60">
        <v>2255428</v>
      </c>
      <c r="Q12" s="60">
        <v>1481624</v>
      </c>
      <c r="R12" s="60">
        <v>3737052</v>
      </c>
      <c r="S12" s="60">
        <v>1264249</v>
      </c>
      <c r="T12" s="60">
        <v>2317329</v>
      </c>
      <c r="U12" s="60">
        <v>4169459</v>
      </c>
      <c r="V12" s="60">
        <v>7751037</v>
      </c>
      <c r="W12" s="60">
        <v>13296755</v>
      </c>
      <c r="X12" s="60">
        <v>14868333</v>
      </c>
      <c r="Y12" s="60">
        <v>-1571578</v>
      </c>
      <c r="Z12" s="140">
        <v>-10.57</v>
      </c>
      <c r="AA12" s="155">
        <v>14868333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14029000</v>
      </c>
      <c r="F15" s="60">
        <v>22776475</v>
      </c>
      <c r="G15" s="60">
        <v>66549</v>
      </c>
      <c r="H15" s="60"/>
      <c r="I15" s="60">
        <v>1080534</v>
      </c>
      <c r="J15" s="60">
        <v>1147083</v>
      </c>
      <c r="K15" s="60">
        <v>11849</v>
      </c>
      <c r="L15" s="60">
        <v>581860</v>
      </c>
      <c r="M15" s="60">
        <v>27086</v>
      </c>
      <c r="N15" s="60">
        <v>620795</v>
      </c>
      <c r="O15" s="60">
        <v>12000</v>
      </c>
      <c r="P15" s="60">
        <v>91259</v>
      </c>
      <c r="Q15" s="60">
        <v>31962</v>
      </c>
      <c r="R15" s="60">
        <v>135221</v>
      </c>
      <c r="S15" s="60">
        <v>3033253</v>
      </c>
      <c r="T15" s="60">
        <v>3178622</v>
      </c>
      <c r="U15" s="60">
        <v>2244219</v>
      </c>
      <c r="V15" s="60">
        <v>8456094</v>
      </c>
      <c r="W15" s="60">
        <v>10359193</v>
      </c>
      <c r="X15" s="60">
        <v>22776475</v>
      </c>
      <c r="Y15" s="60">
        <v>-12417282</v>
      </c>
      <c r="Z15" s="140">
        <v>-54.52</v>
      </c>
      <c r="AA15" s="155">
        <v>22776475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24717000</v>
      </c>
      <c r="F20" s="100">
        <f t="shared" si="2"/>
        <v>892000</v>
      </c>
      <c r="G20" s="100">
        <f t="shared" si="2"/>
        <v>408583</v>
      </c>
      <c r="H20" s="100">
        <f t="shared" si="2"/>
        <v>404149</v>
      </c>
      <c r="I20" s="100">
        <f t="shared" si="2"/>
        <v>1069871</v>
      </c>
      <c r="J20" s="100">
        <f t="shared" si="2"/>
        <v>1882603</v>
      </c>
      <c r="K20" s="100">
        <f t="shared" si="2"/>
        <v>2851550</v>
      </c>
      <c r="L20" s="100">
        <f t="shared" si="2"/>
        <v>11588896</v>
      </c>
      <c r="M20" s="100">
        <f t="shared" si="2"/>
        <v>6083999</v>
      </c>
      <c r="N20" s="100">
        <f t="shared" si="2"/>
        <v>20524445</v>
      </c>
      <c r="O20" s="100">
        <f t="shared" si="2"/>
        <v>638494</v>
      </c>
      <c r="P20" s="100">
        <f t="shared" si="2"/>
        <v>0</v>
      </c>
      <c r="Q20" s="100">
        <f t="shared" si="2"/>
        <v>0</v>
      </c>
      <c r="R20" s="100">
        <f t="shared" si="2"/>
        <v>638494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23045542</v>
      </c>
      <c r="X20" s="100">
        <f t="shared" si="2"/>
        <v>892000</v>
      </c>
      <c r="Y20" s="100">
        <f t="shared" si="2"/>
        <v>22153542</v>
      </c>
      <c r="Z20" s="137">
        <f>+IF(X20&lt;&gt;0,+(Y20/X20)*100,0)</f>
        <v>2483.580941704036</v>
      </c>
      <c r="AA20" s="153">
        <f>SUM(AA26:AA33)</f>
        <v>892000</v>
      </c>
    </row>
    <row r="21" spans="1:27" ht="12.75">
      <c r="A21" s="291" t="s">
        <v>205</v>
      </c>
      <c r="B21" s="142"/>
      <c r="C21" s="62"/>
      <c r="D21" s="156"/>
      <c r="E21" s="60">
        <v>24529000</v>
      </c>
      <c r="F21" s="60">
        <v>892000</v>
      </c>
      <c r="G21" s="60">
        <v>408583</v>
      </c>
      <c r="H21" s="60">
        <v>404149</v>
      </c>
      <c r="I21" s="60">
        <v>1069871</v>
      </c>
      <c r="J21" s="60">
        <v>1882603</v>
      </c>
      <c r="K21" s="60">
        <v>243549</v>
      </c>
      <c r="L21" s="60">
        <v>3464580</v>
      </c>
      <c r="M21" s="60">
        <v>2081797</v>
      </c>
      <c r="N21" s="60">
        <v>5789926</v>
      </c>
      <c r="O21" s="60">
        <v>208866</v>
      </c>
      <c r="P21" s="60"/>
      <c r="Q21" s="60"/>
      <c r="R21" s="60">
        <v>208866</v>
      </c>
      <c r="S21" s="60"/>
      <c r="T21" s="60"/>
      <c r="U21" s="60"/>
      <c r="V21" s="60"/>
      <c r="W21" s="60">
        <v>7881395</v>
      </c>
      <c r="X21" s="60">
        <v>892000</v>
      </c>
      <c r="Y21" s="60">
        <v>6989395</v>
      </c>
      <c r="Z21" s="140">
        <v>783.56</v>
      </c>
      <c r="AA21" s="155">
        <v>892000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>
        <v>1943857</v>
      </c>
      <c r="L22" s="60">
        <v>4027936</v>
      </c>
      <c r="M22" s="60">
        <v>1558887</v>
      </c>
      <c r="N22" s="60">
        <v>7530680</v>
      </c>
      <c r="O22" s="60"/>
      <c r="P22" s="60"/>
      <c r="Q22" s="60"/>
      <c r="R22" s="60"/>
      <c r="S22" s="60"/>
      <c r="T22" s="60"/>
      <c r="U22" s="60"/>
      <c r="V22" s="60"/>
      <c r="W22" s="60">
        <v>7530680</v>
      </c>
      <c r="X22" s="60"/>
      <c r="Y22" s="60">
        <v>7530680</v>
      </c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24529000</v>
      </c>
      <c r="F26" s="295">
        <f t="shared" si="3"/>
        <v>892000</v>
      </c>
      <c r="G26" s="295">
        <f t="shared" si="3"/>
        <v>408583</v>
      </c>
      <c r="H26" s="295">
        <f t="shared" si="3"/>
        <v>404149</v>
      </c>
      <c r="I26" s="295">
        <f t="shared" si="3"/>
        <v>1069871</v>
      </c>
      <c r="J26" s="295">
        <f t="shared" si="3"/>
        <v>1882603</v>
      </c>
      <c r="K26" s="295">
        <f t="shared" si="3"/>
        <v>2187406</v>
      </c>
      <c r="L26" s="295">
        <f t="shared" si="3"/>
        <v>7492516</v>
      </c>
      <c r="M26" s="295">
        <f t="shared" si="3"/>
        <v>3640684</v>
      </c>
      <c r="N26" s="295">
        <f t="shared" si="3"/>
        <v>13320606</v>
      </c>
      <c r="O26" s="295">
        <f t="shared" si="3"/>
        <v>208866</v>
      </c>
      <c r="P26" s="295">
        <f t="shared" si="3"/>
        <v>0</v>
      </c>
      <c r="Q26" s="295">
        <f t="shared" si="3"/>
        <v>0</v>
      </c>
      <c r="R26" s="295">
        <f t="shared" si="3"/>
        <v>208866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15412075</v>
      </c>
      <c r="X26" s="295">
        <f t="shared" si="3"/>
        <v>892000</v>
      </c>
      <c r="Y26" s="295">
        <f t="shared" si="3"/>
        <v>14520075</v>
      </c>
      <c r="Z26" s="296">
        <f>+IF(X26&lt;&gt;0,+(Y26/X26)*100,0)</f>
        <v>1627.8110986547083</v>
      </c>
      <c r="AA26" s="297">
        <f>SUM(AA21:AA25)</f>
        <v>892000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>
        <v>664144</v>
      </c>
      <c r="L27" s="60">
        <v>4096380</v>
      </c>
      <c r="M27" s="60">
        <v>2443315</v>
      </c>
      <c r="N27" s="60">
        <v>7203839</v>
      </c>
      <c r="O27" s="60">
        <v>429628</v>
      </c>
      <c r="P27" s="60"/>
      <c r="Q27" s="60"/>
      <c r="R27" s="60">
        <v>429628</v>
      </c>
      <c r="S27" s="60"/>
      <c r="T27" s="60"/>
      <c r="U27" s="60"/>
      <c r="V27" s="60"/>
      <c r="W27" s="60">
        <v>7633467</v>
      </c>
      <c r="X27" s="60"/>
      <c r="Y27" s="60">
        <v>7633467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188000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24529000</v>
      </c>
      <c r="F36" s="60">
        <f t="shared" si="4"/>
        <v>31326201</v>
      </c>
      <c r="G36" s="60">
        <f t="shared" si="4"/>
        <v>678444</v>
      </c>
      <c r="H36" s="60">
        <f t="shared" si="4"/>
        <v>1098923</v>
      </c>
      <c r="I36" s="60">
        <f t="shared" si="4"/>
        <v>1653059</v>
      </c>
      <c r="J36" s="60">
        <f t="shared" si="4"/>
        <v>3430426</v>
      </c>
      <c r="K36" s="60">
        <f t="shared" si="4"/>
        <v>243549</v>
      </c>
      <c r="L36" s="60">
        <f t="shared" si="4"/>
        <v>3464580</v>
      </c>
      <c r="M36" s="60">
        <f t="shared" si="4"/>
        <v>2081797</v>
      </c>
      <c r="N36" s="60">
        <f t="shared" si="4"/>
        <v>5789926</v>
      </c>
      <c r="O36" s="60">
        <f t="shared" si="4"/>
        <v>208866</v>
      </c>
      <c r="P36" s="60">
        <f t="shared" si="4"/>
        <v>1182005</v>
      </c>
      <c r="Q36" s="60">
        <f t="shared" si="4"/>
        <v>0</v>
      </c>
      <c r="R36" s="60">
        <f t="shared" si="4"/>
        <v>1390871</v>
      </c>
      <c r="S36" s="60">
        <f t="shared" si="4"/>
        <v>7044167</v>
      </c>
      <c r="T36" s="60">
        <f t="shared" si="4"/>
        <v>5562583</v>
      </c>
      <c r="U36" s="60">
        <f t="shared" si="4"/>
        <v>7859535</v>
      </c>
      <c r="V36" s="60">
        <f t="shared" si="4"/>
        <v>20466285</v>
      </c>
      <c r="W36" s="60">
        <f t="shared" si="4"/>
        <v>31077508</v>
      </c>
      <c r="X36" s="60">
        <f t="shared" si="4"/>
        <v>31326201</v>
      </c>
      <c r="Y36" s="60">
        <f t="shared" si="4"/>
        <v>-248693</v>
      </c>
      <c r="Z36" s="140">
        <f aca="true" t="shared" si="5" ref="Z36:Z49">+IF(X36&lt;&gt;0,+(Y36/X36)*100,0)</f>
        <v>-0.7938817732798177</v>
      </c>
      <c r="AA36" s="155">
        <f>AA6+AA21</f>
        <v>31326201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24261966</v>
      </c>
      <c r="G37" s="60">
        <f t="shared" si="4"/>
        <v>0</v>
      </c>
      <c r="H37" s="60">
        <f t="shared" si="4"/>
        <v>0</v>
      </c>
      <c r="I37" s="60">
        <f t="shared" si="4"/>
        <v>118840</v>
      </c>
      <c r="J37" s="60">
        <f t="shared" si="4"/>
        <v>118840</v>
      </c>
      <c r="K37" s="60">
        <f t="shared" si="4"/>
        <v>1943857</v>
      </c>
      <c r="L37" s="60">
        <f t="shared" si="4"/>
        <v>4027936</v>
      </c>
      <c r="M37" s="60">
        <f t="shared" si="4"/>
        <v>1558887</v>
      </c>
      <c r="N37" s="60">
        <f t="shared" si="4"/>
        <v>7530680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850000</v>
      </c>
      <c r="T37" s="60">
        <f t="shared" si="4"/>
        <v>3826000</v>
      </c>
      <c r="U37" s="60">
        <f t="shared" si="4"/>
        <v>4313500</v>
      </c>
      <c r="V37" s="60">
        <f t="shared" si="4"/>
        <v>8989500</v>
      </c>
      <c r="W37" s="60">
        <f t="shared" si="4"/>
        <v>16639020</v>
      </c>
      <c r="X37" s="60">
        <f t="shared" si="4"/>
        <v>24261966</v>
      </c>
      <c r="Y37" s="60">
        <f t="shared" si="4"/>
        <v>-7622946</v>
      </c>
      <c r="Z37" s="140">
        <f t="shared" si="5"/>
        <v>-31.41932521049613</v>
      </c>
      <c r="AA37" s="155">
        <f>AA7+AA22</f>
        <v>24261966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12300000</v>
      </c>
      <c r="F40" s="60">
        <f t="shared" si="4"/>
        <v>0</v>
      </c>
      <c r="G40" s="60">
        <f t="shared" si="4"/>
        <v>154837</v>
      </c>
      <c r="H40" s="60">
        <f t="shared" si="4"/>
        <v>0</v>
      </c>
      <c r="I40" s="60">
        <f t="shared" si="4"/>
        <v>0</v>
      </c>
      <c r="J40" s="60">
        <f t="shared" si="4"/>
        <v>154837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533628</v>
      </c>
      <c r="Q40" s="60">
        <f t="shared" si="4"/>
        <v>0</v>
      </c>
      <c r="R40" s="60">
        <f t="shared" si="4"/>
        <v>533628</v>
      </c>
      <c r="S40" s="60">
        <f t="shared" si="4"/>
        <v>0</v>
      </c>
      <c r="T40" s="60">
        <f t="shared" si="4"/>
        <v>0</v>
      </c>
      <c r="U40" s="60">
        <f t="shared" si="4"/>
        <v>234585</v>
      </c>
      <c r="V40" s="60">
        <f t="shared" si="4"/>
        <v>234585</v>
      </c>
      <c r="W40" s="60">
        <f t="shared" si="4"/>
        <v>923050</v>
      </c>
      <c r="X40" s="60">
        <f t="shared" si="4"/>
        <v>0</v>
      </c>
      <c r="Y40" s="60">
        <f t="shared" si="4"/>
        <v>923050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36829000</v>
      </c>
      <c r="F41" s="295">
        <f t="shared" si="6"/>
        <v>55588167</v>
      </c>
      <c r="G41" s="295">
        <f t="shared" si="6"/>
        <v>833281</v>
      </c>
      <c r="H41" s="295">
        <f t="shared" si="6"/>
        <v>1098923</v>
      </c>
      <c r="I41" s="295">
        <f t="shared" si="6"/>
        <v>1771899</v>
      </c>
      <c r="J41" s="295">
        <f t="shared" si="6"/>
        <v>3704103</v>
      </c>
      <c r="K41" s="295">
        <f t="shared" si="6"/>
        <v>2187406</v>
      </c>
      <c r="L41" s="295">
        <f t="shared" si="6"/>
        <v>7492516</v>
      </c>
      <c r="M41" s="295">
        <f t="shared" si="6"/>
        <v>3640684</v>
      </c>
      <c r="N41" s="295">
        <f t="shared" si="6"/>
        <v>13320606</v>
      </c>
      <c r="O41" s="295">
        <f t="shared" si="6"/>
        <v>208866</v>
      </c>
      <c r="P41" s="295">
        <f t="shared" si="6"/>
        <v>1715633</v>
      </c>
      <c r="Q41" s="295">
        <f t="shared" si="6"/>
        <v>0</v>
      </c>
      <c r="R41" s="295">
        <f t="shared" si="6"/>
        <v>1924499</v>
      </c>
      <c r="S41" s="295">
        <f t="shared" si="6"/>
        <v>7894167</v>
      </c>
      <c r="T41" s="295">
        <f t="shared" si="6"/>
        <v>9388583</v>
      </c>
      <c r="U41" s="295">
        <f t="shared" si="6"/>
        <v>12407620</v>
      </c>
      <c r="V41" s="295">
        <f t="shared" si="6"/>
        <v>29690370</v>
      </c>
      <c r="W41" s="295">
        <f t="shared" si="6"/>
        <v>48639578</v>
      </c>
      <c r="X41" s="295">
        <f t="shared" si="6"/>
        <v>55588167</v>
      </c>
      <c r="Y41" s="295">
        <f t="shared" si="6"/>
        <v>-6948589</v>
      </c>
      <c r="Z41" s="296">
        <f t="shared" si="5"/>
        <v>-12.500122553060619</v>
      </c>
      <c r="AA41" s="297">
        <f>SUM(AA36:AA40)</f>
        <v>55588167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11164000</v>
      </c>
      <c r="F42" s="54">
        <f t="shared" si="7"/>
        <v>14868333</v>
      </c>
      <c r="G42" s="54">
        <f t="shared" si="7"/>
        <v>208160</v>
      </c>
      <c r="H42" s="54">
        <f t="shared" si="7"/>
        <v>693130</v>
      </c>
      <c r="I42" s="54">
        <f t="shared" si="7"/>
        <v>907376</v>
      </c>
      <c r="J42" s="54">
        <f t="shared" si="7"/>
        <v>1808666</v>
      </c>
      <c r="K42" s="54">
        <f t="shared" si="7"/>
        <v>664144</v>
      </c>
      <c r="L42" s="54">
        <f t="shared" si="7"/>
        <v>4096380</v>
      </c>
      <c r="M42" s="54">
        <f t="shared" si="7"/>
        <v>2443315</v>
      </c>
      <c r="N42" s="54">
        <f t="shared" si="7"/>
        <v>7203839</v>
      </c>
      <c r="O42" s="54">
        <f t="shared" si="7"/>
        <v>429628</v>
      </c>
      <c r="P42" s="54">
        <f t="shared" si="7"/>
        <v>2255428</v>
      </c>
      <c r="Q42" s="54">
        <f t="shared" si="7"/>
        <v>1481624</v>
      </c>
      <c r="R42" s="54">
        <f t="shared" si="7"/>
        <v>4166680</v>
      </c>
      <c r="S42" s="54">
        <f t="shared" si="7"/>
        <v>1264249</v>
      </c>
      <c r="T42" s="54">
        <f t="shared" si="7"/>
        <v>2317329</v>
      </c>
      <c r="U42" s="54">
        <f t="shared" si="7"/>
        <v>4169459</v>
      </c>
      <c r="V42" s="54">
        <f t="shared" si="7"/>
        <v>7751037</v>
      </c>
      <c r="W42" s="54">
        <f t="shared" si="7"/>
        <v>20930222</v>
      </c>
      <c r="X42" s="54">
        <f t="shared" si="7"/>
        <v>14868333</v>
      </c>
      <c r="Y42" s="54">
        <f t="shared" si="7"/>
        <v>6061889</v>
      </c>
      <c r="Z42" s="184">
        <f t="shared" si="5"/>
        <v>40.77046835041965</v>
      </c>
      <c r="AA42" s="130">
        <f aca="true" t="shared" si="8" ref="AA42:AA48">AA12+AA27</f>
        <v>14868333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14217000</v>
      </c>
      <c r="F45" s="54">
        <f t="shared" si="7"/>
        <v>22776475</v>
      </c>
      <c r="G45" s="54">
        <f t="shared" si="7"/>
        <v>66549</v>
      </c>
      <c r="H45" s="54">
        <f t="shared" si="7"/>
        <v>0</v>
      </c>
      <c r="I45" s="54">
        <f t="shared" si="7"/>
        <v>1080534</v>
      </c>
      <c r="J45" s="54">
        <f t="shared" si="7"/>
        <v>1147083</v>
      </c>
      <c r="K45" s="54">
        <f t="shared" si="7"/>
        <v>11849</v>
      </c>
      <c r="L45" s="54">
        <f t="shared" si="7"/>
        <v>581860</v>
      </c>
      <c r="M45" s="54">
        <f t="shared" si="7"/>
        <v>27086</v>
      </c>
      <c r="N45" s="54">
        <f t="shared" si="7"/>
        <v>620795</v>
      </c>
      <c r="O45" s="54">
        <f t="shared" si="7"/>
        <v>12000</v>
      </c>
      <c r="P45" s="54">
        <f t="shared" si="7"/>
        <v>91259</v>
      </c>
      <c r="Q45" s="54">
        <f t="shared" si="7"/>
        <v>31962</v>
      </c>
      <c r="R45" s="54">
        <f t="shared" si="7"/>
        <v>135221</v>
      </c>
      <c r="S45" s="54">
        <f t="shared" si="7"/>
        <v>3033253</v>
      </c>
      <c r="T45" s="54">
        <f t="shared" si="7"/>
        <v>3178622</v>
      </c>
      <c r="U45" s="54">
        <f t="shared" si="7"/>
        <v>2244219</v>
      </c>
      <c r="V45" s="54">
        <f t="shared" si="7"/>
        <v>8456094</v>
      </c>
      <c r="W45" s="54">
        <f t="shared" si="7"/>
        <v>10359193</v>
      </c>
      <c r="X45" s="54">
        <f t="shared" si="7"/>
        <v>22776475</v>
      </c>
      <c r="Y45" s="54">
        <f t="shared" si="7"/>
        <v>-12417282</v>
      </c>
      <c r="Z45" s="184">
        <f t="shared" si="5"/>
        <v>-54.518014749868016</v>
      </c>
      <c r="AA45" s="130">
        <f t="shared" si="8"/>
        <v>22776475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62210000</v>
      </c>
      <c r="F49" s="220">
        <f t="shared" si="9"/>
        <v>93232975</v>
      </c>
      <c r="G49" s="220">
        <f t="shared" si="9"/>
        <v>1107990</v>
      </c>
      <c r="H49" s="220">
        <f t="shared" si="9"/>
        <v>1792053</v>
      </c>
      <c r="I49" s="220">
        <f t="shared" si="9"/>
        <v>3759809</v>
      </c>
      <c r="J49" s="220">
        <f t="shared" si="9"/>
        <v>6659852</v>
      </c>
      <c r="K49" s="220">
        <f t="shared" si="9"/>
        <v>2863399</v>
      </c>
      <c r="L49" s="220">
        <f t="shared" si="9"/>
        <v>12170756</v>
      </c>
      <c r="M49" s="220">
        <f t="shared" si="9"/>
        <v>6111085</v>
      </c>
      <c r="N49" s="220">
        <f t="shared" si="9"/>
        <v>21145240</v>
      </c>
      <c r="O49" s="220">
        <f t="shared" si="9"/>
        <v>650494</v>
      </c>
      <c r="P49" s="220">
        <f t="shared" si="9"/>
        <v>4062320</v>
      </c>
      <c r="Q49" s="220">
        <f t="shared" si="9"/>
        <v>1513586</v>
      </c>
      <c r="R49" s="220">
        <f t="shared" si="9"/>
        <v>6226400</v>
      </c>
      <c r="S49" s="220">
        <f t="shared" si="9"/>
        <v>12191669</v>
      </c>
      <c r="T49" s="220">
        <f t="shared" si="9"/>
        <v>14884534</v>
      </c>
      <c r="U49" s="220">
        <f t="shared" si="9"/>
        <v>18821298</v>
      </c>
      <c r="V49" s="220">
        <f t="shared" si="9"/>
        <v>45897501</v>
      </c>
      <c r="W49" s="220">
        <f t="shared" si="9"/>
        <v>79928993</v>
      </c>
      <c r="X49" s="220">
        <f t="shared" si="9"/>
        <v>93232975</v>
      </c>
      <c r="Y49" s="220">
        <f t="shared" si="9"/>
        <v>-13303982</v>
      </c>
      <c r="Z49" s="221">
        <f t="shared" si="5"/>
        <v>-14.269610081626164</v>
      </c>
      <c r="AA49" s="222">
        <f>SUM(AA41:AA48)</f>
        <v>93232975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11692000</v>
      </c>
      <c r="F51" s="54">
        <f t="shared" si="10"/>
        <v>9359876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9359876</v>
      </c>
      <c r="Y51" s="54">
        <f t="shared" si="10"/>
        <v>-9359876</v>
      </c>
      <c r="Z51" s="184">
        <f>+IF(X51&lt;&gt;0,+(Y51/X51)*100,0)</f>
        <v>-100</v>
      </c>
      <c r="AA51" s="130">
        <f>SUM(AA57:AA61)</f>
        <v>9359876</v>
      </c>
    </row>
    <row r="52" spans="1:27" ht="12.75">
      <c r="A52" s="310" t="s">
        <v>205</v>
      </c>
      <c r="B52" s="142"/>
      <c r="C52" s="62"/>
      <c r="D52" s="156"/>
      <c r="E52" s="60">
        <v>7402000</v>
      </c>
      <c r="F52" s="60">
        <v>9359876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9359876</v>
      </c>
      <c r="Y52" s="60">
        <v>-9359876</v>
      </c>
      <c r="Z52" s="140">
        <v>-100</v>
      </c>
      <c r="AA52" s="155">
        <v>9359876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60000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7462000</v>
      </c>
      <c r="F57" s="295">
        <f t="shared" si="11"/>
        <v>9359876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9359876</v>
      </c>
      <c r="Y57" s="295">
        <f t="shared" si="11"/>
        <v>-9359876</v>
      </c>
      <c r="Z57" s="296">
        <f>+IF(X57&lt;&gt;0,+(Y57/X57)*100,0)</f>
        <v>-100</v>
      </c>
      <c r="AA57" s="297">
        <f>SUM(AA52:AA56)</f>
        <v>9359876</v>
      </c>
    </row>
    <row r="58" spans="1:27" ht="12.75">
      <c r="A58" s="311" t="s">
        <v>211</v>
      </c>
      <c r="B58" s="136"/>
      <c r="C58" s="62"/>
      <c r="D58" s="156"/>
      <c r="E58" s="60">
        <v>2549000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1681000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</v>
      </c>
      <c r="H65" s="60"/>
      <c r="I65" s="60"/>
      <c r="J65" s="60">
        <v>1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</v>
      </c>
      <c r="X65" s="60"/>
      <c r="Y65" s="60">
        <v>1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11924983</v>
      </c>
      <c r="F68" s="60"/>
      <c r="G68" s="60"/>
      <c r="H68" s="60">
        <v>185816</v>
      </c>
      <c r="I68" s="60">
        <v>11492543</v>
      </c>
      <c r="J68" s="60">
        <v>11678359</v>
      </c>
      <c r="K68" s="60">
        <v>325649</v>
      </c>
      <c r="L68" s="60">
        <v>563739</v>
      </c>
      <c r="M68" s="60">
        <v>115918</v>
      </c>
      <c r="N68" s="60">
        <v>1005306</v>
      </c>
      <c r="O68" s="60">
        <v>115918</v>
      </c>
      <c r="P68" s="60">
        <v>182664</v>
      </c>
      <c r="Q68" s="60">
        <v>429978</v>
      </c>
      <c r="R68" s="60">
        <v>728560</v>
      </c>
      <c r="S68" s="60">
        <v>382601</v>
      </c>
      <c r="T68" s="60">
        <v>41510</v>
      </c>
      <c r="U68" s="60">
        <v>1599703</v>
      </c>
      <c r="V68" s="60">
        <v>2023814</v>
      </c>
      <c r="W68" s="60">
        <v>15436039</v>
      </c>
      <c r="X68" s="60"/>
      <c r="Y68" s="60">
        <v>15436039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11924983</v>
      </c>
      <c r="F69" s="220">
        <f t="shared" si="12"/>
        <v>0</v>
      </c>
      <c r="G69" s="220">
        <f t="shared" si="12"/>
        <v>1</v>
      </c>
      <c r="H69" s="220">
        <f t="shared" si="12"/>
        <v>185816</v>
      </c>
      <c r="I69" s="220">
        <f t="shared" si="12"/>
        <v>11492543</v>
      </c>
      <c r="J69" s="220">
        <f t="shared" si="12"/>
        <v>11678360</v>
      </c>
      <c r="K69" s="220">
        <f t="shared" si="12"/>
        <v>325649</v>
      </c>
      <c r="L69" s="220">
        <f t="shared" si="12"/>
        <v>563739</v>
      </c>
      <c r="M69" s="220">
        <f t="shared" si="12"/>
        <v>115918</v>
      </c>
      <c r="N69" s="220">
        <f t="shared" si="12"/>
        <v>1005306</v>
      </c>
      <c r="O69" s="220">
        <f t="shared" si="12"/>
        <v>115918</v>
      </c>
      <c r="P69" s="220">
        <f t="shared" si="12"/>
        <v>182664</v>
      </c>
      <c r="Q69" s="220">
        <f t="shared" si="12"/>
        <v>429978</v>
      </c>
      <c r="R69" s="220">
        <f t="shared" si="12"/>
        <v>728560</v>
      </c>
      <c r="S69" s="220">
        <f t="shared" si="12"/>
        <v>382601</v>
      </c>
      <c r="T69" s="220">
        <f t="shared" si="12"/>
        <v>41510</v>
      </c>
      <c r="U69" s="220">
        <f t="shared" si="12"/>
        <v>1599703</v>
      </c>
      <c r="V69" s="220">
        <f t="shared" si="12"/>
        <v>2023814</v>
      </c>
      <c r="W69" s="220">
        <f t="shared" si="12"/>
        <v>15436040</v>
      </c>
      <c r="X69" s="220">
        <f t="shared" si="12"/>
        <v>0</v>
      </c>
      <c r="Y69" s="220">
        <f t="shared" si="12"/>
        <v>15436040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12300000</v>
      </c>
      <c r="F5" s="358">
        <f t="shared" si="0"/>
        <v>54696167</v>
      </c>
      <c r="G5" s="358">
        <f t="shared" si="0"/>
        <v>424698</v>
      </c>
      <c r="H5" s="356">
        <f t="shared" si="0"/>
        <v>694774</v>
      </c>
      <c r="I5" s="356">
        <f t="shared" si="0"/>
        <v>702028</v>
      </c>
      <c r="J5" s="358">
        <f t="shared" si="0"/>
        <v>1821500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1715633</v>
      </c>
      <c r="Q5" s="356">
        <f t="shared" si="0"/>
        <v>0</v>
      </c>
      <c r="R5" s="358">
        <f t="shared" si="0"/>
        <v>1715633</v>
      </c>
      <c r="S5" s="358">
        <f t="shared" si="0"/>
        <v>7894167</v>
      </c>
      <c r="T5" s="356">
        <f t="shared" si="0"/>
        <v>9388583</v>
      </c>
      <c r="U5" s="356">
        <f t="shared" si="0"/>
        <v>12407620</v>
      </c>
      <c r="V5" s="358">
        <f t="shared" si="0"/>
        <v>29690370</v>
      </c>
      <c r="W5" s="358">
        <f t="shared" si="0"/>
        <v>33227503</v>
      </c>
      <c r="X5" s="356">
        <f t="shared" si="0"/>
        <v>54696167</v>
      </c>
      <c r="Y5" s="358">
        <f t="shared" si="0"/>
        <v>-21468664</v>
      </c>
      <c r="Z5" s="359">
        <f>+IF(X5&lt;&gt;0,+(Y5/X5)*100,0)</f>
        <v>-39.250765049038996</v>
      </c>
      <c r="AA5" s="360">
        <f>+AA6+AA8+AA11+AA13+AA15</f>
        <v>54696167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30434201</v>
      </c>
      <c r="G6" s="59">
        <f t="shared" si="1"/>
        <v>269861</v>
      </c>
      <c r="H6" s="60">
        <f t="shared" si="1"/>
        <v>694774</v>
      </c>
      <c r="I6" s="60">
        <f t="shared" si="1"/>
        <v>583188</v>
      </c>
      <c r="J6" s="59">
        <f t="shared" si="1"/>
        <v>1547823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1182005</v>
      </c>
      <c r="Q6" s="60">
        <f t="shared" si="1"/>
        <v>0</v>
      </c>
      <c r="R6" s="59">
        <f t="shared" si="1"/>
        <v>1182005</v>
      </c>
      <c r="S6" s="59">
        <f t="shared" si="1"/>
        <v>7044167</v>
      </c>
      <c r="T6" s="60">
        <f t="shared" si="1"/>
        <v>5562583</v>
      </c>
      <c r="U6" s="60">
        <f t="shared" si="1"/>
        <v>7859535</v>
      </c>
      <c r="V6" s="59">
        <f t="shared" si="1"/>
        <v>20466285</v>
      </c>
      <c r="W6" s="59">
        <f t="shared" si="1"/>
        <v>23196113</v>
      </c>
      <c r="X6" s="60">
        <f t="shared" si="1"/>
        <v>30434201</v>
      </c>
      <c r="Y6" s="59">
        <f t="shared" si="1"/>
        <v>-7238088</v>
      </c>
      <c r="Z6" s="61">
        <f>+IF(X6&lt;&gt;0,+(Y6/X6)*100,0)</f>
        <v>-23.782743631087932</v>
      </c>
      <c r="AA6" s="62">
        <f t="shared" si="1"/>
        <v>30434201</v>
      </c>
    </row>
    <row r="7" spans="1:27" ht="12.75">
      <c r="A7" s="291" t="s">
        <v>229</v>
      </c>
      <c r="B7" s="142"/>
      <c r="C7" s="60"/>
      <c r="D7" s="340"/>
      <c r="E7" s="60"/>
      <c r="F7" s="59">
        <v>30434201</v>
      </c>
      <c r="G7" s="59">
        <v>269861</v>
      </c>
      <c r="H7" s="60">
        <v>694774</v>
      </c>
      <c r="I7" s="60">
        <v>583188</v>
      </c>
      <c r="J7" s="59">
        <v>1547823</v>
      </c>
      <c r="K7" s="59"/>
      <c r="L7" s="60"/>
      <c r="M7" s="60"/>
      <c r="N7" s="59"/>
      <c r="O7" s="59"/>
      <c r="P7" s="60">
        <v>1182005</v>
      </c>
      <c r="Q7" s="60"/>
      <c r="R7" s="59">
        <v>1182005</v>
      </c>
      <c r="S7" s="59">
        <v>7044167</v>
      </c>
      <c r="T7" s="60">
        <v>5562583</v>
      </c>
      <c r="U7" s="60">
        <v>7859535</v>
      </c>
      <c r="V7" s="59">
        <v>20466285</v>
      </c>
      <c r="W7" s="59">
        <v>23196113</v>
      </c>
      <c r="X7" s="60">
        <v>30434201</v>
      </c>
      <c r="Y7" s="59">
        <v>-7238088</v>
      </c>
      <c r="Z7" s="61">
        <v>-23.78</v>
      </c>
      <c r="AA7" s="62">
        <v>30434201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24261966</v>
      </c>
      <c r="G8" s="59">
        <f t="shared" si="2"/>
        <v>0</v>
      </c>
      <c r="H8" s="60">
        <f t="shared" si="2"/>
        <v>0</v>
      </c>
      <c r="I8" s="60">
        <f t="shared" si="2"/>
        <v>118840</v>
      </c>
      <c r="J8" s="59">
        <f t="shared" si="2"/>
        <v>118840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850000</v>
      </c>
      <c r="T8" s="60">
        <f t="shared" si="2"/>
        <v>3826000</v>
      </c>
      <c r="U8" s="60">
        <f t="shared" si="2"/>
        <v>4313500</v>
      </c>
      <c r="V8" s="59">
        <f t="shared" si="2"/>
        <v>8989500</v>
      </c>
      <c r="W8" s="59">
        <f t="shared" si="2"/>
        <v>9108340</v>
      </c>
      <c r="X8" s="60">
        <f t="shared" si="2"/>
        <v>24261966</v>
      </c>
      <c r="Y8" s="59">
        <f t="shared" si="2"/>
        <v>-15153626</v>
      </c>
      <c r="Z8" s="61">
        <f>+IF(X8&lt;&gt;0,+(Y8/X8)*100,0)</f>
        <v>-62.45835972237369</v>
      </c>
      <c r="AA8" s="62">
        <f>SUM(AA9:AA10)</f>
        <v>24261966</v>
      </c>
    </row>
    <row r="9" spans="1:27" ht="12.75">
      <c r="A9" s="291" t="s">
        <v>230</v>
      </c>
      <c r="B9" s="142"/>
      <c r="C9" s="60"/>
      <c r="D9" s="340"/>
      <c r="E9" s="60"/>
      <c r="F9" s="59">
        <v>24261966</v>
      </c>
      <c r="G9" s="59"/>
      <c r="H9" s="60"/>
      <c r="I9" s="60">
        <v>118840</v>
      </c>
      <c r="J9" s="59">
        <v>118840</v>
      </c>
      <c r="K9" s="59"/>
      <c r="L9" s="60"/>
      <c r="M9" s="60"/>
      <c r="N9" s="59"/>
      <c r="O9" s="59"/>
      <c r="P9" s="60"/>
      <c r="Q9" s="60"/>
      <c r="R9" s="59"/>
      <c r="S9" s="59">
        <v>850000</v>
      </c>
      <c r="T9" s="60">
        <v>3826000</v>
      </c>
      <c r="U9" s="60">
        <v>4313500</v>
      </c>
      <c r="V9" s="59">
        <v>8989500</v>
      </c>
      <c r="W9" s="59">
        <v>9108340</v>
      </c>
      <c r="X9" s="60">
        <v>24261966</v>
      </c>
      <c r="Y9" s="59">
        <v>-15153626</v>
      </c>
      <c r="Z9" s="61">
        <v>-62.46</v>
      </c>
      <c r="AA9" s="62">
        <v>24261966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12300000</v>
      </c>
      <c r="F15" s="59">
        <f t="shared" si="5"/>
        <v>0</v>
      </c>
      <c r="G15" s="59">
        <f t="shared" si="5"/>
        <v>154837</v>
      </c>
      <c r="H15" s="60">
        <f t="shared" si="5"/>
        <v>0</v>
      </c>
      <c r="I15" s="60">
        <f t="shared" si="5"/>
        <v>0</v>
      </c>
      <c r="J15" s="59">
        <f t="shared" si="5"/>
        <v>154837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533628</v>
      </c>
      <c r="Q15" s="60">
        <f t="shared" si="5"/>
        <v>0</v>
      </c>
      <c r="R15" s="59">
        <f t="shared" si="5"/>
        <v>533628</v>
      </c>
      <c r="S15" s="59">
        <f t="shared" si="5"/>
        <v>0</v>
      </c>
      <c r="T15" s="60">
        <f t="shared" si="5"/>
        <v>0</v>
      </c>
      <c r="U15" s="60">
        <f t="shared" si="5"/>
        <v>234585</v>
      </c>
      <c r="V15" s="59">
        <f t="shared" si="5"/>
        <v>234585</v>
      </c>
      <c r="W15" s="59">
        <f t="shared" si="5"/>
        <v>923050</v>
      </c>
      <c r="X15" s="60">
        <f t="shared" si="5"/>
        <v>0</v>
      </c>
      <c r="Y15" s="59">
        <f t="shared" si="5"/>
        <v>923050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>
        <v>154837</v>
      </c>
      <c r="H17" s="60"/>
      <c r="I17" s="60"/>
      <c r="J17" s="59">
        <v>154837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154837</v>
      </c>
      <c r="X17" s="60"/>
      <c r="Y17" s="59">
        <v>154837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12300000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533628</v>
      </c>
      <c r="Q20" s="60"/>
      <c r="R20" s="59">
        <v>533628</v>
      </c>
      <c r="S20" s="59"/>
      <c r="T20" s="60"/>
      <c r="U20" s="60">
        <v>234585</v>
      </c>
      <c r="V20" s="59">
        <v>234585</v>
      </c>
      <c r="W20" s="59">
        <v>768213</v>
      </c>
      <c r="X20" s="60"/>
      <c r="Y20" s="59">
        <v>768213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11164000</v>
      </c>
      <c r="F22" s="345">
        <f t="shared" si="6"/>
        <v>14868333</v>
      </c>
      <c r="G22" s="345">
        <f t="shared" si="6"/>
        <v>208160</v>
      </c>
      <c r="H22" s="343">
        <f t="shared" si="6"/>
        <v>693130</v>
      </c>
      <c r="I22" s="343">
        <f t="shared" si="6"/>
        <v>907376</v>
      </c>
      <c r="J22" s="345">
        <f t="shared" si="6"/>
        <v>1808666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2255428</v>
      </c>
      <c r="Q22" s="343">
        <f t="shared" si="6"/>
        <v>1481624</v>
      </c>
      <c r="R22" s="345">
        <f t="shared" si="6"/>
        <v>3737052</v>
      </c>
      <c r="S22" s="345">
        <f t="shared" si="6"/>
        <v>1264249</v>
      </c>
      <c r="T22" s="343">
        <f t="shared" si="6"/>
        <v>2317329</v>
      </c>
      <c r="U22" s="343">
        <f t="shared" si="6"/>
        <v>4169459</v>
      </c>
      <c r="V22" s="345">
        <f t="shared" si="6"/>
        <v>7751037</v>
      </c>
      <c r="W22" s="345">
        <f t="shared" si="6"/>
        <v>13296755</v>
      </c>
      <c r="X22" s="343">
        <f t="shared" si="6"/>
        <v>14868333</v>
      </c>
      <c r="Y22" s="345">
        <f t="shared" si="6"/>
        <v>-1571578</v>
      </c>
      <c r="Z22" s="336">
        <f>+IF(X22&lt;&gt;0,+(Y22/X22)*100,0)</f>
        <v>-10.56996772940181</v>
      </c>
      <c r="AA22" s="350">
        <f>SUM(AA23:AA32)</f>
        <v>14868333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693130</v>
      </c>
      <c r="I24" s="60">
        <v>907376</v>
      </c>
      <c r="J24" s="59">
        <v>1600506</v>
      </c>
      <c r="K24" s="59"/>
      <c r="L24" s="60"/>
      <c r="M24" s="60"/>
      <c r="N24" s="59"/>
      <c r="O24" s="59"/>
      <c r="P24" s="60">
        <v>1652753</v>
      </c>
      <c r="Q24" s="60">
        <v>1258289</v>
      </c>
      <c r="R24" s="59">
        <v>2911042</v>
      </c>
      <c r="S24" s="59">
        <v>881127</v>
      </c>
      <c r="T24" s="60">
        <v>1067329</v>
      </c>
      <c r="U24" s="60">
        <v>3018260</v>
      </c>
      <c r="V24" s="59">
        <v>4966716</v>
      </c>
      <c r="W24" s="59">
        <v>9478264</v>
      </c>
      <c r="X24" s="60"/>
      <c r="Y24" s="59">
        <v>9478264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11164000</v>
      </c>
      <c r="F25" s="59">
        <v>13840333</v>
      </c>
      <c r="G25" s="59"/>
      <c r="H25" s="60"/>
      <c r="I25" s="60"/>
      <c r="J25" s="59"/>
      <c r="K25" s="59"/>
      <c r="L25" s="60"/>
      <c r="M25" s="60"/>
      <c r="N25" s="59"/>
      <c r="O25" s="59"/>
      <c r="P25" s="60">
        <v>602675</v>
      </c>
      <c r="Q25" s="60">
        <v>223335</v>
      </c>
      <c r="R25" s="59">
        <v>826010</v>
      </c>
      <c r="S25" s="59">
        <v>383122</v>
      </c>
      <c r="T25" s="60">
        <v>1250000</v>
      </c>
      <c r="U25" s="60">
        <v>1151199</v>
      </c>
      <c r="V25" s="59">
        <v>2784321</v>
      </c>
      <c r="W25" s="59">
        <v>3610331</v>
      </c>
      <c r="X25" s="60">
        <v>13840333</v>
      </c>
      <c r="Y25" s="59">
        <v>-10230002</v>
      </c>
      <c r="Z25" s="61">
        <v>-73.91</v>
      </c>
      <c r="AA25" s="62">
        <v>13840333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1028000</v>
      </c>
      <c r="G32" s="59">
        <v>208160</v>
      </c>
      <c r="H32" s="60"/>
      <c r="I32" s="60"/>
      <c r="J32" s="59">
        <v>208160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208160</v>
      </c>
      <c r="X32" s="60">
        <v>1028000</v>
      </c>
      <c r="Y32" s="59">
        <v>-819840</v>
      </c>
      <c r="Z32" s="61">
        <v>-79.75</v>
      </c>
      <c r="AA32" s="62">
        <v>1028000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14029000</v>
      </c>
      <c r="F40" s="345">
        <f t="shared" si="9"/>
        <v>22776475</v>
      </c>
      <c r="G40" s="345">
        <f t="shared" si="9"/>
        <v>66549</v>
      </c>
      <c r="H40" s="343">
        <f t="shared" si="9"/>
        <v>0</v>
      </c>
      <c r="I40" s="343">
        <f t="shared" si="9"/>
        <v>1080534</v>
      </c>
      <c r="J40" s="345">
        <f t="shared" si="9"/>
        <v>1147083</v>
      </c>
      <c r="K40" s="345">
        <f t="shared" si="9"/>
        <v>11849</v>
      </c>
      <c r="L40" s="343">
        <f t="shared" si="9"/>
        <v>581860</v>
      </c>
      <c r="M40" s="343">
        <f t="shared" si="9"/>
        <v>27086</v>
      </c>
      <c r="N40" s="345">
        <f t="shared" si="9"/>
        <v>620795</v>
      </c>
      <c r="O40" s="345">
        <f t="shared" si="9"/>
        <v>12000</v>
      </c>
      <c r="P40" s="343">
        <f t="shared" si="9"/>
        <v>91259</v>
      </c>
      <c r="Q40" s="343">
        <f t="shared" si="9"/>
        <v>31962</v>
      </c>
      <c r="R40" s="345">
        <f t="shared" si="9"/>
        <v>135221</v>
      </c>
      <c r="S40" s="345">
        <f t="shared" si="9"/>
        <v>3033253</v>
      </c>
      <c r="T40" s="343">
        <f t="shared" si="9"/>
        <v>3178622</v>
      </c>
      <c r="U40" s="343">
        <f t="shared" si="9"/>
        <v>2244219</v>
      </c>
      <c r="V40" s="345">
        <f t="shared" si="9"/>
        <v>8456094</v>
      </c>
      <c r="W40" s="345">
        <f t="shared" si="9"/>
        <v>10359193</v>
      </c>
      <c r="X40" s="343">
        <f t="shared" si="9"/>
        <v>22776475</v>
      </c>
      <c r="Y40" s="345">
        <f t="shared" si="9"/>
        <v>-12417282</v>
      </c>
      <c r="Z40" s="336">
        <f>+IF(X40&lt;&gt;0,+(Y40/X40)*100,0)</f>
        <v>-54.518014749868016</v>
      </c>
      <c r="AA40" s="350">
        <f>SUM(AA41:AA49)</f>
        <v>22776475</v>
      </c>
    </row>
    <row r="41" spans="1:27" ht="12.75">
      <c r="A41" s="361" t="s">
        <v>248</v>
      </c>
      <c r="B41" s="142"/>
      <c r="C41" s="362"/>
      <c r="D41" s="363"/>
      <c r="E41" s="362"/>
      <c r="F41" s="364">
        <v>2649685</v>
      </c>
      <c r="G41" s="364"/>
      <c r="H41" s="362"/>
      <c r="I41" s="362">
        <v>1054374</v>
      </c>
      <c r="J41" s="364">
        <v>1054374</v>
      </c>
      <c r="K41" s="364"/>
      <c r="L41" s="362"/>
      <c r="M41" s="362"/>
      <c r="N41" s="364"/>
      <c r="O41" s="364"/>
      <c r="P41" s="362"/>
      <c r="Q41" s="362"/>
      <c r="R41" s="364"/>
      <c r="S41" s="364">
        <v>1954452</v>
      </c>
      <c r="T41" s="362"/>
      <c r="U41" s="362"/>
      <c r="V41" s="364">
        <v>1954452</v>
      </c>
      <c r="W41" s="364">
        <v>3008826</v>
      </c>
      <c r="X41" s="362">
        <v>2649685</v>
      </c>
      <c r="Y41" s="364">
        <v>359141</v>
      </c>
      <c r="Z41" s="365">
        <v>13.55</v>
      </c>
      <c r="AA41" s="366">
        <v>2649685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3825000</v>
      </c>
      <c r="G43" s="370"/>
      <c r="H43" s="305"/>
      <c r="I43" s="305"/>
      <c r="J43" s="370"/>
      <c r="K43" s="370"/>
      <c r="L43" s="305"/>
      <c r="M43" s="305"/>
      <c r="N43" s="370"/>
      <c r="O43" s="370">
        <v>12000</v>
      </c>
      <c r="P43" s="305">
        <v>29799</v>
      </c>
      <c r="Q43" s="305"/>
      <c r="R43" s="370">
        <v>41799</v>
      </c>
      <c r="S43" s="370">
        <v>233630</v>
      </c>
      <c r="T43" s="305">
        <v>1583140</v>
      </c>
      <c r="U43" s="305">
        <v>2153831</v>
      </c>
      <c r="V43" s="370">
        <v>3970601</v>
      </c>
      <c r="W43" s="370">
        <v>4012400</v>
      </c>
      <c r="X43" s="305">
        <v>3825000</v>
      </c>
      <c r="Y43" s="370">
        <v>187400</v>
      </c>
      <c r="Z43" s="371">
        <v>4.9</v>
      </c>
      <c r="AA43" s="303">
        <v>3825000</v>
      </c>
    </row>
    <row r="44" spans="1:27" ht="12.75">
      <c r="A44" s="361" t="s">
        <v>251</v>
      </c>
      <c r="B44" s="136"/>
      <c r="C44" s="60"/>
      <c r="D44" s="368"/>
      <c r="E44" s="54"/>
      <c r="F44" s="53">
        <v>2185059</v>
      </c>
      <c r="G44" s="53">
        <v>35943</v>
      </c>
      <c r="H44" s="54"/>
      <c r="I44" s="54">
        <v>26160</v>
      </c>
      <c r="J44" s="53">
        <v>62103</v>
      </c>
      <c r="K44" s="53">
        <v>11849</v>
      </c>
      <c r="L44" s="54">
        <v>187510</v>
      </c>
      <c r="M44" s="54">
        <v>27086</v>
      </c>
      <c r="N44" s="53">
        <v>226445</v>
      </c>
      <c r="O44" s="53"/>
      <c r="P44" s="54">
        <v>61460</v>
      </c>
      <c r="Q44" s="54">
        <v>31962</v>
      </c>
      <c r="R44" s="53">
        <v>93422</v>
      </c>
      <c r="S44" s="53">
        <v>517671</v>
      </c>
      <c r="T44" s="54">
        <v>692644</v>
      </c>
      <c r="U44" s="54">
        <v>79388</v>
      </c>
      <c r="V44" s="53">
        <v>1289703</v>
      </c>
      <c r="W44" s="53">
        <v>1671673</v>
      </c>
      <c r="X44" s="54">
        <v>2185059</v>
      </c>
      <c r="Y44" s="53">
        <v>-513386</v>
      </c>
      <c r="Z44" s="94">
        <v>-23.5</v>
      </c>
      <c r="AA44" s="95">
        <v>2185059</v>
      </c>
    </row>
    <row r="45" spans="1:27" ht="12.75">
      <c r="A45" s="361" t="s">
        <v>252</v>
      </c>
      <c r="B45" s="136"/>
      <c r="C45" s="60"/>
      <c r="D45" s="368"/>
      <c r="E45" s="54"/>
      <c r="F45" s="53">
        <v>120000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120000</v>
      </c>
      <c r="Y45" s="53">
        <v>-120000</v>
      </c>
      <c r="Z45" s="94">
        <v>-100</v>
      </c>
      <c r="AA45" s="95">
        <v>120000</v>
      </c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394350</v>
      </c>
      <c r="M48" s="54"/>
      <c r="N48" s="53">
        <v>394350</v>
      </c>
      <c r="O48" s="53"/>
      <c r="P48" s="54"/>
      <c r="Q48" s="54"/>
      <c r="R48" s="53"/>
      <c r="S48" s="53"/>
      <c r="T48" s="54"/>
      <c r="U48" s="54"/>
      <c r="V48" s="53"/>
      <c r="W48" s="53">
        <v>394350</v>
      </c>
      <c r="X48" s="54"/>
      <c r="Y48" s="53">
        <v>394350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14029000</v>
      </c>
      <c r="F49" s="53">
        <v>13996731</v>
      </c>
      <c r="G49" s="53">
        <v>30606</v>
      </c>
      <c r="H49" s="54"/>
      <c r="I49" s="54"/>
      <c r="J49" s="53">
        <v>30606</v>
      </c>
      <c r="K49" s="53"/>
      <c r="L49" s="54"/>
      <c r="M49" s="54"/>
      <c r="N49" s="53"/>
      <c r="O49" s="53"/>
      <c r="P49" s="54"/>
      <c r="Q49" s="54"/>
      <c r="R49" s="53"/>
      <c r="S49" s="53">
        <v>327500</v>
      </c>
      <c r="T49" s="54">
        <v>902838</v>
      </c>
      <c r="U49" s="54">
        <v>11000</v>
      </c>
      <c r="V49" s="53">
        <v>1241338</v>
      </c>
      <c r="W49" s="53">
        <v>1271944</v>
      </c>
      <c r="X49" s="54">
        <v>13996731</v>
      </c>
      <c r="Y49" s="53">
        <v>-12724787</v>
      </c>
      <c r="Z49" s="94">
        <v>-90.91</v>
      </c>
      <c r="AA49" s="95">
        <v>13996731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37493000</v>
      </c>
      <c r="F60" s="264">
        <f t="shared" si="14"/>
        <v>92340975</v>
      </c>
      <c r="G60" s="264">
        <f t="shared" si="14"/>
        <v>699407</v>
      </c>
      <c r="H60" s="219">
        <f t="shared" si="14"/>
        <v>1387904</v>
      </c>
      <c r="I60" s="219">
        <f t="shared" si="14"/>
        <v>2689938</v>
      </c>
      <c r="J60" s="264">
        <f t="shared" si="14"/>
        <v>4777249</v>
      </c>
      <c r="K60" s="264">
        <f t="shared" si="14"/>
        <v>11849</v>
      </c>
      <c r="L60" s="219">
        <f t="shared" si="14"/>
        <v>581860</v>
      </c>
      <c r="M60" s="219">
        <f t="shared" si="14"/>
        <v>27086</v>
      </c>
      <c r="N60" s="264">
        <f t="shared" si="14"/>
        <v>620795</v>
      </c>
      <c r="O60" s="264">
        <f t="shared" si="14"/>
        <v>12000</v>
      </c>
      <c r="P60" s="219">
        <f t="shared" si="14"/>
        <v>4062320</v>
      </c>
      <c r="Q60" s="219">
        <f t="shared" si="14"/>
        <v>1513586</v>
      </c>
      <c r="R60" s="264">
        <f t="shared" si="14"/>
        <v>5587906</v>
      </c>
      <c r="S60" s="264">
        <f t="shared" si="14"/>
        <v>12191669</v>
      </c>
      <c r="T60" s="219">
        <f t="shared" si="14"/>
        <v>14884534</v>
      </c>
      <c r="U60" s="219">
        <f t="shared" si="14"/>
        <v>18821298</v>
      </c>
      <c r="V60" s="264">
        <f t="shared" si="14"/>
        <v>45897501</v>
      </c>
      <c r="W60" s="264">
        <f t="shared" si="14"/>
        <v>56883451</v>
      </c>
      <c r="X60" s="219">
        <f t="shared" si="14"/>
        <v>92340975</v>
      </c>
      <c r="Y60" s="264">
        <f t="shared" si="14"/>
        <v>-35457524</v>
      </c>
      <c r="Z60" s="337">
        <f>+IF(X60&lt;&gt;0,+(Y60/X60)*100,0)</f>
        <v>-38.39847261738356</v>
      </c>
      <c r="AA60" s="232">
        <f>+AA57+AA54+AA51+AA40+AA37+AA34+AA22+AA5</f>
        <v>92340975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24529000</v>
      </c>
      <c r="F5" s="358">
        <f t="shared" si="0"/>
        <v>892000</v>
      </c>
      <c r="G5" s="358">
        <f t="shared" si="0"/>
        <v>408583</v>
      </c>
      <c r="H5" s="356">
        <f t="shared" si="0"/>
        <v>404149</v>
      </c>
      <c r="I5" s="356">
        <f t="shared" si="0"/>
        <v>1069871</v>
      </c>
      <c r="J5" s="358">
        <f t="shared" si="0"/>
        <v>1882603</v>
      </c>
      <c r="K5" s="358">
        <f t="shared" si="0"/>
        <v>2187406</v>
      </c>
      <c r="L5" s="356">
        <f t="shared" si="0"/>
        <v>7492516</v>
      </c>
      <c r="M5" s="356">
        <f t="shared" si="0"/>
        <v>3640684</v>
      </c>
      <c r="N5" s="358">
        <f t="shared" si="0"/>
        <v>13320606</v>
      </c>
      <c r="O5" s="358">
        <f t="shared" si="0"/>
        <v>208866</v>
      </c>
      <c r="P5" s="356">
        <f t="shared" si="0"/>
        <v>0</v>
      </c>
      <c r="Q5" s="356">
        <f t="shared" si="0"/>
        <v>0</v>
      </c>
      <c r="R5" s="358">
        <f t="shared" si="0"/>
        <v>208866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15412075</v>
      </c>
      <c r="X5" s="356">
        <f t="shared" si="0"/>
        <v>892000</v>
      </c>
      <c r="Y5" s="358">
        <f t="shared" si="0"/>
        <v>14520075</v>
      </c>
      <c r="Z5" s="359">
        <f>+IF(X5&lt;&gt;0,+(Y5/X5)*100,0)</f>
        <v>1627.8110986547083</v>
      </c>
      <c r="AA5" s="360">
        <f>+AA6+AA8+AA11+AA13+AA15</f>
        <v>892000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24529000</v>
      </c>
      <c r="F6" s="59">
        <f t="shared" si="1"/>
        <v>892000</v>
      </c>
      <c r="G6" s="59">
        <f t="shared" si="1"/>
        <v>408583</v>
      </c>
      <c r="H6" s="60">
        <f t="shared" si="1"/>
        <v>404149</v>
      </c>
      <c r="I6" s="60">
        <f t="shared" si="1"/>
        <v>1069871</v>
      </c>
      <c r="J6" s="59">
        <f t="shared" si="1"/>
        <v>1882603</v>
      </c>
      <c r="K6" s="59">
        <f t="shared" si="1"/>
        <v>243549</v>
      </c>
      <c r="L6" s="60">
        <f t="shared" si="1"/>
        <v>3464580</v>
      </c>
      <c r="M6" s="60">
        <f t="shared" si="1"/>
        <v>2081797</v>
      </c>
      <c r="N6" s="59">
        <f t="shared" si="1"/>
        <v>5789926</v>
      </c>
      <c r="O6" s="59">
        <f t="shared" si="1"/>
        <v>208866</v>
      </c>
      <c r="P6" s="60">
        <f t="shared" si="1"/>
        <v>0</v>
      </c>
      <c r="Q6" s="60">
        <f t="shared" si="1"/>
        <v>0</v>
      </c>
      <c r="R6" s="59">
        <f t="shared" si="1"/>
        <v>208866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7881395</v>
      </c>
      <c r="X6" s="60">
        <f t="shared" si="1"/>
        <v>892000</v>
      </c>
      <c r="Y6" s="59">
        <f t="shared" si="1"/>
        <v>6989395</v>
      </c>
      <c r="Z6" s="61">
        <f>+IF(X6&lt;&gt;0,+(Y6/X6)*100,0)</f>
        <v>783.5644618834081</v>
      </c>
      <c r="AA6" s="62">
        <f t="shared" si="1"/>
        <v>892000</v>
      </c>
    </row>
    <row r="7" spans="1:27" ht="12.75">
      <c r="A7" s="291" t="s">
        <v>229</v>
      </c>
      <c r="B7" s="142"/>
      <c r="C7" s="60"/>
      <c r="D7" s="340"/>
      <c r="E7" s="60">
        <v>24529000</v>
      </c>
      <c r="F7" s="59">
        <v>892000</v>
      </c>
      <c r="G7" s="59">
        <v>408583</v>
      </c>
      <c r="H7" s="60">
        <v>404149</v>
      </c>
      <c r="I7" s="60">
        <v>1069871</v>
      </c>
      <c r="J7" s="59">
        <v>1882603</v>
      </c>
      <c r="K7" s="59">
        <v>243549</v>
      </c>
      <c r="L7" s="60">
        <v>3464580</v>
      </c>
      <c r="M7" s="60">
        <v>2081797</v>
      </c>
      <c r="N7" s="59">
        <v>5789926</v>
      </c>
      <c r="O7" s="59">
        <v>208866</v>
      </c>
      <c r="P7" s="60"/>
      <c r="Q7" s="60"/>
      <c r="R7" s="59">
        <v>208866</v>
      </c>
      <c r="S7" s="59"/>
      <c r="T7" s="60"/>
      <c r="U7" s="60"/>
      <c r="V7" s="59"/>
      <c r="W7" s="59">
        <v>7881395</v>
      </c>
      <c r="X7" s="60">
        <v>892000</v>
      </c>
      <c r="Y7" s="59">
        <v>6989395</v>
      </c>
      <c r="Z7" s="61">
        <v>783.56</v>
      </c>
      <c r="AA7" s="62">
        <v>892000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1943857</v>
      </c>
      <c r="L8" s="60">
        <f t="shared" si="2"/>
        <v>4027936</v>
      </c>
      <c r="M8" s="60">
        <f t="shared" si="2"/>
        <v>1558887</v>
      </c>
      <c r="N8" s="59">
        <f t="shared" si="2"/>
        <v>7530680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7530680</v>
      </c>
      <c r="X8" s="60">
        <f t="shared" si="2"/>
        <v>0</v>
      </c>
      <c r="Y8" s="59">
        <f t="shared" si="2"/>
        <v>7530680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>
        <v>1943857</v>
      </c>
      <c r="L9" s="60">
        <v>4027936</v>
      </c>
      <c r="M9" s="60">
        <v>1558887</v>
      </c>
      <c r="N9" s="59">
        <v>7530680</v>
      </c>
      <c r="O9" s="59"/>
      <c r="P9" s="60"/>
      <c r="Q9" s="60"/>
      <c r="R9" s="59"/>
      <c r="S9" s="59"/>
      <c r="T9" s="60"/>
      <c r="U9" s="60"/>
      <c r="V9" s="59"/>
      <c r="W9" s="59">
        <v>7530680</v>
      </c>
      <c r="X9" s="60"/>
      <c r="Y9" s="59">
        <v>7530680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664144</v>
      </c>
      <c r="L22" s="343">
        <f t="shared" si="6"/>
        <v>4096380</v>
      </c>
      <c r="M22" s="343">
        <f t="shared" si="6"/>
        <v>2443315</v>
      </c>
      <c r="N22" s="345">
        <f t="shared" si="6"/>
        <v>7203839</v>
      </c>
      <c r="O22" s="345">
        <f t="shared" si="6"/>
        <v>429628</v>
      </c>
      <c r="P22" s="343">
        <f t="shared" si="6"/>
        <v>0</v>
      </c>
      <c r="Q22" s="343">
        <f t="shared" si="6"/>
        <v>0</v>
      </c>
      <c r="R22" s="345">
        <f t="shared" si="6"/>
        <v>429628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7633467</v>
      </c>
      <c r="X22" s="343">
        <f t="shared" si="6"/>
        <v>0</v>
      </c>
      <c r="Y22" s="345">
        <f t="shared" si="6"/>
        <v>7633467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92269</v>
      </c>
      <c r="L24" s="60">
        <v>670790</v>
      </c>
      <c r="M24" s="60">
        <v>175735</v>
      </c>
      <c r="N24" s="59">
        <v>938794</v>
      </c>
      <c r="O24" s="59">
        <v>51787</v>
      </c>
      <c r="P24" s="60"/>
      <c r="Q24" s="60"/>
      <c r="R24" s="59">
        <v>51787</v>
      </c>
      <c r="S24" s="59"/>
      <c r="T24" s="60"/>
      <c r="U24" s="60"/>
      <c r="V24" s="59"/>
      <c r="W24" s="59">
        <v>990581</v>
      </c>
      <c r="X24" s="60"/>
      <c r="Y24" s="59">
        <v>990581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843484</v>
      </c>
      <c r="M25" s="60">
        <v>721081</v>
      </c>
      <c r="N25" s="59">
        <v>1564565</v>
      </c>
      <c r="O25" s="59">
        <v>377841</v>
      </c>
      <c r="P25" s="60"/>
      <c r="Q25" s="60"/>
      <c r="R25" s="59">
        <v>377841</v>
      </c>
      <c r="S25" s="59"/>
      <c r="T25" s="60"/>
      <c r="U25" s="60"/>
      <c r="V25" s="59"/>
      <c r="W25" s="59">
        <v>1942406</v>
      </c>
      <c r="X25" s="60"/>
      <c r="Y25" s="59">
        <v>1942406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571875</v>
      </c>
      <c r="L32" s="60">
        <v>2582106</v>
      </c>
      <c r="M32" s="60">
        <v>1546499</v>
      </c>
      <c r="N32" s="59">
        <v>4700480</v>
      </c>
      <c r="O32" s="59"/>
      <c r="P32" s="60"/>
      <c r="Q32" s="60"/>
      <c r="R32" s="59"/>
      <c r="S32" s="59"/>
      <c r="T32" s="60"/>
      <c r="U32" s="60"/>
      <c r="V32" s="59"/>
      <c r="W32" s="59">
        <v>4700480</v>
      </c>
      <c r="X32" s="60"/>
      <c r="Y32" s="59">
        <v>4700480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188000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188000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24717000</v>
      </c>
      <c r="F60" s="264">
        <f t="shared" si="14"/>
        <v>892000</v>
      </c>
      <c r="G60" s="264">
        <f t="shared" si="14"/>
        <v>408583</v>
      </c>
      <c r="H60" s="219">
        <f t="shared" si="14"/>
        <v>404149</v>
      </c>
      <c r="I60" s="219">
        <f t="shared" si="14"/>
        <v>1069871</v>
      </c>
      <c r="J60" s="264">
        <f t="shared" si="14"/>
        <v>1882603</v>
      </c>
      <c r="K60" s="264">
        <f t="shared" si="14"/>
        <v>2851550</v>
      </c>
      <c r="L60" s="219">
        <f t="shared" si="14"/>
        <v>11588896</v>
      </c>
      <c r="M60" s="219">
        <f t="shared" si="14"/>
        <v>6083999</v>
      </c>
      <c r="N60" s="264">
        <f t="shared" si="14"/>
        <v>20524445</v>
      </c>
      <c r="O60" s="264">
        <f t="shared" si="14"/>
        <v>638494</v>
      </c>
      <c r="P60" s="219">
        <f t="shared" si="14"/>
        <v>0</v>
      </c>
      <c r="Q60" s="219">
        <f t="shared" si="14"/>
        <v>0</v>
      </c>
      <c r="R60" s="264">
        <f t="shared" si="14"/>
        <v>638494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23045542</v>
      </c>
      <c r="X60" s="219">
        <f t="shared" si="14"/>
        <v>892000</v>
      </c>
      <c r="Y60" s="264">
        <f t="shared" si="14"/>
        <v>22153542</v>
      </c>
      <c r="Z60" s="337">
        <f>+IF(X60&lt;&gt;0,+(Y60/X60)*100,0)</f>
        <v>2483.580941704036</v>
      </c>
      <c r="AA60" s="232">
        <f>+AA57+AA54+AA51+AA40+AA37+AA34+AA22+AA5</f>
        <v>892000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2017-07-31T13:30:33Z</dcterms:created>
  <dcterms:modified xsi:type="dcterms:W3CDTF">2017-07-31T13:30:36Z</dcterms:modified>
  <cp:category/>
  <cp:version/>
  <cp:contentType/>
  <cp:contentStatus/>
</cp:coreProperties>
</file>