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<sst xmlns="http://schemas.openxmlformats.org/spreadsheetml/2006/main" count="857" uniqueCount="303">
  <si>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Maruleng(LIM335)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</si>
  <si>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</si>
  <si>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</si>
  <si>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</si>
  <si>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</si>
  <si>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</si>
  <si>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</si>
  <si>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</si>
  <si>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</si>
  <si>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</si>
  <si>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</si>
  <si>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</si>
  <si>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</si>
  <si>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</si>
  <si>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</si>
  <si>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</si>
  <si>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</si>
  <si>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</si>
  <si>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</si>
  <si>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</si>
  <si>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</si>
  <si>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</si>
  <si>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</si>
  <si>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</si>
  <si>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</si>
  <si>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</si>
  <si>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</si>
  <si>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</si>
  <si>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</si>
  <si>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</si>
  <si>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</si>
  <si>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</si>
  <si>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</si>
  <si>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</si>
  <si>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</si>
  <si>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</si>
  <si>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</si>
  <si>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</si>
  <si>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</si>
  <si>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</si>
  <si>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</si>
  <si>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</si>
  <si>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</si>
  <si>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</si>
  <si>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</si>
  <si>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</si>
  <si>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</si>
  <si>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</si>
  <si>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</si>
  <si>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</si>
  <si>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</si>
  <si>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</si>
  <si>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</si>
  <si>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</si>
  <si>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</si>
  <si>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</si>
  <si>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</si>
  <si>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</si>
  <si>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</si>
  <si>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</si>
  <si>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</si>
  <si>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</si>
  <si>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</si>
  <si>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</si>
  <si>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</si>
  <si>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</si>
  <si>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</si>
  <si>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</si>
  <si>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</si>
  <si>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</si>
  <si>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Maruleng(LIM335)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</si>
  <si>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</si>
  <si>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</si>
  <si>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</si>
  <si>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</si>
  <si>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</si>
  <si>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</si>
  <si>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</si>
  <si>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</si>
  <si>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</si>
  <si>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</si>
  <si>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</si>
  <si>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</si>
  <si>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</si>
  <si>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</si>
  <si>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</si>
  <si>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</si>
  <si>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</si>
  <si>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</si>
  <si>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</si>
  <si>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</si>
  <si>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</si>
  <si>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</si>
  <si>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</si>
  <si>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</si>
  <si>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</si>
  <si>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</si>
  <si>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</si>
  <si>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</si>
  <si>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</si>
  <si>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Maruleng(LIM335)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</si>
  <si>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</si>
  <si>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</si>
  <si>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</si>
  <si>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</si>
  <si>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</si>
  <si>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</si>
  <si>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</si>
  <si>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</si>
  <si>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</si>
  <si>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</si>
  <si>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</si>
  <si>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</si>
  <si>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</si>
  <si>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</si>
  <si>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</si>
  <si>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</si>
  <si>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</si>
  <si>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</si>
  <si>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</si>
  <si>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</si>
  <si>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</si>
  <si>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</si>
  <si>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</si>
  <si>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</si>
  <si>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</si>
  <si>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</si>
  <si>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</si>
  <si>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</si>
  <si>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Maruleng(LIM335)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</si>
  <si>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</si>
  <si>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</si>
  <si>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</si>
  <si>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</si>
  <si>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</si>
  <si>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</si>
  <si>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</si>
  <si>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</si>
  <si>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</si>
  <si>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</si>
  <si>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Maruleng(LIM335)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</si>
  <si>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</si>
  <si>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</si>
  <si>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</si>
  <si>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</si>
  <si>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</si>
  <si>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</si>
  <si>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</si>
  <si>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</si>
  <si>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</si>
  <si>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</si>
  <si>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</si>
  <si>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</si>
  <si>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</si>
  <si>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</si>
  <si>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</si>
  <si>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</si>
  <si>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</si>
  <si>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</si>
  <si>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</si>
  <si>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</si>
  <si>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</si>
  <si>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</si>
  <si>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</si>
  <si>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</si>
  <si>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</si>
  <si>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</si>
  <si>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</si>
  <si>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</si>
  <si>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</si>
  <si>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</si>
  <si>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</si>
  <si>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</si>
  <si>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</si>
  <si>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Maruleng(LIM335)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</si>
  <si>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</si>
  <si>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</si>
  <si>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</si>
  <si>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</si>
  <si>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</si>
  <si>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</si>
  <si>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</si>
  <si>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</si>
  <si>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</si>
  <si>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</si>
  <si>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</si>
  <si>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</si>
  <si>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</si>
  <si>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</si>
  <si>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</si>
  <si>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</si>
  <si>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</si>
  <si>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</si>
  <si>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</si>
  <si>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</si>
  <si>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</si>
  <si>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</si>
  <si>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</si>
  <si>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</si>
  <si>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</si>
  <si>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</si>
  <si>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</si>
  <si>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Maruleng(LIM335)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</si>
  <si>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</si>
  <si>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</si>
  <si>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</si>
  <si>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</si>
  <si>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</si>
  <si>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</si>
  <si>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</si>
  <si>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</si>
  <si>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</si>
  <si>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</si>
  <si>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</si>
  <si>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</si>
  <si>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</si>
  <si>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</si>
  <si>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</si>
  <si>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</si>
  <si>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</si>
  <si>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</si>
  <si>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</si>
  <si>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</si>
  <si>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</si>
  <si>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</si>
  <si>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</si>
  <si>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</si>
  <si>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Maruleng(LIM335)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</si>
  <si>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</si>
  <si>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</si>
  <si>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</si>
  <si>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</si>
  <si>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</si>
  <si>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</si>
  <si>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</si>
  <si>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</si>
  <si>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</si>
  <si>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</si>
  <si>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</si>
  <si>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</si>
  <si>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</si>
  <si>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</si>
  <si>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</si>
  <si>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</si>
  <si>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</si>
  <si>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</si>
  <si>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</si>
  <si>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</si>
  <si>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</si>
  <si>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</si>
  <si>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</si>
  <si>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</si>
  <si>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</si>
  <si>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</si>
  <si>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</si>
  <si>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</si>
  <si>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</si>
  <si>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</si>
  <si>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</si>
  <si>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</si>
  <si>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</si>
  <si>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</si>
  <si>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</si>
  <si>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Maruleng(LIM335)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</si>
  <si>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</si>
  <si>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</si>
  <si>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Limpopo: Maruleng(LIM335)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</si>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</sst>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32093298</v>
      </c>
      <c r="C5" s="19">
        <v>0</v>
      </c>
      <c r="D5" s="59">
        <v>31587190</v>
      </c>
      <c r="E5" s="60">
        <v>58321273</v>
      </c>
      <c r="F5" s="60">
        <v>2875608</v>
      </c>
      <c r="G5" s="60">
        <v>6844437</v>
      </c>
      <c r="H5" s="60">
        <v>11908008</v>
      </c>
      <c r="I5" s="60">
        <v>21628053</v>
      </c>
      <c r="J5" s="60">
        <v>6651144</v>
      </c>
      <c r="K5" s="60">
        <v>3600042</v>
      </c>
      <c r="L5" s="60">
        <v>6427341</v>
      </c>
      <c r="M5" s="60">
        <v>16678527</v>
      </c>
      <c r="N5" s="60">
        <v>6384430</v>
      </c>
      <c r="O5" s="60">
        <v>5712990</v>
      </c>
      <c r="P5" s="60">
        <v>-810900</v>
      </c>
      <c r="Q5" s="60">
        <v>11286520</v>
      </c>
      <c r="R5" s="60">
        <v>5305217</v>
      </c>
      <c r="S5" s="60">
        <v>5828</v>
      </c>
      <c r="T5" s="60">
        <v>4991286</v>
      </c>
      <c r="U5" s="60">
        <v>10302331</v>
      </c>
      <c r="V5" s="60">
        <v>59895431</v>
      </c>
      <c r="W5" s="60">
        <v>31587190</v>
      </c>
      <c r="X5" s="60">
        <v>28308241</v>
      </c>
      <c r="Y5" s="61">
        <v>89.62</v>
      </c>
      <c r="Z5" s="62">
        <v>58321273</v>
      </c>
    </row>
    <row r="6" spans="1:26" ht="12.75">
      <c r="A6" s="58" t="s">
        <v>32</v>
      </c>
      <c r="B6" s="19">
        <v>2586338</v>
      </c>
      <c r="C6" s="19">
        <v>0</v>
      </c>
      <c r="D6" s="59">
        <v>2694675</v>
      </c>
      <c r="E6" s="60">
        <v>3021096</v>
      </c>
      <c r="F6" s="60">
        <v>222136</v>
      </c>
      <c r="G6" s="60">
        <v>260723</v>
      </c>
      <c r="H6" s="60">
        <v>285384</v>
      </c>
      <c r="I6" s="60">
        <v>768243</v>
      </c>
      <c r="J6" s="60">
        <v>254107</v>
      </c>
      <c r="K6" s="60">
        <v>255021</v>
      </c>
      <c r="L6" s="60">
        <v>242114</v>
      </c>
      <c r="M6" s="60">
        <v>751242</v>
      </c>
      <c r="N6" s="60">
        <v>253741</v>
      </c>
      <c r="O6" s="60">
        <v>274355</v>
      </c>
      <c r="P6" s="60">
        <v>247408</v>
      </c>
      <c r="Q6" s="60">
        <v>775504</v>
      </c>
      <c r="R6" s="60">
        <v>259796</v>
      </c>
      <c r="S6" s="60">
        <v>215748</v>
      </c>
      <c r="T6" s="60">
        <v>251867</v>
      </c>
      <c r="U6" s="60">
        <v>727411</v>
      </c>
      <c r="V6" s="60">
        <v>3022400</v>
      </c>
      <c r="W6" s="60">
        <v>2694676</v>
      </c>
      <c r="X6" s="60">
        <v>327724</v>
      </c>
      <c r="Y6" s="61">
        <v>12.16</v>
      </c>
      <c r="Z6" s="62">
        <v>3021096</v>
      </c>
    </row>
    <row r="7" spans="1:26" ht="12.75">
      <c r="A7" s="58" t="s">
        <v>33</v>
      </c>
      <c r="B7" s="19">
        <v>4400886</v>
      </c>
      <c r="C7" s="19">
        <v>0</v>
      </c>
      <c r="D7" s="59">
        <v>4485148</v>
      </c>
      <c r="E7" s="60">
        <v>5038293</v>
      </c>
      <c r="F7" s="60">
        <v>421673</v>
      </c>
      <c r="G7" s="60">
        <v>519413</v>
      </c>
      <c r="H7" s="60">
        <v>565276</v>
      </c>
      <c r="I7" s="60">
        <v>1506362</v>
      </c>
      <c r="J7" s="60">
        <v>0</v>
      </c>
      <c r="K7" s="60">
        <v>1158673</v>
      </c>
      <c r="L7" s="60">
        <v>0</v>
      </c>
      <c r="M7" s="60">
        <v>1158673</v>
      </c>
      <c r="N7" s="60">
        <v>435434</v>
      </c>
      <c r="O7" s="60">
        <v>444000</v>
      </c>
      <c r="P7" s="60">
        <v>395258</v>
      </c>
      <c r="Q7" s="60">
        <v>1274692</v>
      </c>
      <c r="R7" s="60">
        <v>1465881</v>
      </c>
      <c r="S7" s="60">
        <v>798789</v>
      </c>
      <c r="T7" s="60">
        <v>580039</v>
      </c>
      <c r="U7" s="60">
        <v>2844709</v>
      </c>
      <c r="V7" s="60">
        <v>6784436</v>
      </c>
      <c r="W7" s="60">
        <v>4485149</v>
      </c>
      <c r="X7" s="60">
        <v>2299287</v>
      </c>
      <c r="Y7" s="61">
        <v>51.26</v>
      </c>
      <c r="Z7" s="62">
        <v>5038293</v>
      </c>
    </row>
    <row r="8" spans="1:26" ht="12.75">
      <c r="A8" s="58" t="s">
        <v>34</v>
      </c>
      <c r="B8" s="19">
        <v>100118417</v>
      </c>
      <c r="C8" s="19">
        <v>0</v>
      </c>
      <c r="D8" s="59">
        <v>94154000</v>
      </c>
      <c r="E8" s="60">
        <v>94154000</v>
      </c>
      <c r="F8" s="60">
        <v>38283187</v>
      </c>
      <c r="G8" s="60">
        <v>310626</v>
      </c>
      <c r="H8" s="60">
        <v>27654</v>
      </c>
      <c r="I8" s="60">
        <v>38621467</v>
      </c>
      <c r="J8" s="60">
        <v>221234</v>
      </c>
      <c r="K8" s="60">
        <v>263076</v>
      </c>
      <c r="L8" s="60">
        <v>30598786</v>
      </c>
      <c r="M8" s="60">
        <v>31083096</v>
      </c>
      <c r="N8" s="60">
        <v>526995</v>
      </c>
      <c r="O8" s="60">
        <v>74762</v>
      </c>
      <c r="P8" s="60">
        <v>23150806</v>
      </c>
      <c r="Q8" s="60">
        <v>23752563</v>
      </c>
      <c r="R8" s="60">
        <v>243447</v>
      </c>
      <c r="S8" s="60">
        <v>196872</v>
      </c>
      <c r="T8" s="60">
        <v>256560</v>
      </c>
      <c r="U8" s="60">
        <v>696879</v>
      </c>
      <c r="V8" s="60">
        <v>94154005</v>
      </c>
      <c r="W8" s="60">
        <v>94154000</v>
      </c>
      <c r="X8" s="60">
        <v>5</v>
      </c>
      <c r="Y8" s="61">
        <v>0</v>
      </c>
      <c r="Z8" s="62">
        <v>94154000</v>
      </c>
    </row>
    <row r="9" spans="1:26" ht="12.75">
      <c r="A9" s="58" t="s">
        <v>35</v>
      </c>
      <c r="B9" s="19">
        <v>8102481</v>
      </c>
      <c r="C9" s="19">
        <v>0</v>
      </c>
      <c r="D9" s="59">
        <v>11397090</v>
      </c>
      <c r="E9" s="60">
        <v>10127643</v>
      </c>
      <c r="F9" s="60">
        <v>1138782</v>
      </c>
      <c r="G9" s="60">
        <v>564453</v>
      </c>
      <c r="H9" s="60">
        <v>510039</v>
      </c>
      <c r="I9" s="60">
        <v>2213274</v>
      </c>
      <c r="J9" s="60">
        <v>478665</v>
      </c>
      <c r="K9" s="60">
        <v>750096</v>
      </c>
      <c r="L9" s="60">
        <v>22043</v>
      </c>
      <c r="M9" s="60">
        <v>1250804</v>
      </c>
      <c r="N9" s="60">
        <v>1021965</v>
      </c>
      <c r="O9" s="60">
        <v>1055984</v>
      </c>
      <c r="P9" s="60">
        <v>343121</v>
      </c>
      <c r="Q9" s="60">
        <v>2421070</v>
      </c>
      <c r="R9" s="60">
        <v>1082323</v>
      </c>
      <c r="S9" s="60">
        <v>427417</v>
      </c>
      <c r="T9" s="60">
        <v>550018</v>
      </c>
      <c r="U9" s="60">
        <v>2059758</v>
      </c>
      <c r="V9" s="60">
        <v>7944906</v>
      </c>
      <c r="W9" s="60">
        <v>7697089</v>
      </c>
      <c r="X9" s="60">
        <v>247817</v>
      </c>
      <c r="Y9" s="61">
        <v>3.22</v>
      </c>
      <c r="Z9" s="62">
        <v>10127643</v>
      </c>
    </row>
    <row r="10" spans="1:26" ht="22.5">
      <c r="A10" s="63" t="s">
        <v>278</v>
      </c>
      <c r="B10" s="64">
        <f>SUM(B5:B9)</f>
        <v>147301420</v>
      </c>
      <c r="C10" s="64">
        <f>SUM(C5:C9)</f>
        <v>0</v>
      </c>
      <c r="D10" s="65">
        <f aca="true" t="shared" si="0" ref="D10:Z10">SUM(D5:D9)</f>
        <v>144318103</v>
      </c>
      <c r="E10" s="66">
        <f t="shared" si="0"/>
        <v>170662305</v>
      </c>
      <c r="F10" s="66">
        <f t="shared" si="0"/>
        <v>42941386</v>
      </c>
      <c r="G10" s="66">
        <f t="shared" si="0"/>
        <v>8499652</v>
      </c>
      <c r="H10" s="66">
        <f t="shared" si="0"/>
        <v>13296361</v>
      </c>
      <c r="I10" s="66">
        <f t="shared" si="0"/>
        <v>64737399</v>
      </c>
      <c r="J10" s="66">
        <f t="shared" si="0"/>
        <v>7605150</v>
      </c>
      <c r="K10" s="66">
        <f t="shared" si="0"/>
        <v>6026908</v>
      </c>
      <c r="L10" s="66">
        <f t="shared" si="0"/>
        <v>37290284</v>
      </c>
      <c r="M10" s="66">
        <f t="shared" si="0"/>
        <v>50922342</v>
      </c>
      <c r="N10" s="66">
        <f t="shared" si="0"/>
        <v>8622565</v>
      </c>
      <c r="O10" s="66">
        <f t="shared" si="0"/>
        <v>7562091</v>
      </c>
      <c r="P10" s="66">
        <f t="shared" si="0"/>
        <v>23325693</v>
      </c>
      <c r="Q10" s="66">
        <f t="shared" si="0"/>
        <v>39510349</v>
      </c>
      <c r="R10" s="66">
        <f t="shared" si="0"/>
        <v>8356664</v>
      </c>
      <c r="S10" s="66">
        <f t="shared" si="0"/>
        <v>1644654</v>
      </c>
      <c r="T10" s="66">
        <f t="shared" si="0"/>
        <v>6629770</v>
      </c>
      <c r="U10" s="66">
        <f t="shared" si="0"/>
        <v>16631088</v>
      </c>
      <c r="V10" s="66">
        <f t="shared" si="0"/>
        <v>171801178</v>
      </c>
      <c r="W10" s="66">
        <f t="shared" si="0"/>
        <v>140618104</v>
      </c>
      <c r="X10" s="66">
        <f t="shared" si="0"/>
        <v>31183074</v>
      </c>
      <c r="Y10" s="67">
        <f>+IF(W10&lt;&gt;0,(X10/W10)*100,0)</f>
        <v>22.175717857780246</v>
      </c>
      <c r="Z10" s="68">
        <f t="shared" si="0"/>
        <v>170662305</v>
      </c>
    </row>
    <row r="11" spans="1:26" ht="12.75">
      <c r="A11" s="58" t="s">
        <v>37</v>
      </c>
      <c r="B11" s="19">
        <v>45252894</v>
      </c>
      <c r="C11" s="19">
        <v>0</v>
      </c>
      <c r="D11" s="59">
        <v>50489061</v>
      </c>
      <c r="E11" s="60">
        <v>51688136</v>
      </c>
      <c r="F11" s="60">
        <v>4128319</v>
      </c>
      <c r="G11" s="60">
        <v>4157573</v>
      </c>
      <c r="H11" s="60">
        <v>3938250</v>
      </c>
      <c r="I11" s="60">
        <v>12224142</v>
      </c>
      <c r="J11" s="60">
        <v>5097605</v>
      </c>
      <c r="K11" s="60">
        <v>3930165</v>
      </c>
      <c r="L11" s="60">
        <v>3651826</v>
      </c>
      <c r="M11" s="60">
        <v>12679596</v>
      </c>
      <c r="N11" s="60">
        <v>3849107</v>
      </c>
      <c r="O11" s="60">
        <v>4114580</v>
      </c>
      <c r="P11" s="60">
        <v>4315422</v>
      </c>
      <c r="Q11" s="60">
        <v>12279109</v>
      </c>
      <c r="R11" s="60">
        <v>3910504</v>
      </c>
      <c r="S11" s="60">
        <v>4170773</v>
      </c>
      <c r="T11" s="60">
        <v>4205562</v>
      </c>
      <c r="U11" s="60">
        <v>12286839</v>
      </c>
      <c r="V11" s="60">
        <v>49469686</v>
      </c>
      <c r="W11" s="60">
        <v>50489061</v>
      </c>
      <c r="X11" s="60">
        <v>-1019375</v>
      </c>
      <c r="Y11" s="61">
        <v>-2.02</v>
      </c>
      <c r="Z11" s="62">
        <v>51688136</v>
      </c>
    </row>
    <row r="12" spans="1:26" ht="12.75">
      <c r="A12" s="58" t="s">
        <v>38</v>
      </c>
      <c r="B12" s="19">
        <v>9511268</v>
      </c>
      <c r="C12" s="19">
        <v>0</v>
      </c>
      <c r="D12" s="59">
        <v>9831891</v>
      </c>
      <c r="E12" s="60">
        <v>9320644</v>
      </c>
      <c r="F12" s="60">
        <v>747021</v>
      </c>
      <c r="G12" s="60">
        <v>747047</v>
      </c>
      <c r="H12" s="60">
        <v>715791</v>
      </c>
      <c r="I12" s="60">
        <v>2209859</v>
      </c>
      <c r="J12" s="60">
        <v>703055</v>
      </c>
      <c r="K12" s="60">
        <v>715770</v>
      </c>
      <c r="L12" s="60">
        <v>715770</v>
      </c>
      <c r="M12" s="60">
        <v>2134595</v>
      </c>
      <c r="N12" s="60">
        <v>715801</v>
      </c>
      <c r="O12" s="60">
        <v>841840</v>
      </c>
      <c r="P12" s="60">
        <v>689958</v>
      </c>
      <c r="Q12" s="60">
        <v>2247599</v>
      </c>
      <c r="R12" s="60">
        <v>729895</v>
      </c>
      <c r="S12" s="60">
        <v>729895</v>
      </c>
      <c r="T12" s="60">
        <v>729895</v>
      </c>
      <c r="U12" s="60">
        <v>2189685</v>
      </c>
      <c r="V12" s="60">
        <v>8781738</v>
      </c>
      <c r="W12" s="60">
        <v>9831891</v>
      </c>
      <c r="X12" s="60">
        <v>-1050153</v>
      </c>
      <c r="Y12" s="61">
        <v>-10.68</v>
      </c>
      <c r="Z12" s="62">
        <v>9320644</v>
      </c>
    </row>
    <row r="13" spans="1:26" ht="12.75">
      <c r="A13" s="58" t="s">
        <v>279</v>
      </c>
      <c r="B13" s="19">
        <v>29527976</v>
      </c>
      <c r="C13" s="19">
        <v>0</v>
      </c>
      <c r="D13" s="59">
        <v>33080278</v>
      </c>
      <c r="E13" s="60">
        <v>36080278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33080280</v>
      </c>
      <c r="X13" s="60">
        <v>-33080280</v>
      </c>
      <c r="Y13" s="61">
        <v>-100</v>
      </c>
      <c r="Z13" s="62">
        <v>36080278</v>
      </c>
    </row>
    <row r="14" spans="1:26" ht="12.75">
      <c r="A14" s="58" t="s">
        <v>40</v>
      </c>
      <c r="B14" s="19">
        <v>45995</v>
      </c>
      <c r="C14" s="19">
        <v>0</v>
      </c>
      <c r="D14" s="59">
        <v>74340</v>
      </c>
      <c r="E14" s="60">
        <v>74340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74340</v>
      </c>
      <c r="X14" s="60">
        <v>-74340</v>
      </c>
      <c r="Y14" s="61">
        <v>-100</v>
      </c>
      <c r="Z14" s="62">
        <v>74340</v>
      </c>
    </row>
    <row r="15" spans="1:26" ht="12.75">
      <c r="A15" s="58" t="s">
        <v>41</v>
      </c>
      <c r="B15" s="19">
        <v>2371601</v>
      </c>
      <c r="C15" s="19">
        <v>0</v>
      </c>
      <c r="D15" s="59">
        <v>4314500</v>
      </c>
      <c r="E15" s="60">
        <v>4656190</v>
      </c>
      <c r="F15" s="60">
        <v>45878</v>
      </c>
      <c r="G15" s="60">
        <v>539174</v>
      </c>
      <c r="H15" s="60">
        <v>266832</v>
      </c>
      <c r="I15" s="60">
        <v>851884</v>
      </c>
      <c r="J15" s="60">
        <v>185167</v>
      </c>
      <c r="K15" s="60">
        <v>285397</v>
      </c>
      <c r="L15" s="60">
        <v>187771</v>
      </c>
      <c r="M15" s="60">
        <v>658335</v>
      </c>
      <c r="N15" s="60">
        <v>379313</v>
      </c>
      <c r="O15" s="60">
        <v>249095</v>
      </c>
      <c r="P15" s="60">
        <v>229084</v>
      </c>
      <c r="Q15" s="60">
        <v>857492</v>
      </c>
      <c r="R15" s="60">
        <v>359368</v>
      </c>
      <c r="S15" s="60">
        <v>284958</v>
      </c>
      <c r="T15" s="60">
        <v>323081</v>
      </c>
      <c r="U15" s="60">
        <v>967407</v>
      </c>
      <c r="V15" s="60">
        <v>3335118</v>
      </c>
      <c r="W15" s="60">
        <v>4314502</v>
      </c>
      <c r="X15" s="60">
        <v>-979384</v>
      </c>
      <c r="Y15" s="61">
        <v>-22.7</v>
      </c>
      <c r="Z15" s="62">
        <v>4656190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58096243</v>
      </c>
      <c r="C17" s="19">
        <v>0</v>
      </c>
      <c r="D17" s="59">
        <v>50513248</v>
      </c>
      <c r="E17" s="60">
        <v>67305826</v>
      </c>
      <c r="F17" s="60">
        <v>2930409</v>
      </c>
      <c r="G17" s="60">
        <v>2729008</v>
      </c>
      <c r="H17" s="60">
        <v>2824542</v>
      </c>
      <c r="I17" s="60">
        <v>8483959</v>
      </c>
      <c r="J17" s="60">
        <v>2939846</v>
      </c>
      <c r="K17" s="60">
        <v>2204507</v>
      </c>
      <c r="L17" s="60">
        <v>2820887</v>
      </c>
      <c r="M17" s="60">
        <v>7965240</v>
      </c>
      <c r="N17" s="60">
        <v>2950927</v>
      </c>
      <c r="O17" s="60">
        <v>5244701</v>
      </c>
      <c r="P17" s="60">
        <v>3551460</v>
      </c>
      <c r="Q17" s="60">
        <v>11747088</v>
      </c>
      <c r="R17" s="60">
        <v>1722939</v>
      </c>
      <c r="S17" s="60">
        <v>3278548</v>
      </c>
      <c r="T17" s="60">
        <v>2037132</v>
      </c>
      <c r="U17" s="60">
        <v>7038619</v>
      </c>
      <c r="V17" s="60">
        <v>35234906</v>
      </c>
      <c r="W17" s="60">
        <v>45734493</v>
      </c>
      <c r="X17" s="60">
        <v>-10499587</v>
      </c>
      <c r="Y17" s="61">
        <v>-22.96</v>
      </c>
      <c r="Z17" s="62">
        <v>67305826</v>
      </c>
    </row>
    <row r="18" spans="1:26" ht="12.75">
      <c r="A18" s="70" t="s">
        <v>44</v>
      </c>
      <c r="B18" s="71">
        <f>SUM(B11:B17)</f>
        <v>144805977</v>
      </c>
      <c r="C18" s="71">
        <f>SUM(C11:C17)</f>
        <v>0</v>
      </c>
      <c r="D18" s="72">
        <f aca="true" t="shared" si="1" ref="D18:Z18">SUM(D11:D17)</f>
        <v>148303318</v>
      </c>
      <c r="E18" s="73">
        <f t="shared" si="1"/>
        <v>169125414</v>
      </c>
      <c r="F18" s="73">
        <f t="shared" si="1"/>
        <v>7851627</v>
      </c>
      <c r="G18" s="73">
        <f t="shared" si="1"/>
        <v>8172802</v>
      </c>
      <c r="H18" s="73">
        <f t="shared" si="1"/>
        <v>7745415</v>
      </c>
      <c r="I18" s="73">
        <f t="shared" si="1"/>
        <v>23769844</v>
      </c>
      <c r="J18" s="73">
        <f t="shared" si="1"/>
        <v>8925673</v>
      </c>
      <c r="K18" s="73">
        <f t="shared" si="1"/>
        <v>7135839</v>
      </c>
      <c r="L18" s="73">
        <f t="shared" si="1"/>
        <v>7376254</v>
      </c>
      <c r="M18" s="73">
        <f t="shared" si="1"/>
        <v>23437766</v>
      </c>
      <c r="N18" s="73">
        <f t="shared" si="1"/>
        <v>7895148</v>
      </c>
      <c r="O18" s="73">
        <f t="shared" si="1"/>
        <v>10450216</v>
      </c>
      <c r="P18" s="73">
        <f t="shared" si="1"/>
        <v>8785924</v>
      </c>
      <c r="Q18" s="73">
        <f t="shared" si="1"/>
        <v>27131288</v>
      </c>
      <c r="R18" s="73">
        <f t="shared" si="1"/>
        <v>6722706</v>
      </c>
      <c r="S18" s="73">
        <f t="shared" si="1"/>
        <v>8464174</v>
      </c>
      <c r="T18" s="73">
        <f t="shared" si="1"/>
        <v>7295670</v>
      </c>
      <c r="U18" s="73">
        <f t="shared" si="1"/>
        <v>22482550</v>
      </c>
      <c r="V18" s="73">
        <f t="shared" si="1"/>
        <v>96821448</v>
      </c>
      <c r="W18" s="73">
        <f t="shared" si="1"/>
        <v>143524567</v>
      </c>
      <c r="X18" s="73">
        <f t="shared" si="1"/>
        <v>-46703119</v>
      </c>
      <c r="Y18" s="67">
        <f>+IF(W18&lt;&gt;0,(X18/W18)*100,0)</f>
        <v>-32.54015669665807</v>
      </c>
      <c r="Z18" s="74">
        <f t="shared" si="1"/>
        <v>169125414</v>
      </c>
    </row>
    <row r="19" spans="1:26" ht="12.75">
      <c r="A19" s="70" t="s">
        <v>45</v>
      </c>
      <c r="B19" s="75">
        <f>+B10-B18</f>
        <v>2495443</v>
      </c>
      <c r="C19" s="75">
        <f>+C10-C18</f>
        <v>0</v>
      </c>
      <c r="D19" s="76">
        <f aca="true" t="shared" si="2" ref="D19:Z19">+D10-D18</f>
        <v>-3985215</v>
      </c>
      <c r="E19" s="77">
        <f t="shared" si="2"/>
        <v>1536891</v>
      </c>
      <c r="F19" s="77">
        <f t="shared" si="2"/>
        <v>35089759</v>
      </c>
      <c r="G19" s="77">
        <f t="shared" si="2"/>
        <v>326850</v>
      </c>
      <c r="H19" s="77">
        <f t="shared" si="2"/>
        <v>5550946</v>
      </c>
      <c r="I19" s="77">
        <f t="shared" si="2"/>
        <v>40967555</v>
      </c>
      <c r="J19" s="77">
        <f t="shared" si="2"/>
        <v>-1320523</v>
      </c>
      <c r="K19" s="77">
        <f t="shared" si="2"/>
        <v>-1108931</v>
      </c>
      <c r="L19" s="77">
        <f t="shared" si="2"/>
        <v>29914030</v>
      </c>
      <c r="M19" s="77">
        <f t="shared" si="2"/>
        <v>27484576</v>
      </c>
      <c r="N19" s="77">
        <f t="shared" si="2"/>
        <v>727417</v>
      </c>
      <c r="O19" s="77">
        <f t="shared" si="2"/>
        <v>-2888125</v>
      </c>
      <c r="P19" s="77">
        <f t="shared" si="2"/>
        <v>14539769</v>
      </c>
      <c r="Q19" s="77">
        <f t="shared" si="2"/>
        <v>12379061</v>
      </c>
      <c r="R19" s="77">
        <f t="shared" si="2"/>
        <v>1633958</v>
      </c>
      <c r="S19" s="77">
        <f t="shared" si="2"/>
        <v>-6819520</v>
      </c>
      <c r="T19" s="77">
        <f t="shared" si="2"/>
        <v>-665900</v>
      </c>
      <c r="U19" s="77">
        <f t="shared" si="2"/>
        <v>-5851462</v>
      </c>
      <c r="V19" s="77">
        <f t="shared" si="2"/>
        <v>74979730</v>
      </c>
      <c r="W19" s="77">
        <f>IF(E10=E18,0,W10-W18)</f>
        <v>-2906463</v>
      </c>
      <c r="X19" s="77">
        <f t="shared" si="2"/>
        <v>77886193</v>
      </c>
      <c r="Y19" s="78">
        <f>+IF(W19&lt;&gt;0,(X19/W19)*100,0)</f>
        <v>-2679.7586275827352</v>
      </c>
      <c r="Z19" s="79">
        <f t="shared" si="2"/>
        <v>1536891</v>
      </c>
    </row>
    <row r="20" spans="1:26" ht="12.75">
      <c r="A20" s="58" t="s">
        <v>46</v>
      </c>
      <c r="B20" s="19">
        <v>30068247</v>
      </c>
      <c r="C20" s="19">
        <v>0</v>
      </c>
      <c r="D20" s="59">
        <v>47918000</v>
      </c>
      <c r="E20" s="60">
        <v>49660371</v>
      </c>
      <c r="F20" s="60">
        <v>82714</v>
      </c>
      <c r="G20" s="60">
        <v>7471412</v>
      </c>
      <c r="H20" s="60">
        <v>6098788</v>
      </c>
      <c r="I20" s="60">
        <v>13652914</v>
      </c>
      <c r="J20" s="60">
        <v>82714</v>
      </c>
      <c r="K20" s="60">
        <v>226581</v>
      </c>
      <c r="L20" s="60">
        <v>8747493</v>
      </c>
      <c r="M20" s="60">
        <v>9056788</v>
      </c>
      <c r="N20" s="60">
        <v>2490417</v>
      </c>
      <c r="O20" s="60">
        <v>2963106</v>
      </c>
      <c r="P20" s="60">
        <v>5705949</v>
      </c>
      <c r="Q20" s="60">
        <v>11159472</v>
      </c>
      <c r="R20" s="60">
        <v>5850525</v>
      </c>
      <c r="S20" s="60">
        <v>3418048</v>
      </c>
      <c r="T20" s="60">
        <v>6522626</v>
      </c>
      <c r="U20" s="60">
        <v>15791199</v>
      </c>
      <c r="V20" s="60">
        <v>49660373</v>
      </c>
      <c r="W20" s="60">
        <v>25418000</v>
      </c>
      <c r="X20" s="60">
        <v>24242373</v>
      </c>
      <c r="Y20" s="61">
        <v>95.37</v>
      </c>
      <c r="Z20" s="62">
        <v>49660371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32563690</v>
      </c>
      <c r="C22" s="86">
        <f>SUM(C19:C21)</f>
        <v>0</v>
      </c>
      <c r="D22" s="87">
        <f aca="true" t="shared" si="3" ref="D22:Z22">SUM(D19:D21)</f>
        <v>43932785</v>
      </c>
      <c r="E22" s="88">
        <f t="shared" si="3"/>
        <v>51197262</v>
      </c>
      <c r="F22" s="88">
        <f t="shared" si="3"/>
        <v>35172473</v>
      </c>
      <c r="G22" s="88">
        <f t="shared" si="3"/>
        <v>7798262</v>
      </c>
      <c r="H22" s="88">
        <f t="shared" si="3"/>
        <v>11649734</v>
      </c>
      <c r="I22" s="88">
        <f t="shared" si="3"/>
        <v>54620469</v>
      </c>
      <c r="J22" s="88">
        <f t="shared" si="3"/>
        <v>-1237809</v>
      </c>
      <c r="K22" s="88">
        <f t="shared" si="3"/>
        <v>-882350</v>
      </c>
      <c r="L22" s="88">
        <f t="shared" si="3"/>
        <v>38661523</v>
      </c>
      <c r="M22" s="88">
        <f t="shared" si="3"/>
        <v>36541364</v>
      </c>
      <c r="N22" s="88">
        <f t="shared" si="3"/>
        <v>3217834</v>
      </c>
      <c r="O22" s="88">
        <f t="shared" si="3"/>
        <v>74981</v>
      </c>
      <c r="P22" s="88">
        <f t="shared" si="3"/>
        <v>20245718</v>
      </c>
      <c r="Q22" s="88">
        <f t="shared" si="3"/>
        <v>23538533</v>
      </c>
      <c r="R22" s="88">
        <f t="shared" si="3"/>
        <v>7484483</v>
      </c>
      <c r="S22" s="88">
        <f t="shared" si="3"/>
        <v>-3401472</v>
      </c>
      <c r="T22" s="88">
        <f t="shared" si="3"/>
        <v>5856726</v>
      </c>
      <c r="U22" s="88">
        <f t="shared" si="3"/>
        <v>9939737</v>
      </c>
      <c r="V22" s="88">
        <f t="shared" si="3"/>
        <v>124640103</v>
      </c>
      <c r="W22" s="88">
        <f t="shared" si="3"/>
        <v>22511537</v>
      </c>
      <c r="X22" s="88">
        <f t="shared" si="3"/>
        <v>102128566</v>
      </c>
      <c r="Y22" s="89">
        <f>+IF(W22&lt;&gt;0,(X22/W22)*100,0)</f>
        <v>453.6721148804721</v>
      </c>
      <c r="Z22" s="90">
        <f t="shared" si="3"/>
        <v>51197262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32563690</v>
      </c>
      <c r="C24" s="75">
        <f>SUM(C22:C23)</f>
        <v>0</v>
      </c>
      <c r="D24" s="76">
        <f aca="true" t="shared" si="4" ref="D24:Z24">SUM(D22:D23)</f>
        <v>43932785</v>
      </c>
      <c r="E24" s="77">
        <f t="shared" si="4"/>
        <v>51197262</v>
      </c>
      <c r="F24" s="77">
        <f t="shared" si="4"/>
        <v>35172473</v>
      </c>
      <c r="G24" s="77">
        <f t="shared" si="4"/>
        <v>7798262</v>
      </c>
      <c r="H24" s="77">
        <f t="shared" si="4"/>
        <v>11649734</v>
      </c>
      <c r="I24" s="77">
        <f t="shared" si="4"/>
        <v>54620469</v>
      </c>
      <c r="J24" s="77">
        <f t="shared" si="4"/>
        <v>-1237809</v>
      </c>
      <c r="K24" s="77">
        <f t="shared" si="4"/>
        <v>-882350</v>
      </c>
      <c r="L24" s="77">
        <f t="shared" si="4"/>
        <v>38661523</v>
      </c>
      <c r="M24" s="77">
        <f t="shared" si="4"/>
        <v>36541364</v>
      </c>
      <c r="N24" s="77">
        <f t="shared" si="4"/>
        <v>3217834</v>
      </c>
      <c r="O24" s="77">
        <f t="shared" si="4"/>
        <v>74981</v>
      </c>
      <c r="P24" s="77">
        <f t="shared" si="4"/>
        <v>20245718</v>
      </c>
      <c r="Q24" s="77">
        <f t="shared" si="4"/>
        <v>23538533</v>
      </c>
      <c r="R24" s="77">
        <f t="shared" si="4"/>
        <v>7484483</v>
      </c>
      <c r="S24" s="77">
        <f t="shared" si="4"/>
        <v>-3401472</v>
      </c>
      <c r="T24" s="77">
        <f t="shared" si="4"/>
        <v>5856726</v>
      </c>
      <c r="U24" s="77">
        <f t="shared" si="4"/>
        <v>9939737</v>
      </c>
      <c r="V24" s="77">
        <f t="shared" si="4"/>
        <v>124640103</v>
      </c>
      <c r="W24" s="77">
        <f t="shared" si="4"/>
        <v>22511537</v>
      </c>
      <c r="X24" s="77">
        <f t="shared" si="4"/>
        <v>102128566</v>
      </c>
      <c r="Y24" s="78">
        <f>+IF(W24&lt;&gt;0,(X24/W24)*100,0)</f>
        <v>453.6721148804721</v>
      </c>
      <c r="Z24" s="79">
        <f t="shared" si="4"/>
        <v>51197262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44019194</v>
      </c>
      <c r="C27" s="22">
        <v>0</v>
      </c>
      <c r="D27" s="99">
        <v>81666000</v>
      </c>
      <c r="E27" s="100">
        <v>84328907</v>
      </c>
      <c r="F27" s="100">
        <v>2986500</v>
      </c>
      <c r="G27" s="100">
        <v>7812527</v>
      </c>
      <c r="H27" s="100">
        <v>8528981</v>
      </c>
      <c r="I27" s="100">
        <v>19328008</v>
      </c>
      <c r="J27" s="100">
        <v>400349</v>
      </c>
      <c r="K27" s="100">
        <v>226581</v>
      </c>
      <c r="L27" s="100">
        <v>8747492</v>
      </c>
      <c r="M27" s="100">
        <v>9374422</v>
      </c>
      <c r="N27" s="100">
        <v>2942643</v>
      </c>
      <c r="O27" s="100">
        <v>2963106</v>
      </c>
      <c r="P27" s="100">
        <v>5723461</v>
      </c>
      <c r="Q27" s="100">
        <v>11629210</v>
      </c>
      <c r="R27" s="100">
        <v>8539532</v>
      </c>
      <c r="S27" s="100">
        <v>3527283</v>
      </c>
      <c r="T27" s="100">
        <v>7702882</v>
      </c>
      <c r="U27" s="100">
        <v>19769697</v>
      </c>
      <c r="V27" s="100">
        <v>60101337</v>
      </c>
      <c r="W27" s="100">
        <v>84328907</v>
      </c>
      <c r="X27" s="100">
        <v>-24227570</v>
      </c>
      <c r="Y27" s="101">
        <v>-28.73</v>
      </c>
      <c r="Z27" s="102">
        <v>84328907</v>
      </c>
    </row>
    <row r="28" spans="1:26" ht="12.75">
      <c r="A28" s="103" t="s">
        <v>46</v>
      </c>
      <c r="B28" s="19">
        <v>33977663</v>
      </c>
      <c r="C28" s="19">
        <v>0</v>
      </c>
      <c r="D28" s="59">
        <v>47918000</v>
      </c>
      <c r="E28" s="60">
        <v>49660371</v>
      </c>
      <c r="F28" s="60">
        <v>82714</v>
      </c>
      <c r="G28" s="60">
        <v>7471413</v>
      </c>
      <c r="H28" s="60">
        <v>6098787</v>
      </c>
      <c r="I28" s="60">
        <v>13652914</v>
      </c>
      <c r="J28" s="60">
        <v>82714</v>
      </c>
      <c r="K28" s="60">
        <v>226581</v>
      </c>
      <c r="L28" s="60">
        <v>8747492</v>
      </c>
      <c r="M28" s="60">
        <v>9056787</v>
      </c>
      <c r="N28" s="60">
        <v>2490417</v>
      </c>
      <c r="O28" s="60">
        <v>2963106</v>
      </c>
      <c r="P28" s="60">
        <v>5705949</v>
      </c>
      <c r="Q28" s="60">
        <v>11159472</v>
      </c>
      <c r="R28" s="60">
        <v>5850526</v>
      </c>
      <c r="S28" s="60">
        <v>3418049</v>
      </c>
      <c r="T28" s="60">
        <v>6522626</v>
      </c>
      <c r="U28" s="60">
        <v>15791201</v>
      </c>
      <c r="V28" s="60">
        <v>49660374</v>
      </c>
      <c r="W28" s="60">
        <v>49660371</v>
      </c>
      <c r="X28" s="60">
        <v>3</v>
      </c>
      <c r="Y28" s="61">
        <v>0</v>
      </c>
      <c r="Z28" s="62">
        <v>49660371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10041531</v>
      </c>
      <c r="C31" s="19">
        <v>0</v>
      </c>
      <c r="D31" s="59">
        <v>33748000</v>
      </c>
      <c r="E31" s="60">
        <v>34668536</v>
      </c>
      <c r="F31" s="60">
        <v>2903787</v>
      </c>
      <c r="G31" s="60">
        <v>341114</v>
      </c>
      <c r="H31" s="60">
        <v>2430193</v>
      </c>
      <c r="I31" s="60">
        <v>5675094</v>
      </c>
      <c r="J31" s="60">
        <v>317635</v>
      </c>
      <c r="K31" s="60">
        <v>0</v>
      </c>
      <c r="L31" s="60">
        <v>0</v>
      </c>
      <c r="M31" s="60">
        <v>317635</v>
      </c>
      <c r="N31" s="60">
        <v>452226</v>
      </c>
      <c r="O31" s="60">
        <v>0</v>
      </c>
      <c r="P31" s="60">
        <v>17512</v>
      </c>
      <c r="Q31" s="60">
        <v>469738</v>
      </c>
      <c r="R31" s="60">
        <v>2689006</v>
      </c>
      <c r="S31" s="60">
        <v>109234</v>
      </c>
      <c r="T31" s="60">
        <v>1180256</v>
      </c>
      <c r="U31" s="60">
        <v>3978496</v>
      </c>
      <c r="V31" s="60">
        <v>10440963</v>
      </c>
      <c r="W31" s="60">
        <v>34668536</v>
      </c>
      <c r="X31" s="60">
        <v>-24227573</v>
      </c>
      <c r="Y31" s="61">
        <v>-69.88</v>
      </c>
      <c r="Z31" s="62">
        <v>34668536</v>
      </c>
    </row>
    <row r="32" spans="1:26" ht="12.75">
      <c r="A32" s="70" t="s">
        <v>54</v>
      </c>
      <c r="B32" s="22">
        <f>SUM(B28:B31)</f>
        <v>44019194</v>
      </c>
      <c r="C32" s="22">
        <f>SUM(C28:C31)</f>
        <v>0</v>
      </c>
      <c r="D32" s="99">
        <f aca="true" t="shared" si="5" ref="D32:Z32">SUM(D28:D31)</f>
        <v>81666000</v>
      </c>
      <c r="E32" s="100">
        <f t="shared" si="5"/>
        <v>84328907</v>
      </c>
      <c r="F32" s="100">
        <f t="shared" si="5"/>
        <v>2986501</v>
      </c>
      <c r="G32" s="100">
        <f t="shared" si="5"/>
        <v>7812527</v>
      </c>
      <c r="H32" s="100">
        <f t="shared" si="5"/>
        <v>8528980</v>
      </c>
      <c r="I32" s="100">
        <f t="shared" si="5"/>
        <v>19328008</v>
      </c>
      <c r="J32" s="100">
        <f t="shared" si="5"/>
        <v>400349</v>
      </c>
      <c r="K32" s="100">
        <f t="shared" si="5"/>
        <v>226581</v>
      </c>
      <c r="L32" s="100">
        <f t="shared" si="5"/>
        <v>8747492</v>
      </c>
      <c r="M32" s="100">
        <f t="shared" si="5"/>
        <v>9374422</v>
      </c>
      <c r="N32" s="100">
        <f t="shared" si="5"/>
        <v>2942643</v>
      </c>
      <c r="O32" s="100">
        <f t="shared" si="5"/>
        <v>2963106</v>
      </c>
      <c r="P32" s="100">
        <f t="shared" si="5"/>
        <v>5723461</v>
      </c>
      <c r="Q32" s="100">
        <f t="shared" si="5"/>
        <v>11629210</v>
      </c>
      <c r="R32" s="100">
        <f t="shared" si="5"/>
        <v>8539532</v>
      </c>
      <c r="S32" s="100">
        <f t="shared" si="5"/>
        <v>3527283</v>
      </c>
      <c r="T32" s="100">
        <f t="shared" si="5"/>
        <v>7702882</v>
      </c>
      <c r="U32" s="100">
        <f t="shared" si="5"/>
        <v>19769697</v>
      </c>
      <c r="V32" s="100">
        <f t="shared" si="5"/>
        <v>60101337</v>
      </c>
      <c r="W32" s="100">
        <f t="shared" si="5"/>
        <v>84328907</v>
      </c>
      <c r="X32" s="100">
        <f t="shared" si="5"/>
        <v>-24227570</v>
      </c>
      <c r="Y32" s="101">
        <f>+IF(W32&lt;&gt;0,(X32/W32)*100,0)</f>
        <v>-28.72985179328839</v>
      </c>
      <c r="Z32" s="102">
        <f t="shared" si="5"/>
        <v>84328907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113407326</v>
      </c>
      <c r="C35" s="19">
        <v>0</v>
      </c>
      <c r="D35" s="59">
        <v>78518440</v>
      </c>
      <c r="E35" s="60">
        <v>95553066</v>
      </c>
      <c r="F35" s="60">
        <v>157876359</v>
      </c>
      <c r="G35" s="60">
        <v>156793981</v>
      </c>
      <c r="H35" s="60">
        <v>154379620</v>
      </c>
      <c r="I35" s="60">
        <v>154379620</v>
      </c>
      <c r="J35" s="60">
        <v>150943195</v>
      </c>
      <c r="K35" s="60">
        <v>150568726</v>
      </c>
      <c r="L35" s="60">
        <v>164568128</v>
      </c>
      <c r="M35" s="60">
        <v>164568128</v>
      </c>
      <c r="N35" s="60">
        <v>156617038</v>
      </c>
      <c r="O35" s="60">
        <v>148379512</v>
      </c>
      <c r="P35" s="60">
        <v>182699875</v>
      </c>
      <c r="Q35" s="60">
        <v>182699875</v>
      </c>
      <c r="R35" s="60">
        <v>176312239</v>
      </c>
      <c r="S35" s="60">
        <v>168040915</v>
      </c>
      <c r="T35" s="60">
        <v>158901081</v>
      </c>
      <c r="U35" s="60">
        <v>158901081</v>
      </c>
      <c r="V35" s="60">
        <v>158901081</v>
      </c>
      <c r="W35" s="60">
        <v>95553066</v>
      </c>
      <c r="X35" s="60">
        <v>63348015</v>
      </c>
      <c r="Y35" s="61">
        <v>66.3</v>
      </c>
      <c r="Z35" s="62">
        <v>95553066</v>
      </c>
    </row>
    <row r="36" spans="1:26" ht="12.75">
      <c r="A36" s="58" t="s">
        <v>57</v>
      </c>
      <c r="B36" s="19">
        <v>309873408</v>
      </c>
      <c r="C36" s="19">
        <v>0</v>
      </c>
      <c r="D36" s="59">
        <v>342916494</v>
      </c>
      <c r="E36" s="60">
        <v>326469425</v>
      </c>
      <c r="F36" s="60">
        <v>349369959</v>
      </c>
      <c r="G36" s="60">
        <v>322709970</v>
      </c>
      <c r="H36" s="60">
        <v>327508703</v>
      </c>
      <c r="I36" s="60">
        <v>327508703</v>
      </c>
      <c r="J36" s="60">
        <v>327909052</v>
      </c>
      <c r="K36" s="60">
        <v>328706624</v>
      </c>
      <c r="L36" s="60">
        <v>333265865</v>
      </c>
      <c r="M36" s="60">
        <v>333265865</v>
      </c>
      <c r="N36" s="60">
        <v>336208509</v>
      </c>
      <c r="O36" s="60">
        <v>338858509</v>
      </c>
      <c r="P36" s="60">
        <v>343987755</v>
      </c>
      <c r="Q36" s="60">
        <v>343987755</v>
      </c>
      <c r="R36" s="60">
        <v>351640016</v>
      </c>
      <c r="S36" s="60">
        <v>354142863</v>
      </c>
      <c r="T36" s="60">
        <v>361845745</v>
      </c>
      <c r="U36" s="60">
        <v>361845745</v>
      </c>
      <c r="V36" s="60">
        <v>361845745</v>
      </c>
      <c r="W36" s="60">
        <v>326469425</v>
      </c>
      <c r="X36" s="60">
        <v>35376320</v>
      </c>
      <c r="Y36" s="61">
        <v>10.84</v>
      </c>
      <c r="Z36" s="62">
        <v>326469425</v>
      </c>
    </row>
    <row r="37" spans="1:26" ht="12.75">
      <c r="A37" s="58" t="s">
        <v>58</v>
      </c>
      <c r="B37" s="19">
        <v>43185827</v>
      </c>
      <c r="C37" s="19">
        <v>0</v>
      </c>
      <c r="D37" s="59">
        <v>16242410</v>
      </c>
      <c r="E37" s="60">
        <v>16242410</v>
      </c>
      <c r="F37" s="60">
        <v>49817419</v>
      </c>
      <c r="G37" s="60">
        <v>64246998</v>
      </c>
      <c r="H37" s="60">
        <v>41827750</v>
      </c>
      <c r="I37" s="60">
        <v>41827750</v>
      </c>
      <c r="J37" s="60">
        <v>42188155</v>
      </c>
      <c r="K37" s="60">
        <v>41846460</v>
      </c>
      <c r="L37" s="60">
        <v>29036229</v>
      </c>
      <c r="M37" s="60">
        <v>29036229</v>
      </c>
      <c r="N37" s="60">
        <v>26536228</v>
      </c>
      <c r="O37" s="60">
        <v>23636229</v>
      </c>
      <c r="P37" s="60">
        <v>33854876</v>
      </c>
      <c r="Q37" s="60">
        <v>33854876</v>
      </c>
      <c r="R37" s="60">
        <v>29081071</v>
      </c>
      <c r="S37" s="60">
        <v>27235091</v>
      </c>
      <c r="T37" s="60">
        <v>18232617</v>
      </c>
      <c r="U37" s="60">
        <v>18232617</v>
      </c>
      <c r="V37" s="60">
        <v>18232617</v>
      </c>
      <c r="W37" s="60">
        <v>16242410</v>
      </c>
      <c r="X37" s="60">
        <v>1990207</v>
      </c>
      <c r="Y37" s="61">
        <v>12.25</v>
      </c>
      <c r="Z37" s="62">
        <v>16242410</v>
      </c>
    </row>
    <row r="38" spans="1:26" ht="12.75">
      <c r="A38" s="58" t="s">
        <v>59</v>
      </c>
      <c r="B38" s="19">
        <v>7241073</v>
      </c>
      <c r="C38" s="19">
        <v>0</v>
      </c>
      <c r="D38" s="59">
        <v>6678000</v>
      </c>
      <c r="E38" s="60">
        <v>7265557</v>
      </c>
      <c r="F38" s="60">
        <v>5902394</v>
      </c>
      <c r="G38" s="60">
        <v>7241073</v>
      </c>
      <c r="H38" s="60">
        <v>7065558</v>
      </c>
      <c r="I38" s="60">
        <v>7065558</v>
      </c>
      <c r="J38" s="60">
        <v>7065558</v>
      </c>
      <c r="K38" s="60">
        <v>7065558</v>
      </c>
      <c r="L38" s="60">
        <v>7241073</v>
      </c>
      <c r="M38" s="60">
        <v>7241073</v>
      </c>
      <c r="N38" s="60">
        <v>7241073</v>
      </c>
      <c r="O38" s="60">
        <v>7241073</v>
      </c>
      <c r="P38" s="60">
        <v>7241073</v>
      </c>
      <c r="Q38" s="60">
        <v>7241073</v>
      </c>
      <c r="R38" s="60">
        <v>7241073</v>
      </c>
      <c r="S38" s="60">
        <v>7241073</v>
      </c>
      <c r="T38" s="60">
        <v>7241073</v>
      </c>
      <c r="U38" s="60">
        <v>7241073</v>
      </c>
      <c r="V38" s="60">
        <v>7241073</v>
      </c>
      <c r="W38" s="60">
        <v>7265557</v>
      </c>
      <c r="X38" s="60">
        <v>-24484</v>
      </c>
      <c r="Y38" s="61">
        <v>-0.34</v>
      </c>
      <c r="Z38" s="62">
        <v>7265557</v>
      </c>
    </row>
    <row r="39" spans="1:26" ht="12.75">
      <c r="A39" s="58" t="s">
        <v>60</v>
      </c>
      <c r="B39" s="19">
        <v>372853835</v>
      </c>
      <c r="C39" s="19">
        <v>0</v>
      </c>
      <c r="D39" s="59">
        <v>398514525</v>
      </c>
      <c r="E39" s="60">
        <v>398514525</v>
      </c>
      <c r="F39" s="60">
        <v>451526505</v>
      </c>
      <c r="G39" s="60">
        <v>408015879</v>
      </c>
      <c r="H39" s="60">
        <v>432995014</v>
      </c>
      <c r="I39" s="60">
        <v>432995014</v>
      </c>
      <c r="J39" s="60">
        <v>429598534</v>
      </c>
      <c r="K39" s="60">
        <v>430363331</v>
      </c>
      <c r="L39" s="60">
        <v>461556692</v>
      </c>
      <c r="M39" s="60">
        <v>461556692</v>
      </c>
      <c r="N39" s="60">
        <v>459048245</v>
      </c>
      <c r="O39" s="60">
        <v>456360719</v>
      </c>
      <c r="P39" s="60">
        <v>485591682</v>
      </c>
      <c r="Q39" s="60">
        <v>485591682</v>
      </c>
      <c r="R39" s="60">
        <v>491630112</v>
      </c>
      <c r="S39" s="60">
        <v>487707613</v>
      </c>
      <c r="T39" s="60">
        <v>495273137</v>
      </c>
      <c r="U39" s="60">
        <v>495273137</v>
      </c>
      <c r="V39" s="60">
        <v>495273137</v>
      </c>
      <c r="W39" s="60">
        <v>398514525</v>
      </c>
      <c r="X39" s="60">
        <v>96758612</v>
      </c>
      <c r="Y39" s="61">
        <v>24.28</v>
      </c>
      <c r="Z39" s="62">
        <v>398514525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84768781</v>
      </c>
      <c r="C42" s="19">
        <v>0</v>
      </c>
      <c r="D42" s="59">
        <v>57514140</v>
      </c>
      <c r="E42" s="60">
        <v>63469468</v>
      </c>
      <c r="F42" s="60">
        <v>47162322</v>
      </c>
      <c r="G42" s="60">
        <v>-178555</v>
      </c>
      <c r="H42" s="60">
        <v>-966993</v>
      </c>
      <c r="I42" s="60">
        <v>46016774</v>
      </c>
      <c r="J42" s="60">
        <v>-4697574</v>
      </c>
      <c r="K42" s="60">
        <v>-1894725</v>
      </c>
      <c r="L42" s="60">
        <v>20256914</v>
      </c>
      <c r="M42" s="60">
        <v>13664615</v>
      </c>
      <c r="N42" s="60">
        <v>-4432390</v>
      </c>
      <c r="O42" s="60">
        <v>-2902636</v>
      </c>
      <c r="P42" s="60">
        <v>31812418</v>
      </c>
      <c r="Q42" s="60">
        <v>24477392</v>
      </c>
      <c r="R42" s="60">
        <v>-1068041</v>
      </c>
      <c r="S42" s="60">
        <v>-2303948</v>
      </c>
      <c r="T42" s="60">
        <v>-1348242</v>
      </c>
      <c r="U42" s="60">
        <v>-4720231</v>
      </c>
      <c r="V42" s="60">
        <v>79438550</v>
      </c>
      <c r="W42" s="60">
        <v>63469468</v>
      </c>
      <c r="X42" s="60">
        <v>15969082</v>
      </c>
      <c r="Y42" s="61">
        <v>25.16</v>
      </c>
      <c r="Z42" s="62">
        <v>63469468</v>
      </c>
    </row>
    <row r="43" spans="1:26" ht="12.75">
      <c r="A43" s="58" t="s">
        <v>63</v>
      </c>
      <c r="B43" s="19">
        <v>-52291303</v>
      </c>
      <c r="C43" s="19">
        <v>0</v>
      </c>
      <c r="D43" s="59">
        <v>-65184000</v>
      </c>
      <c r="E43" s="60">
        <v>-70884001</v>
      </c>
      <c r="F43" s="60">
        <v>-3825673</v>
      </c>
      <c r="G43" s="60">
        <v>-7301740</v>
      </c>
      <c r="H43" s="60">
        <v>-5869208</v>
      </c>
      <c r="I43" s="60">
        <v>-16996621</v>
      </c>
      <c r="J43" s="60">
        <v>-362104</v>
      </c>
      <c r="K43" s="60">
        <v>-143867</v>
      </c>
      <c r="L43" s="60">
        <v>-8747493</v>
      </c>
      <c r="M43" s="60">
        <v>-9253464</v>
      </c>
      <c r="N43" s="60">
        <v>-3483699</v>
      </c>
      <c r="O43" s="60">
        <v>-2478490</v>
      </c>
      <c r="P43" s="60">
        <v>-6524746</v>
      </c>
      <c r="Q43" s="60">
        <v>-12486935</v>
      </c>
      <c r="R43" s="60">
        <v>-7424456</v>
      </c>
      <c r="S43" s="60">
        <v>-3392177</v>
      </c>
      <c r="T43" s="60">
        <v>-7980544</v>
      </c>
      <c r="U43" s="60">
        <v>-18797177</v>
      </c>
      <c r="V43" s="60">
        <v>-57534197</v>
      </c>
      <c r="W43" s="60">
        <v>-70884001</v>
      </c>
      <c r="X43" s="60">
        <v>13349804</v>
      </c>
      <c r="Y43" s="61">
        <v>-18.83</v>
      </c>
      <c r="Z43" s="62">
        <v>-70884001</v>
      </c>
    </row>
    <row r="44" spans="1:26" ht="12.75">
      <c r="A44" s="58" t="s">
        <v>64</v>
      </c>
      <c r="B44" s="19">
        <v>-207552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89542839</v>
      </c>
      <c r="C45" s="22">
        <v>0</v>
      </c>
      <c r="D45" s="99">
        <v>10381740</v>
      </c>
      <c r="E45" s="100">
        <v>82128305</v>
      </c>
      <c r="F45" s="100">
        <v>132879487</v>
      </c>
      <c r="G45" s="100">
        <v>125399192</v>
      </c>
      <c r="H45" s="100">
        <v>118562991</v>
      </c>
      <c r="I45" s="100">
        <v>118562991</v>
      </c>
      <c r="J45" s="100">
        <v>113503313</v>
      </c>
      <c r="K45" s="100">
        <v>111464721</v>
      </c>
      <c r="L45" s="100">
        <v>122974142</v>
      </c>
      <c r="M45" s="100">
        <v>122974142</v>
      </c>
      <c r="N45" s="100">
        <v>115058053</v>
      </c>
      <c r="O45" s="100">
        <v>109676927</v>
      </c>
      <c r="P45" s="100">
        <v>134964599</v>
      </c>
      <c r="Q45" s="100">
        <v>115058053</v>
      </c>
      <c r="R45" s="100">
        <v>126472102</v>
      </c>
      <c r="S45" s="100">
        <v>120775977</v>
      </c>
      <c r="T45" s="100">
        <v>111447191</v>
      </c>
      <c r="U45" s="100">
        <v>111447191</v>
      </c>
      <c r="V45" s="100">
        <v>111447191</v>
      </c>
      <c r="W45" s="100">
        <v>82128305</v>
      </c>
      <c r="X45" s="100">
        <v>29318886</v>
      </c>
      <c r="Y45" s="101">
        <v>35.7</v>
      </c>
      <c r="Z45" s="102">
        <v>82128305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-696208</v>
      </c>
      <c r="C49" s="52">
        <v>0</v>
      </c>
      <c r="D49" s="129">
        <v>3173694</v>
      </c>
      <c r="E49" s="54">
        <v>3310176</v>
      </c>
      <c r="F49" s="54">
        <v>0</v>
      </c>
      <c r="G49" s="54">
        <v>0</v>
      </c>
      <c r="H49" s="54">
        <v>0</v>
      </c>
      <c r="I49" s="54">
        <v>2834104</v>
      </c>
      <c r="J49" s="54">
        <v>0</v>
      </c>
      <c r="K49" s="54">
        <v>0</v>
      </c>
      <c r="L49" s="54">
        <v>0</v>
      </c>
      <c r="M49" s="54">
        <v>2884494</v>
      </c>
      <c r="N49" s="54">
        <v>0</v>
      </c>
      <c r="O49" s="54">
        <v>0</v>
      </c>
      <c r="P49" s="54">
        <v>0</v>
      </c>
      <c r="Q49" s="54">
        <v>2797864</v>
      </c>
      <c r="R49" s="54">
        <v>0</v>
      </c>
      <c r="S49" s="54">
        <v>0</v>
      </c>
      <c r="T49" s="54">
        <v>0</v>
      </c>
      <c r="U49" s="54">
        <v>2748631</v>
      </c>
      <c r="V49" s="54">
        <v>30029048</v>
      </c>
      <c r="W49" s="54">
        <v>47081803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84884</v>
      </c>
      <c r="C51" s="52">
        <v>0</v>
      </c>
      <c r="D51" s="129">
        <v>7460</v>
      </c>
      <c r="E51" s="54">
        <v>1766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57537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151647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77.11659661018356</v>
      </c>
      <c r="C58" s="5">
        <f>IF(C67=0,0,+(C76/C67)*100)</f>
        <v>0</v>
      </c>
      <c r="D58" s="6">
        <f aca="true" t="shared" si="6" ref="D58:Z58">IF(D67=0,0,+(D76/D67)*100)</f>
        <v>90.24055428834015</v>
      </c>
      <c r="E58" s="7">
        <f t="shared" si="6"/>
        <v>62.63481179933129</v>
      </c>
      <c r="F58" s="7">
        <f t="shared" si="6"/>
        <v>69.31932571278297</v>
      </c>
      <c r="G58" s="7">
        <f t="shared" si="6"/>
        <v>41.89071041327711</v>
      </c>
      <c r="H58" s="7">
        <f t="shared" si="6"/>
        <v>27.549667875435503</v>
      </c>
      <c r="I58" s="7">
        <f t="shared" si="6"/>
        <v>38.018610005382584</v>
      </c>
      <c r="J58" s="7">
        <f t="shared" si="6"/>
        <v>62.383541814799884</v>
      </c>
      <c r="K58" s="7">
        <f t="shared" si="6"/>
        <v>106.58278423053373</v>
      </c>
      <c r="L58" s="7">
        <f t="shared" si="6"/>
        <v>41.162859296353254</v>
      </c>
      <c r="M58" s="7">
        <f t="shared" si="6"/>
        <v>63.794718851381994</v>
      </c>
      <c r="N58" s="7">
        <f t="shared" si="6"/>
        <v>37.453930686733486</v>
      </c>
      <c r="O58" s="7">
        <f t="shared" si="6"/>
        <v>43.44795457737696</v>
      </c>
      <c r="P58" s="7">
        <f t="shared" si="6"/>
        <v>-333.3048640923686</v>
      </c>
      <c r="Q58" s="7">
        <f t="shared" si="6"/>
        <v>56.643825412148175</v>
      </c>
      <c r="R58" s="7">
        <f t="shared" si="6"/>
        <v>64.10243753006125</v>
      </c>
      <c r="S58" s="7">
        <f t="shared" si="6"/>
        <v>1664.8694889068338</v>
      </c>
      <c r="T58" s="7">
        <f t="shared" si="6"/>
        <v>65.51727678800636</v>
      </c>
      <c r="U58" s="7">
        <f t="shared" si="6"/>
        <v>103.73579673457283</v>
      </c>
      <c r="V58" s="7">
        <f t="shared" si="6"/>
        <v>60.28168241046469</v>
      </c>
      <c r="W58" s="7">
        <f t="shared" si="6"/>
        <v>111.37655567520774</v>
      </c>
      <c r="X58" s="7">
        <f t="shared" si="6"/>
        <v>0</v>
      </c>
      <c r="Y58" s="7">
        <f t="shared" si="6"/>
        <v>0</v>
      </c>
      <c r="Z58" s="8">
        <f t="shared" si="6"/>
        <v>62.63481179933129</v>
      </c>
    </row>
    <row r="59" spans="1:26" ht="12.75">
      <c r="A59" s="37" t="s">
        <v>31</v>
      </c>
      <c r="B59" s="9">
        <f aca="true" t="shared" si="7" ref="B59:Z66">IF(B68=0,0,+(B77/B68)*100)</f>
        <v>74.24193674330385</v>
      </c>
      <c r="C59" s="9">
        <f t="shared" si="7"/>
        <v>0</v>
      </c>
      <c r="D59" s="2">
        <f t="shared" si="7"/>
        <v>92.08539917605839</v>
      </c>
      <c r="E59" s="10">
        <f t="shared" si="7"/>
        <v>57.87652988987397</v>
      </c>
      <c r="F59" s="10">
        <f t="shared" si="7"/>
        <v>69.09850021282455</v>
      </c>
      <c r="G59" s="10">
        <f t="shared" si="7"/>
        <v>40.16787648129422</v>
      </c>
      <c r="H59" s="10">
        <f t="shared" si="7"/>
        <v>18.799685052277425</v>
      </c>
      <c r="I59" s="10">
        <f t="shared" si="7"/>
        <v>32.24948172634864</v>
      </c>
      <c r="J59" s="10">
        <f t="shared" si="7"/>
        <v>60.19495292839848</v>
      </c>
      <c r="K59" s="10">
        <f t="shared" si="7"/>
        <v>103.13768561589004</v>
      </c>
      <c r="L59" s="10">
        <f t="shared" si="7"/>
        <v>40.869031221464674</v>
      </c>
      <c r="M59" s="10">
        <f t="shared" si="7"/>
        <v>62.016537791376905</v>
      </c>
      <c r="N59" s="10">
        <f t="shared" si="7"/>
        <v>37.14734126617412</v>
      </c>
      <c r="O59" s="10">
        <f t="shared" si="7"/>
        <v>43.59228705108883</v>
      </c>
      <c r="P59" s="10">
        <f t="shared" si="7"/>
        <v>-207.77000863238376</v>
      </c>
      <c r="Q59" s="10">
        <f t="shared" si="7"/>
        <v>58.006152472152614</v>
      </c>
      <c r="R59" s="10">
        <f t="shared" si="7"/>
        <v>64.13106193394162</v>
      </c>
      <c r="S59" s="10">
        <f t="shared" si="7"/>
        <v>74225.97803706245</v>
      </c>
      <c r="T59" s="10">
        <f t="shared" si="7"/>
        <v>65.62094418151955</v>
      </c>
      <c r="U59" s="10">
        <f t="shared" si="7"/>
        <v>106.80603253768493</v>
      </c>
      <c r="V59" s="10">
        <f t="shared" si="7"/>
        <v>58.216071606530384</v>
      </c>
      <c r="W59" s="10">
        <f t="shared" si="7"/>
        <v>106.86081604599839</v>
      </c>
      <c r="X59" s="10">
        <f t="shared" si="7"/>
        <v>0</v>
      </c>
      <c r="Y59" s="10">
        <f t="shared" si="7"/>
        <v>0</v>
      </c>
      <c r="Z59" s="11">
        <f t="shared" si="7"/>
        <v>57.87652988987397</v>
      </c>
    </row>
    <row r="60" spans="1:26" ht="12.75">
      <c r="A60" s="38" t="s">
        <v>32</v>
      </c>
      <c r="B60" s="12">
        <f t="shared" si="7"/>
        <v>112.78761708639784</v>
      </c>
      <c r="C60" s="12">
        <f t="shared" si="7"/>
        <v>0</v>
      </c>
      <c r="D60" s="3">
        <f t="shared" si="7"/>
        <v>79.58941245233655</v>
      </c>
      <c r="E60" s="13">
        <f t="shared" si="7"/>
        <v>150.3632456565432</v>
      </c>
      <c r="F60" s="13">
        <f t="shared" si="7"/>
        <v>104.64355169805886</v>
      </c>
      <c r="G60" s="13">
        <f t="shared" si="7"/>
        <v>87.1181292022568</v>
      </c>
      <c r="H60" s="13">
        <f t="shared" si="7"/>
        <v>370.4591007204328</v>
      </c>
      <c r="I60" s="13">
        <f t="shared" si="7"/>
        <v>197.44000270747668</v>
      </c>
      <c r="J60" s="13">
        <f t="shared" si="7"/>
        <v>107.59522563329622</v>
      </c>
      <c r="K60" s="13">
        <f t="shared" si="7"/>
        <v>105.57405076444685</v>
      </c>
      <c r="L60" s="13">
        <f t="shared" si="7"/>
        <v>44.68514831856068</v>
      </c>
      <c r="M60" s="13">
        <f t="shared" si="7"/>
        <v>86.63413387430415</v>
      </c>
      <c r="N60" s="13">
        <f t="shared" si="7"/>
        <v>40.85189228386425</v>
      </c>
      <c r="O60" s="13">
        <f t="shared" si="7"/>
        <v>37.25173588963205</v>
      </c>
      <c r="P60" s="13">
        <f t="shared" si="7"/>
        <v>24.63420746297614</v>
      </c>
      <c r="Q60" s="13">
        <f t="shared" si="7"/>
        <v>34.404335761001875</v>
      </c>
      <c r="R60" s="13">
        <f t="shared" si="7"/>
        <v>63.17418282036675</v>
      </c>
      <c r="S60" s="13">
        <f t="shared" si="7"/>
        <v>75.05237592005489</v>
      </c>
      <c r="T60" s="13">
        <f t="shared" si="7"/>
        <v>61.040946213676264</v>
      </c>
      <c r="U60" s="13">
        <f t="shared" si="7"/>
        <v>65.95858462409835</v>
      </c>
      <c r="V60" s="13">
        <f t="shared" si="7"/>
        <v>96.42165166754897</v>
      </c>
      <c r="W60" s="13">
        <f t="shared" si="7"/>
        <v>168.5775210080915</v>
      </c>
      <c r="X60" s="13">
        <f t="shared" si="7"/>
        <v>0</v>
      </c>
      <c r="Y60" s="13">
        <f t="shared" si="7"/>
        <v>0</v>
      </c>
      <c r="Z60" s="14">
        <f t="shared" si="7"/>
        <v>150.3632456565432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112.78761708639784</v>
      </c>
      <c r="C64" s="12">
        <f t="shared" si="7"/>
        <v>0</v>
      </c>
      <c r="D64" s="3">
        <f t="shared" si="7"/>
        <v>79.58941245233655</v>
      </c>
      <c r="E64" s="13">
        <f t="shared" si="7"/>
        <v>150.3632456565432</v>
      </c>
      <c r="F64" s="13">
        <f t="shared" si="7"/>
        <v>104.64355169805886</v>
      </c>
      <c r="G64" s="13">
        <f t="shared" si="7"/>
        <v>87.1181292022568</v>
      </c>
      <c r="H64" s="13">
        <f t="shared" si="7"/>
        <v>370.4591007204328</v>
      </c>
      <c r="I64" s="13">
        <f t="shared" si="7"/>
        <v>197.44000270747668</v>
      </c>
      <c r="J64" s="13">
        <f t="shared" si="7"/>
        <v>107.59522563329622</v>
      </c>
      <c r="K64" s="13">
        <f t="shared" si="7"/>
        <v>105.57405076444685</v>
      </c>
      <c r="L64" s="13">
        <f t="shared" si="7"/>
        <v>44.68514831856068</v>
      </c>
      <c r="M64" s="13">
        <f t="shared" si="7"/>
        <v>86.63413387430415</v>
      </c>
      <c r="N64" s="13">
        <f t="shared" si="7"/>
        <v>40.85189228386425</v>
      </c>
      <c r="O64" s="13">
        <f t="shared" si="7"/>
        <v>37.25173588963205</v>
      </c>
      <c r="P64" s="13">
        <f t="shared" si="7"/>
        <v>24.63420746297614</v>
      </c>
      <c r="Q64" s="13">
        <f t="shared" si="7"/>
        <v>34.404335761001875</v>
      </c>
      <c r="R64" s="13">
        <f t="shared" si="7"/>
        <v>63.17418282036675</v>
      </c>
      <c r="S64" s="13">
        <f t="shared" si="7"/>
        <v>75.05237592005489</v>
      </c>
      <c r="T64" s="13">
        <f t="shared" si="7"/>
        <v>61.040946213676264</v>
      </c>
      <c r="U64" s="13">
        <f t="shared" si="7"/>
        <v>65.95858462409835</v>
      </c>
      <c r="V64" s="13">
        <f t="shared" si="7"/>
        <v>96.42165166754897</v>
      </c>
      <c r="W64" s="13">
        <f t="shared" si="7"/>
        <v>168.5775210080915</v>
      </c>
      <c r="X64" s="13">
        <f t="shared" si="7"/>
        <v>0</v>
      </c>
      <c r="Y64" s="13">
        <f t="shared" si="7"/>
        <v>0</v>
      </c>
      <c r="Z64" s="14">
        <f t="shared" si="7"/>
        <v>150.3632456565432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125</v>
      </c>
      <c r="F66" s="16">
        <f t="shared" si="7"/>
        <v>0</v>
      </c>
      <c r="G66" s="16">
        <f t="shared" si="7"/>
        <v>0</v>
      </c>
      <c r="H66" s="16">
        <f t="shared" si="7"/>
        <v>877.5228126677401</v>
      </c>
      <c r="I66" s="16">
        <f t="shared" si="7"/>
        <v>58.65421700795594</v>
      </c>
      <c r="J66" s="16">
        <f t="shared" si="7"/>
        <v>302.25957779515244</v>
      </c>
      <c r="K66" s="16">
        <f t="shared" si="7"/>
        <v>-38.51461318051576</v>
      </c>
      <c r="L66" s="16">
        <f t="shared" si="7"/>
        <v>86.88473932812431</v>
      </c>
      <c r="M66" s="16">
        <f t="shared" si="7"/>
        <v>-177.47601675449263</v>
      </c>
      <c r="N66" s="16">
        <f t="shared" si="7"/>
        <v>123.84633588388421</v>
      </c>
      <c r="O66" s="16">
        <f t="shared" si="7"/>
        <v>104.14644293440575</v>
      </c>
      <c r="P66" s="16">
        <f t="shared" si="7"/>
        <v>66.73213476355944</v>
      </c>
      <c r="Q66" s="16">
        <f t="shared" si="7"/>
        <v>87.72469016845534</v>
      </c>
      <c r="R66" s="16">
        <f t="shared" si="7"/>
        <v>66.0250613615812</v>
      </c>
      <c r="S66" s="16">
        <f t="shared" si="7"/>
        <v>55.135309408185066</v>
      </c>
      <c r="T66" s="16">
        <f t="shared" si="7"/>
        <v>104.52772270895952</v>
      </c>
      <c r="U66" s="16">
        <f t="shared" si="7"/>
        <v>66.57685077432637</v>
      </c>
      <c r="V66" s="16">
        <f t="shared" si="7"/>
        <v>122.8554403115905</v>
      </c>
      <c r="W66" s="16">
        <f t="shared" si="7"/>
        <v>76.28835778629495</v>
      </c>
      <c r="X66" s="16">
        <f t="shared" si="7"/>
        <v>0</v>
      </c>
      <c r="Y66" s="16">
        <f t="shared" si="7"/>
        <v>0</v>
      </c>
      <c r="Z66" s="17">
        <f t="shared" si="7"/>
        <v>125</v>
      </c>
    </row>
    <row r="67" spans="1:26" ht="12.75" hidden="1">
      <c r="A67" s="41" t="s">
        <v>286</v>
      </c>
      <c r="B67" s="24">
        <v>34679636</v>
      </c>
      <c r="C67" s="24"/>
      <c r="D67" s="25">
        <v>34609568</v>
      </c>
      <c r="E67" s="26">
        <v>61542369</v>
      </c>
      <c r="F67" s="26">
        <v>3201781</v>
      </c>
      <c r="G67" s="26">
        <v>7105160</v>
      </c>
      <c r="H67" s="26">
        <v>12200844</v>
      </c>
      <c r="I67" s="26">
        <v>22507785</v>
      </c>
      <c r="J67" s="26">
        <v>6918041</v>
      </c>
      <c r="K67" s="26">
        <v>3767813</v>
      </c>
      <c r="L67" s="26">
        <v>6692108</v>
      </c>
      <c r="M67" s="26">
        <v>17377962</v>
      </c>
      <c r="N67" s="26">
        <v>6650848</v>
      </c>
      <c r="O67" s="26">
        <v>6001767</v>
      </c>
      <c r="P67" s="26">
        <v>-530397</v>
      </c>
      <c r="Q67" s="26">
        <v>12122218</v>
      </c>
      <c r="R67" s="26">
        <v>5611459</v>
      </c>
      <c r="S67" s="26">
        <v>271203</v>
      </c>
      <c r="T67" s="26">
        <v>5258790</v>
      </c>
      <c r="U67" s="26">
        <v>11141452</v>
      </c>
      <c r="V67" s="26">
        <v>63149417</v>
      </c>
      <c r="W67" s="26">
        <v>34609570</v>
      </c>
      <c r="X67" s="26"/>
      <c r="Y67" s="25"/>
      <c r="Z67" s="27">
        <v>61542369</v>
      </c>
    </row>
    <row r="68" spans="1:26" ht="12.75" hidden="1">
      <c r="A68" s="37" t="s">
        <v>31</v>
      </c>
      <c r="B68" s="19">
        <v>32093298</v>
      </c>
      <c r="C68" s="19"/>
      <c r="D68" s="20">
        <v>31587190</v>
      </c>
      <c r="E68" s="21">
        <v>58321273</v>
      </c>
      <c r="F68" s="21">
        <v>2875608</v>
      </c>
      <c r="G68" s="21">
        <v>6844437</v>
      </c>
      <c r="H68" s="21">
        <v>11908008</v>
      </c>
      <c r="I68" s="21">
        <v>21628053</v>
      </c>
      <c r="J68" s="21">
        <v>6651144</v>
      </c>
      <c r="K68" s="21">
        <v>3600042</v>
      </c>
      <c r="L68" s="21">
        <v>6427341</v>
      </c>
      <c r="M68" s="21">
        <v>16678527</v>
      </c>
      <c r="N68" s="21">
        <v>6384430</v>
      </c>
      <c r="O68" s="21">
        <v>5712990</v>
      </c>
      <c r="P68" s="21">
        <v>-810900</v>
      </c>
      <c r="Q68" s="21">
        <v>11286520</v>
      </c>
      <c r="R68" s="21">
        <v>5305217</v>
      </c>
      <c r="S68" s="21">
        <v>5828</v>
      </c>
      <c r="T68" s="21">
        <v>4991286</v>
      </c>
      <c r="U68" s="21">
        <v>10302331</v>
      </c>
      <c r="V68" s="21">
        <v>59895431</v>
      </c>
      <c r="W68" s="21">
        <v>31587190</v>
      </c>
      <c r="X68" s="21"/>
      <c r="Y68" s="20"/>
      <c r="Z68" s="23">
        <v>58321273</v>
      </c>
    </row>
    <row r="69" spans="1:26" ht="12.75" hidden="1">
      <c r="A69" s="38" t="s">
        <v>32</v>
      </c>
      <c r="B69" s="19">
        <v>2586338</v>
      </c>
      <c r="C69" s="19"/>
      <c r="D69" s="20">
        <v>2694675</v>
      </c>
      <c r="E69" s="21">
        <v>3021096</v>
      </c>
      <c r="F69" s="21">
        <v>222136</v>
      </c>
      <c r="G69" s="21">
        <v>260723</v>
      </c>
      <c r="H69" s="21">
        <v>285384</v>
      </c>
      <c r="I69" s="21">
        <v>768243</v>
      </c>
      <c r="J69" s="21">
        <v>254107</v>
      </c>
      <c r="K69" s="21">
        <v>255021</v>
      </c>
      <c r="L69" s="21">
        <v>242114</v>
      </c>
      <c r="M69" s="21">
        <v>751242</v>
      </c>
      <c r="N69" s="21">
        <v>253741</v>
      </c>
      <c r="O69" s="21">
        <v>274355</v>
      </c>
      <c r="P69" s="21">
        <v>247408</v>
      </c>
      <c r="Q69" s="21">
        <v>775504</v>
      </c>
      <c r="R69" s="21">
        <v>259796</v>
      </c>
      <c r="S69" s="21">
        <v>215748</v>
      </c>
      <c r="T69" s="21">
        <v>251867</v>
      </c>
      <c r="U69" s="21">
        <v>727411</v>
      </c>
      <c r="V69" s="21">
        <v>3022400</v>
      </c>
      <c r="W69" s="21">
        <v>2694676</v>
      </c>
      <c r="X69" s="21"/>
      <c r="Y69" s="20"/>
      <c r="Z69" s="23">
        <v>3021096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2586338</v>
      </c>
      <c r="C73" s="19"/>
      <c r="D73" s="20">
        <v>2694675</v>
      </c>
      <c r="E73" s="21">
        <v>3021096</v>
      </c>
      <c r="F73" s="21">
        <v>222136</v>
      </c>
      <c r="G73" s="21">
        <v>260723</v>
      </c>
      <c r="H73" s="21">
        <v>285384</v>
      </c>
      <c r="I73" s="21">
        <v>768243</v>
      </c>
      <c r="J73" s="21">
        <v>254107</v>
      </c>
      <c r="K73" s="21">
        <v>255021</v>
      </c>
      <c r="L73" s="21">
        <v>242114</v>
      </c>
      <c r="M73" s="21">
        <v>751242</v>
      </c>
      <c r="N73" s="21">
        <v>253741</v>
      </c>
      <c r="O73" s="21">
        <v>274355</v>
      </c>
      <c r="P73" s="21">
        <v>247408</v>
      </c>
      <c r="Q73" s="21">
        <v>775504</v>
      </c>
      <c r="R73" s="21">
        <v>259796</v>
      </c>
      <c r="S73" s="21">
        <v>215748</v>
      </c>
      <c r="T73" s="21">
        <v>251867</v>
      </c>
      <c r="U73" s="21">
        <v>727411</v>
      </c>
      <c r="V73" s="21">
        <v>3022400</v>
      </c>
      <c r="W73" s="21">
        <v>2694676</v>
      </c>
      <c r="X73" s="21"/>
      <c r="Y73" s="20"/>
      <c r="Z73" s="23">
        <v>3021096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327703</v>
      </c>
      <c r="E75" s="30">
        <v>200000</v>
      </c>
      <c r="F75" s="30">
        <v>104037</v>
      </c>
      <c r="G75" s="30"/>
      <c r="H75" s="30">
        <v>7452</v>
      </c>
      <c r="I75" s="30">
        <v>111489</v>
      </c>
      <c r="J75" s="30">
        <v>12790</v>
      </c>
      <c r="K75" s="30">
        <v>-87250</v>
      </c>
      <c r="L75" s="30">
        <v>22653</v>
      </c>
      <c r="M75" s="30">
        <v>-51807</v>
      </c>
      <c r="N75" s="30">
        <v>12677</v>
      </c>
      <c r="O75" s="30">
        <v>14422</v>
      </c>
      <c r="P75" s="30">
        <v>33095</v>
      </c>
      <c r="Q75" s="30">
        <v>60194</v>
      </c>
      <c r="R75" s="30">
        <v>46446</v>
      </c>
      <c r="S75" s="30">
        <v>49627</v>
      </c>
      <c r="T75" s="30">
        <v>15637</v>
      </c>
      <c r="U75" s="30">
        <v>111710</v>
      </c>
      <c r="V75" s="30">
        <v>231586</v>
      </c>
      <c r="W75" s="30">
        <v>327704</v>
      </c>
      <c r="X75" s="30"/>
      <c r="Y75" s="29"/>
      <c r="Z75" s="31">
        <v>200000</v>
      </c>
    </row>
    <row r="76" spans="1:26" ht="12.75" hidden="1">
      <c r="A76" s="42" t="s">
        <v>287</v>
      </c>
      <c r="B76" s="32">
        <v>26743755</v>
      </c>
      <c r="C76" s="32"/>
      <c r="D76" s="33">
        <v>31231866</v>
      </c>
      <c r="E76" s="34">
        <v>38546947</v>
      </c>
      <c r="F76" s="34">
        <v>2219453</v>
      </c>
      <c r="G76" s="34">
        <v>2976402</v>
      </c>
      <c r="H76" s="34">
        <v>3361292</v>
      </c>
      <c r="I76" s="34">
        <v>8557147</v>
      </c>
      <c r="J76" s="34">
        <v>4315719</v>
      </c>
      <c r="K76" s="34">
        <v>4015840</v>
      </c>
      <c r="L76" s="34">
        <v>2754663</v>
      </c>
      <c r="M76" s="34">
        <v>11086222</v>
      </c>
      <c r="N76" s="34">
        <v>2491004</v>
      </c>
      <c r="O76" s="34">
        <v>2607645</v>
      </c>
      <c r="P76" s="34">
        <v>1767839</v>
      </c>
      <c r="Q76" s="34">
        <v>6866488</v>
      </c>
      <c r="R76" s="34">
        <v>3597082</v>
      </c>
      <c r="S76" s="34">
        <v>4515176</v>
      </c>
      <c r="T76" s="34">
        <v>3445416</v>
      </c>
      <c r="U76" s="34">
        <v>11557674</v>
      </c>
      <c r="V76" s="34">
        <v>38067531</v>
      </c>
      <c r="W76" s="34">
        <v>38546947</v>
      </c>
      <c r="X76" s="34"/>
      <c r="Y76" s="33"/>
      <c r="Z76" s="35">
        <v>38546947</v>
      </c>
    </row>
    <row r="77" spans="1:26" ht="12.75" hidden="1">
      <c r="A77" s="37" t="s">
        <v>31</v>
      </c>
      <c r="B77" s="19">
        <v>23826686</v>
      </c>
      <c r="C77" s="19"/>
      <c r="D77" s="20">
        <v>29087190</v>
      </c>
      <c r="E77" s="21">
        <v>33754329</v>
      </c>
      <c r="F77" s="21">
        <v>1987002</v>
      </c>
      <c r="G77" s="21">
        <v>2749265</v>
      </c>
      <c r="H77" s="21">
        <v>2238668</v>
      </c>
      <c r="I77" s="21">
        <v>6974935</v>
      </c>
      <c r="J77" s="21">
        <v>4003653</v>
      </c>
      <c r="K77" s="21">
        <v>3713000</v>
      </c>
      <c r="L77" s="21">
        <v>2626792</v>
      </c>
      <c r="M77" s="21">
        <v>10343445</v>
      </c>
      <c r="N77" s="21">
        <v>2371646</v>
      </c>
      <c r="O77" s="21">
        <v>2490423</v>
      </c>
      <c r="P77" s="21">
        <v>1684807</v>
      </c>
      <c r="Q77" s="21">
        <v>6546876</v>
      </c>
      <c r="R77" s="21">
        <v>3402292</v>
      </c>
      <c r="S77" s="21">
        <v>4325890</v>
      </c>
      <c r="T77" s="21">
        <v>3275329</v>
      </c>
      <c r="U77" s="21">
        <v>11003511</v>
      </c>
      <c r="V77" s="21">
        <v>34868767</v>
      </c>
      <c r="W77" s="21">
        <v>33754329</v>
      </c>
      <c r="X77" s="21"/>
      <c r="Y77" s="20"/>
      <c r="Z77" s="23">
        <v>33754329</v>
      </c>
    </row>
    <row r="78" spans="1:26" ht="12.75" hidden="1">
      <c r="A78" s="38" t="s">
        <v>32</v>
      </c>
      <c r="B78" s="19">
        <v>2917069</v>
      </c>
      <c r="C78" s="19"/>
      <c r="D78" s="20">
        <v>2144676</v>
      </c>
      <c r="E78" s="21">
        <v>4542618</v>
      </c>
      <c r="F78" s="21">
        <v>232451</v>
      </c>
      <c r="G78" s="21">
        <v>227137</v>
      </c>
      <c r="H78" s="21">
        <v>1057231</v>
      </c>
      <c r="I78" s="21">
        <v>1516819</v>
      </c>
      <c r="J78" s="21">
        <v>273407</v>
      </c>
      <c r="K78" s="21">
        <v>269236</v>
      </c>
      <c r="L78" s="21">
        <v>108189</v>
      </c>
      <c r="M78" s="21">
        <v>650832</v>
      </c>
      <c r="N78" s="21">
        <v>103658</v>
      </c>
      <c r="O78" s="21">
        <v>102202</v>
      </c>
      <c r="P78" s="21">
        <v>60947</v>
      </c>
      <c r="Q78" s="21">
        <v>266807</v>
      </c>
      <c r="R78" s="21">
        <v>164124</v>
      </c>
      <c r="S78" s="21">
        <v>161924</v>
      </c>
      <c r="T78" s="21">
        <v>153742</v>
      </c>
      <c r="U78" s="21">
        <v>479790</v>
      </c>
      <c r="V78" s="21">
        <v>2914248</v>
      </c>
      <c r="W78" s="21">
        <v>4542618</v>
      </c>
      <c r="X78" s="21"/>
      <c r="Y78" s="20"/>
      <c r="Z78" s="23">
        <v>4542618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2917069</v>
      </c>
      <c r="C82" s="19"/>
      <c r="D82" s="20">
        <v>2144676</v>
      </c>
      <c r="E82" s="21">
        <v>4542618</v>
      </c>
      <c r="F82" s="21">
        <v>232451</v>
      </c>
      <c r="G82" s="21">
        <v>227137</v>
      </c>
      <c r="H82" s="21">
        <v>1057231</v>
      </c>
      <c r="I82" s="21">
        <v>1516819</v>
      </c>
      <c r="J82" s="21">
        <v>273407</v>
      </c>
      <c r="K82" s="21">
        <v>269236</v>
      </c>
      <c r="L82" s="21">
        <v>108189</v>
      </c>
      <c r="M82" s="21">
        <v>650832</v>
      </c>
      <c r="N82" s="21">
        <v>103658</v>
      </c>
      <c r="O82" s="21">
        <v>102202</v>
      </c>
      <c r="P82" s="21">
        <v>60947</v>
      </c>
      <c r="Q82" s="21">
        <v>266807</v>
      </c>
      <c r="R82" s="21">
        <v>164124</v>
      </c>
      <c r="S82" s="21">
        <v>161924</v>
      </c>
      <c r="T82" s="21">
        <v>153742</v>
      </c>
      <c r="U82" s="21">
        <v>479790</v>
      </c>
      <c r="V82" s="21">
        <v>2914248</v>
      </c>
      <c r="W82" s="21">
        <v>4542618</v>
      </c>
      <c r="X82" s="21"/>
      <c r="Y82" s="20"/>
      <c r="Z82" s="23">
        <v>4542618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>
        <v>250000</v>
      </c>
      <c r="F84" s="30"/>
      <c r="G84" s="30"/>
      <c r="H84" s="30">
        <v>65393</v>
      </c>
      <c r="I84" s="30">
        <v>65393</v>
      </c>
      <c r="J84" s="30">
        <v>38659</v>
      </c>
      <c r="K84" s="30">
        <v>33604</v>
      </c>
      <c r="L84" s="30">
        <v>19682</v>
      </c>
      <c r="M84" s="30">
        <v>91945</v>
      </c>
      <c r="N84" s="30">
        <v>15700</v>
      </c>
      <c r="O84" s="30">
        <v>15020</v>
      </c>
      <c r="P84" s="30">
        <v>22085</v>
      </c>
      <c r="Q84" s="30">
        <v>52805</v>
      </c>
      <c r="R84" s="30">
        <v>30666</v>
      </c>
      <c r="S84" s="30">
        <v>27362</v>
      </c>
      <c r="T84" s="30">
        <v>16345</v>
      </c>
      <c r="U84" s="30">
        <v>74373</v>
      </c>
      <c r="V84" s="30">
        <v>284516</v>
      </c>
      <c r="W84" s="30">
        <v>250000</v>
      </c>
      <c r="X84" s="30"/>
      <c r="Y84" s="29"/>
      <c r="Z84" s="31">
        <v>250000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83317</v>
      </c>
      <c r="D5" s="357">
        <f t="shared" si="0"/>
        <v>0</v>
      </c>
      <c r="E5" s="356">
        <f t="shared" si="0"/>
        <v>700000</v>
      </c>
      <c r="F5" s="358">
        <f t="shared" si="0"/>
        <v>900000</v>
      </c>
      <c r="G5" s="358">
        <f t="shared" si="0"/>
        <v>0</v>
      </c>
      <c r="H5" s="356">
        <f t="shared" si="0"/>
        <v>0</v>
      </c>
      <c r="I5" s="356">
        <f t="shared" si="0"/>
        <v>121721</v>
      </c>
      <c r="J5" s="358">
        <f t="shared" si="0"/>
        <v>121721</v>
      </c>
      <c r="K5" s="358">
        <f t="shared" si="0"/>
        <v>0</v>
      </c>
      <c r="L5" s="356">
        <f t="shared" si="0"/>
        <v>8579</v>
      </c>
      <c r="M5" s="356">
        <f t="shared" si="0"/>
        <v>7101</v>
      </c>
      <c r="N5" s="358">
        <f t="shared" si="0"/>
        <v>15680</v>
      </c>
      <c r="O5" s="358">
        <f t="shared" si="0"/>
        <v>0</v>
      </c>
      <c r="P5" s="356">
        <f t="shared" si="0"/>
        <v>3238</v>
      </c>
      <c r="Q5" s="356">
        <f t="shared" si="0"/>
        <v>-499</v>
      </c>
      <c r="R5" s="358">
        <f t="shared" si="0"/>
        <v>2739</v>
      </c>
      <c r="S5" s="358">
        <f t="shared" si="0"/>
        <v>2754</v>
      </c>
      <c r="T5" s="356">
        <f t="shared" si="0"/>
        <v>26638</v>
      </c>
      <c r="U5" s="356">
        <f t="shared" si="0"/>
        <v>151032</v>
      </c>
      <c r="V5" s="358">
        <f t="shared" si="0"/>
        <v>180424</v>
      </c>
      <c r="W5" s="358">
        <f t="shared" si="0"/>
        <v>320564</v>
      </c>
      <c r="X5" s="356">
        <f t="shared" si="0"/>
        <v>900000</v>
      </c>
      <c r="Y5" s="358">
        <f t="shared" si="0"/>
        <v>-579436</v>
      </c>
      <c r="Z5" s="359">
        <f>+IF(X5&lt;&gt;0,+(Y5/X5)*100,0)</f>
        <v>-64.38177777777778</v>
      </c>
      <c r="AA5" s="360">
        <f>+AA6+AA8+AA11+AA13+AA15</f>
        <v>900000</v>
      </c>
    </row>
    <row r="6" spans="1:27" ht="12.75">
      <c r="A6" s="361" t="s">
        <v>205</v>
      </c>
      <c r="B6" s="142"/>
      <c r="C6" s="60">
        <f>+C7</f>
        <v>50163</v>
      </c>
      <c r="D6" s="340">
        <f aca="true" t="shared" si="1" ref="D6:AA6">+D7</f>
        <v>0</v>
      </c>
      <c r="E6" s="60">
        <f t="shared" si="1"/>
        <v>500000</v>
      </c>
      <c r="F6" s="59">
        <f t="shared" si="1"/>
        <v>700000</v>
      </c>
      <c r="G6" s="59">
        <f t="shared" si="1"/>
        <v>0</v>
      </c>
      <c r="H6" s="60">
        <f t="shared" si="1"/>
        <v>0</v>
      </c>
      <c r="I6" s="60">
        <f t="shared" si="1"/>
        <v>120177</v>
      </c>
      <c r="J6" s="59">
        <f t="shared" si="1"/>
        <v>120177</v>
      </c>
      <c r="K6" s="59">
        <f t="shared" si="1"/>
        <v>0</v>
      </c>
      <c r="L6" s="60">
        <f t="shared" si="1"/>
        <v>8579</v>
      </c>
      <c r="M6" s="60">
        <f t="shared" si="1"/>
        <v>5860</v>
      </c>
      <c r="N6" s="59">
        <f t="shared" si="1"/>
        <v>14439</v>
      </c>
      <c r="O6" s="59">
        <f t="shared" si="1"/>
        <v>0</v>
      </c>
      <c r="P6" s="60">
        <f t="shared" si="1"/>
        <v>3238</v>
      </c>
      <c r="Q6" s="60">
        <f t="shared" si="1"/>
        <v>-499</v>
      </c>
      <c r="R6" s="59">
        <f t="shared" si="1"/>
        <v>2739</v>
      </c>
      <c r="S6" s="59">
        <f t="shared" si="1"/>
        <v>2754</v>
      </c>
      <c r="T6" s="60">
        <f t="shared" si="1"/>
        <v>24900</v>
      </c>
      <c r="U6" s="60">
        <f t="shared" si="1"/>
        <v>151032</v>
      </c>
      <c r="V6" s="59">
        <f t="shared" si="1"/>
        <v>178686</v>
      </c>
      <c r="W6" s="59">
        <f t="shared" si="1"/>
        <v>316041</v>
      </c>
      <c r="X6" s="60">
        <f t="shared" si="1"/>
        <v>700000</v>
      </c>
      <c r="Y6" s="59">
        <f t="shared" si="1"/>
        <v>-383959</v>
      </c>
      <c r="Z6" s="61">
        <f>+IF(X6&lt;&gt;0,+(Y6/X6)*100,0)</f>
        <v>-54.851285714285716</v>
      </c>
      <c r="AA6" s="62">
        <f t="shared" si="1"/>
        <v>700000</v>
      </c>
    </row>
    <row r="7" spans="1:27" ht="12.75">
      <c r="A7" s="291" t="s">
        <v>229</v>
      </c>
      <c r="B7" s="142"/>
      <c r="C7" s="60">
        <v>50163</v>
      </c>
      <c r="D7" s="340"/>
      <c r="E7" s="60">
        <v>500000</v>
      </c>
      <c r="F7" s="59">
        <v>700000</v>
      </c>
      <c r="G7" s="59"/>
      <c r="H7" s="60"/>
      <c r="I7" s="60">
        <v>120177</v>
      </c>
      <c r="J7" s="59">
        <v>120177</v>
      </c>
      <c r="K7" s="59"/>
      <c r="L7" s="60">
        <v>8579</v>
      </c>
      <c r="M7" s="60">
        <v>5860</v>
      </c>
      <c r="N7" s="59">
        <v>14439</v>
      </c>
      <c r="O7" s="59"/>
      <c r="P7" s="60">
        <v>3238</v>
      </c>
      <c r="Q7" s="60">
        <v>-499</v>
      </c>
      <c r="R7" s="59">
        <v>2739</v>
      </c>
      <c r="S7" s="59">
        <v>2754</v>
      </c>
      <c r="T7" s="60">
        <v>24900</v>
      </c>
      <c r="U7" s="60">
        <v>151032</v>
      </c>
      <c r="V7" s="59">
        <v>178686</v>
      </c>
      <c r="W7" s="59">
        <v>316041</v>
      </c>
      <c r="X7" s="60">
        <v>700000</v>
      </c>
      <c r="Y7" s="59">
        <v>-383959</v>
      </c>
      <c r="Z7" s="61">
        <v>-54.85</v>
      </c>
      <c r="AA7" s="62">
        <v>700000</v>
      </c>
    </row>
    <row r="8" spans="1:27" ht="12.75">
      <c r="A8" s="361" t="s">
        <v>206</v>
      </c>
      <c r="B8" s="142"/>
      <c r="C8" s="60">
        <f aca="true" t="shared" si="2" ref="C8:Y8">SUM(C9:C10)</f>
        <v>33154</v>
      </c>
      <c r="D8" s="340">
        <f t="shared" si="2"/>
        <v>0</v>
      </c>
      <c r="E8" s="60">
        <f t="shared" si="2"/>
        <v>200000</v>
      </c>
      <c r="F8" s="59">
        <f t="shared" si="2"/>
        <v>200000</v>
      </c>
      <c r="G8" s="59">
        <f t="shared" si="2"/>
        <v>0</v>
      </c>
      <c r="H8" s="60">
        <f t="shared" si="2"/>
        <v>0</v>
      </c>
      <c r="I8" s="60">
        <f t="shared" si="2"/>
        <v>1544</v>
      </c>
      <c r="J8" s="59">
        <f t="shared" si="2"/>
        <v>1544</v>
      </c>
      <c r="K8" s="59">
        <f t="shared" si="2"/>
        <v>0</v>
      </c>
      <c r="L8" s="60">
        <f t="shared" si="2"/>
        <v>0</v>
      </c>
      <c r="M8" s="60">
        <f t="shared" si="2"/>
        <v>1241</v>
      </c>
      <c r="N8" s="59">
        <f t="shared" si="2"/>
        <v>1241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1738</v>
      </c>
      <c r="U8" s="60">
        <f t="shared" si="2"/>
        <v>0</v>
      </c>
      <c r="V8" s="59">
        <f t="shared" si="2"/>
        <v>1738</v>
      </c>
      <c r="W8" s="59">
        <f t="shared" si="2"/>
        <v>4523</v>
      </c>
      <c r="X8" s="60">
        <f t="shared" si="2"/>
        <v>200000</v>
      </c>
      <c r="Y8" s="59">
        <f t="shared" si="2"/>
        <v>-195477</v>
      </c>
      <c r="Z8" s="61">
        <f>+IF(X8&lt;&gt;0,+(Y8/X8)*100,0)</f>
        <v>-97.73849999999999</v>
      </c>
      <c r="AA8" s="62">
        <f>SUM(AA9:AA10)</f>
        <v>200000</v>
      </c>
    </row>
    <row r="9" spans="1:27" ht="12.75">
      <c r="A9" s="291" t="s">
        <v>230</v>
      </c>
      <c r="B9" s="142"/>
      <c r="C9" s="60">
        <v>33154</v>
      </c>
      <c r="D9" s="340"/>
      <c r="E9" s="60">
        <v>100000</v>
      </c>
      <c r="F9" s="59">
        <v>100000</v>
      </c>
      <c r="G9" s="59"/>
      <c r="H9" s="60"/>
      <c r="I9" s="60">
        <v>1544</v>
      </c>
      <c r="J9" s="59">
        <v>1544</v>
      </c>
      <c r="K9" s="59"/>
      <c r="L9" s="60"/>
      <c r="M9" s="60">
        <v>1241</v>
      </c>
      <c r="N9" s="59">
        <v>1241</v>
      </c>
      <c r="O9" s="59"/>
      <c r="P9" s="60"/>
      <c r="Q9" s="60"/>
      <c r="R9" s="59"/>
      <c r="S9" s="59"/>
      <c r="T9" s="60"/>
      <c r="U9" s="60"/>
      <c r="V9" s="59"/>
      <c r="W9" s="59">
        <v>2785</v>
      </c>
      <c r="X9" s="60">
        <v>100000</v>
      </c>
      <c r="Y9" s="59">
        <v>-97215</v>
      </c>
      <c r="Z9" s="61">
        <v>-97.21</v>
      </c>
      <c r="AA9" s="62">
        <v>100000</v>
      </c>
    </row>
    <row r="10" spans="1:27" ht="12.75">
      <c r="A10" s="291" t="s">
        <v>231</v>
      </c>
      <c r="B10" s="142"/>
      <c r="C10" s="60"/>
      <c r="D10" s="340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>
        <v>1738</v>
      </c>
      <c r="U10" s="60"/>
      <c r="V10" s="59">
        <v>1738</v>
      </c>
      <c r="W10" s="59">
        <v>1738</v>
      </c>
      <c r="X10" s="60">
        <v>100000</v>
      </c>
      <c r="Y10" s="59">
        <v>-98262</v>
      </c>
      <c r="Z10" s="61">
        <v>-98.26</v>
      </c>
      <c r="AA10" s="62">
        <v>100000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51385</v>
      </c>
      <c r="D22" s="344">
        <f t="shared" si="6"/>
        <v>0</v>
      </c>
      <c r="E22" s="343">
        <f t="shared" si="6"/>
        <v>580047</v>
      </c>
      <c r="F22" s="345">
        <f t="shared" si="6"/>
        <v>606047</v>
      </c>
      <c r="G22" s="345">
        <f t="shared" si="6"/>
        <v>33254</v>
      </c>
      <c r="H22" s="343">
        <f t="shared" si="6"/>
        <v>6252</v>
      </c>
      <c r="I22" s="343">
        <f t="shared" si="6"/>
        <v>-23542</v>
      </c>
      <c r="J22" s="345">
        <f t="shared" si="6"/>
        <v>15964</v>
      </c>
      <c r="K22" s="345">
        <f t="shared" si="6"/>
        <v>1518</v>
      </c>
      <c r="L22" s="343">
        <f t="shared" si="6"/>
        <v>8080</v>
      </c>
      <c r="M22" s="343">
        <f t="shared" si="6"/>
        <v>58858</v>
      </c>
      <c r="N22" s="345">
        <f t="shared" si="6"/>
        <v>68456</v>
      </c>
      <c r="O22" s="345">
        <f t="shared" si="6"/>
        <v>0</v>
      </c>
      <c r="P22" s="343">
        <f t="shared" si="6"/>
        <v>125234</v>
      </c>
      <c r="Q22" s="343">
        <f t="shared" si="6"/>
        <v>-8080</v>
      </c>
      <c r="R22" s="345">
        <f t="shared" si="6"/>
        <v>117154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201574</v>
      </c>
      <c r="X22" s="343">
        <f t="shared" si="6"/>
        <v>606047</v>
      </c>
      <c r="Y22" s="345">
        <f t="shared" si="6"/>
        <v>-404473</v>
      </c>
      <c r="Z22" s="336">
        <f>+IF(X22&lt;&gt;0,+(Y22/X22)*100,0)</f>
        <v>-66.73954330274715</v>
      </c>
      <c r="AA22" s="350">
        <f>SUM(AA23:AA32)</f>
        <v>606047</v>
      </c>
    </row>
    <row r="23" spans="1:27" ht="12.75">
      <c r="A23" s="361" t="s">
        <v>237</v>
      </c>
      <c r="B23" s="142"/>
      <c r="C23" s="60">
        <v>47219</v>
      </c>
      <c r="D23" s="340"/>
      <c r="E23" s="60"/>
      <c r="F23" s="59">
        <v>75503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75503</v>
      </c>
      <c r="Y23" s="59">
        <v>-75503</v>
      </c>
      <c r="Z23" s="61">
        <v>-100</v>
      </c>
      <c r="AA23" s="62">
        <v>75503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4166</v>
      </c>
      <c r="D32" s="340"/>
      <c r="E32" s="60">
        <v>580047</v>
      </c>
      <c r="F32" s="59">
        <v>530544</v>
      </c>
      <c r="G32" s="59">
        <v>33254</v>
      </c>
      <c r="H32" s="60">
        <v>6252</v>
      </c>
      <c r="I32" s="60">
        <v>-23542</v>
      </c>
      <c r="J32" s="59">
        <v>15964</v>
      </c>
      <c r="K32" s="59">
        <v>1518</v>
      </c>
      <c r="L32" s="60">
        <v>8080</v>
      </c>
      <c r="M32" s="60">
        <v>58858</v>
      </c>
      <c r="N32" s="59">
        <v>68456</v>
      </c>
      <c r="O32" s="59"/>
      <c r="P32" s="60">
        <v>125234</v>
      </c>
      <c r="Q32" s="60">
        <v>-8080</v>
      </c>
      <c r="R32" s="59">
        <v>117154</v>
      </c>
      <c r="S32" s="59"/>
      <c r="T32" s="60"/>
      <c r="U32" s="60"/>
      <c r="V32" s="59"/>
      <c r="W32" s="59">
        <v>201574</v>
      </c>
      <c r="X32" s="60">
        <v>530544</v>
      </c>
      <c r="Y32" s="59">
        <v>-328970</v>
      </c>
      <c r="Z32" s="61">
        <v>-62.01</v>
      </c>
      <c r="AA32" s="62">
        <v>530544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1238390</v>
      </c>
      <c r="D40" s="344">
        <f t="shared" si="9"/>
        <v>0</v>
      </c>
      <c r="E40" s="343">
        <f t="shared" si="9"/>
        <v>1000000</v>
      </c>
      <c r="F40" s="345">
        <f t="shared" si="9"/>
        <v>2272464</v>
      </c>
      <c r="G40" s="345">
        <f t="shared" si="9"/>
        <v>41159</v>
      </c>
      <c r="H40" s="343">
        <f t="shared" si="9"/>
        <v>14371</v>
      </c>
      <c r="I40" s="343">
        <f t="shared" si="9"/>
        <v>122328</v>
      </c>
      <c r="J40" s="345">
        <f t="shared" si="9"/>
        <v>177858</v>
      </c>
      <c r="K40" s="345">
        <f t="shared" si="9"/>
        <v>217237</v>
      </c>
      <c r="L40" s="343">
        <f t="shared" si="9"/>
        <v>16514</v>
      </c>
      <c r="M40" s="343">
        <f t="shared" si="9"/>
        <v>4193</v>
      </c>
      <c r="N40" s="345">
        <f t="shared" si="9"/>
        <v>237944</v>
      </c>
      <c r="O40" s="345">
        <f t="shared" si="9"/>
        <v>27935</v>
      </c>
      <c r="P40" s="343">
        <f t="shared" si="9"/>
        <v>54346</v>
      </c>
      <c r="Q40" s="343">
        <f t="shared" si="9"/>
        <v>77623</v>
      </c>
      <c r="R40" s="345">
        <f t="shared" si="9"/>
        <v>159904</v>
      </c>
      <c r="S40" s="345">
        <f t="shared" si="9"/>
        <v>28293</v>
      </c>
      <c r="T40" s="343">
        <f t="shared" si="9"/>
        <v>90070</v>
      </c>
      <c r="U40" s="343">
        <f t="shared" si="9"/>
        <v>13379</v>
      </c>
      <c r="V40" s="345">
        <f t="shared" si="9"/>
        <v>131742</v>
      </c>
      <c r="W40" s="345">
        <f t="shared" si="9"/>
        <v>707448</v>
      </c>
      <c r="X40" s="343">
        <f t="shared" si="9"/>
        <v>2272464</v>
      </c>
      <c r="Y40" s="345">
        <f t="shared" si="9"/>
        <v>-1565016</v>
      </c>
      <c r="Z40" s="336">
        <f>+IF(X40&lt;&gt;0,+(Y40/X40)*100,0)</f>
        <v>-68.86868174809369</v>
      </c>
      <c r="AA40" s="350">
        <f>SUM(AA41:AA49)</f>
        <v>2272464</v>
      </c>
    </row>
    <row r="41" spans="1:27" ht="12.75">
      <c r="A41" s="361" t="s">
        <v>248</v>
      </c>
      <c r="B41" s="142"/>
      <c r="C41" s="362">
        <v>361512</v>
      </c>
      <c r="D41" s="363"/>
      <c r="E41" s="362">
        <v>450000</v>
      </c>
      <c r="F41" s="364">
        <v>450000</v>
      </c>
      <c r="G41" s="364">
        <v>13453</v>
      </c>
      <c r="H41" s="362">
        <v>14371</v>
      </c>
      <c r="I41" s="362">
        <v>104673</v>
      </c>
      <c r="J41" s="364">
        <v>132497</v>
      </c>
      <c r="K41" s="364">
        <v>61856</v>
      </c>
      <c r="L41" s="362">
        <v>13028</v>
      </c>
      <c r="M41" s="362">
        <v>4193</v>
      </c>
      <c r="N41" s="364">
        <v>79077</v>
      </c>
      <c r="O41" s="364">
        <v>17438</v>
      </c>
      <c r="P41" s="362">
        <v>48547</v>
      </c>
      <c r="Q41" s="362">
        <v>87004</v>
      </c>
      <c r="R41" s="364">
        <v>152989</v>
      </c>
      <c r="S41" s="364">
        <v>2763</v>
      </c>
      <c r="T41" s="362">
        <v>56619</v>
      </c>
      <c r="U41" s="362">
        <v>1184</v>
      </c>
      <c r="V41" s="364">
        <v>60566</v>
      </c>
      <c r="W41" s="364">
        <v>425129</v>
      </c>
      <c r="X41" s="362">
        <v>450000</v>
      </c>
      <c r="Y41" s="364">
        <v>-24871</v>
      </c>
      <c r="Z41" s="365">
        <v>-5.53</v>
      </c>
      <c r="AA41" s="366">
        <v>450000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540136</v>
      </c>
      <c r="D48" s="368"/>
      <c r="E48" s="54">
        <v>550000</v>
      </c>
      <c r="F48" s="53">
        <v>1822464</v>
      </c>
      <c r="G48" s="53">
        <v>27706</v>
      </c>
      <c r="H48" s="54"/>
      <c r="I48" s="54">
        <v>17655</v>
      </c>
      <c r="J48" s="53">
        <v>45361</v>
      </c>
      <c r="K48" s="53">
        <v>155381</v>
      </c>
      <c r="L48" s="54">
        <v>3486</v>
      </c>
      <c r="M48" s="54"/>
      <c r="N48" s="53">
        <v>158867</v>
      </c>
      <c r="O48" s="53">
        <v>10497</v>
      </c>
      <c r="P48" s="54">
        <v>5799</v>
      </c>
      <c r="Q48" s="54">
        <v>-9381</v>
      </c>
      <c r="R48" s="53">
        <v>6915</v>
      </c>
      <c r="S48" s="53">
        <v>25530</v>
      </c>
      <c r="T48" s="54">
        <v>33451</v>
      </c>
      <c r="U48" s="54">
        <v>12195</v>
      </c>
      <c r="V48" s="53">
        <v>71176</v>
      </c>
      <c r="W48" s="53">
        <v>282319</v>
      </c>
      <c r="X48" s="54">
        <v>1822464</v>
      </c>
      <c r="Y48" s="53">
        <v>-1540145</v>
      </c>
      <c r="Z48" s="94">
        <v>-84.51</v>
      </c>
      <c r="AA48" s="95">
        <v>1822464</v>
      </c>
    </row>
    <row r="49" spans="1:27" ht="12.75">
      <c r="A49" s="361" t="s">
        <v>93</v>
      </c>
      <c r="B49" s="136"/>
      <c r="C49" s="54">
        <v>336742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1373092</v>
      </c>
      <c r="D60" s="346">
        <f t="shared" si="14"/>
        <v>0</v>
      </c>
      <c r="E60" s="219">
        <f t="shared" si="14"/>
        <v>2280047</v>
      </c>
      <c r="F60" s="264">
        <f t="shared" si="14"/>
        <v>3778511</v>
      </c>
      <c r="G60" s="264">
        <f t="shared" si="14"/>
        <v>74413</v>
      </c>
      <c r="H60" s="219">
        <f t="shared" si="14"/>
        <v>20623</v>
      </c>
      <c r="I60" s="219">
        <f t="shared" si="14"/>
        <v>220507</v>
      </c>
      <c r="J60" s="264">
        <f t="shared" si="14"/>
        <v>315543</v>
      </c>
      <c r="K60" s="264">
        <f t="shared" si="14"/>
        <v>218755</v>
      </c>
      <c r="L60" s="219">
        <f t="shared" si="14"/>
        <v>33173</v>
      </c>
      <c r="M60" s="219">
        <f t="shared" si="14"/>
        <v>70152</v>
      </c>
      <c r="N60" s="264">
        <f t="shared" si="14"/>
        <v>322080</v>
      </c>
      <c r="O60" s="264">
        <f t="shared" si="14"/>
        <v>27935</v>
      </c>
      <c r="P60" s="219">
        <f t="shared" si="14"/>
        <v>182818</v>
      </c>
      <c r="Q60" s="219">
        <f t="shared" si="14"/>
        <v>69044</v>
      </c>
      <c r="R60" s="264">
        <f t="shared" si="14"/>
        <v>279797</v>
      </c>
      <c r="S60" s="264">
        <f t="shared" si="14"/>
        <v>31047</v>
      </c>
      <c r="T60" s="219">
        <f t="shared" si="14"/>
        <v>116708</v>
      </c>
      <c r="U60" s="219">
        <f t="shared" si="14"/>
        <v>164411</v>
      </c>
      <c r="V60" s="264">
        <f t="shared" si="14"/>
        <v>312166</v>
      </c>
      <c r="W60" s="264">
        <f t="shared" si="14"/>
        <v>1229586</v>
      </c>
      <c r="X60" s="219">
        <f t="shared" si="14"/>
        <v>3778511</v>
      </c>
      <c r="Y60" s="264">
        <f t="shared" si="14"/>
        <v>-2548925</v>
      </c>
      <c r="Z60" s="337">
        <f>+IF(X60&lt;&gt;0,+(Y60/X60)*100,0)</f>
        <v>-67.45845122589294</v>
      </c>
      <c r="AA60" s="232">
        <f>+AA57+AA54+AA51+AA40+AA37+AA34+AA22+AA5</f>
        <v>3778511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163867830</v>
      </c>
      <c r="D5" s="153">
        <f>SUM(D6:D8)</f>
        <v>0</v>
      </c>
      <c r="E5" s="154">
        <f t="shared" si="0"/>
        <v>181678398</v>
      </c>
      <c r="F5" s="100">
        <f t="shared" si="0"/>
        <v>209514112</v>
      </c>
      <c r="G5" s="100">
        <f t="shared" si="0"/>
        <v>41768199</v>
      </c>
      <c r="H5" s="100">
        <f t="shared" si="0"/>
        <v>15152995</v>
      </c>
      <c r="I5" s="100">
        <f t="shared" si="0"/>
        <v>18733356</v>
      </c>
      <c r="J5" s="100">
        <f t="shared" si="0"/>
        <v>75654550</v>
      </c>
      <c r="K5" s="100">
        <f t="shared" si="0"/>
        <v>7037304</v>
      </c>
      <c r="L5" s="100">
        <f t="shared" si="0"/>
        <v>5039719</v>
      </c>
      <c r="M5" s="100">
        <f t="shared" si="0"/>
        <v>45671332</v>
      </c>
      <c r="N5" s="100">
        <f t="shared" si="0"/>
        <v>57748355</v>
      </c>
      <c r="O5" s="100">
        <f t="shared" si="0"/>
        <v>9908725</v>
      </c>
      <c r="P5" s="100">
        <f t="shared" si="0"/>
        <v>9248619</v>
      </c>
      <c r="Q5" s="100">
        <f t="shared" si="0"/>
        <v>28503693</v>
      </c>
      <c r="R5" s="100">
        <f t="shared" si="0"/>
        <v>47661037</v>
      </c>
      <c r="S5" s="100">
        <f t="shared" si="0"/>
        <v>12790446</v>
      </c>
      <c r="T5" s="100">
        <f t="shared" si="0"/>
        <v>4491859</v>
      </c>
      <c r="U5" s="100">
        <f t="shared" si="0"/>
        <v>12148974</v>
      </c>
      <c r="V5" s="100">
        <f t="shared" si="0"/>
        <v>29431279</v>
      </c>
      <c r="W5" s="100">
        <f t="shared" si="0"/>
        <v>210495221</v>
      </c>
      <c r="X5" s="100">
        <f t="shared" si="0"/>
        <v>155478399</v>
      </c>
      <c r="Y5" s="100">
        <f t="shared" si="0"/>
        <v>55016822</v>
      </c>
      <c r="Z5" s="137">
        <f>+IF(X5&lt;&gt;0,+(Y5/X5)*100,0)</f>
        <v>35.38550843966434</v>
      </c>
      <c r="AA5" s="153">
        <f>SUM(AA6:AA8)</f>
        <v>209514112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163799185</v>
      </c>
      <c r="D7" s="157"/>
      <c r="E7" s="158">
        <v>181625312</v>
      </c>
      <c r="F7" s="159">
        <v>209461026</v>
      </c>
      <c r="G7" s="159">
        <v>41768199</v>
      </c>
      <c r="H7" s="159">
        <v>15152995</v>
      </c>
      <c r="I7" s="159">
        <v>18733356</v>
      </c>
      <c r="J7" s="159">
        <v>75654550</v>
      </c>
      <c r="K7" s="159">
        <v>7037304</v>
      </c>
      <c r="L7" s="159">
        <v>5039719</v>
      </c>
      <c r="M7" s="159">
        <v>45671332</v>
      </c>
      <c r="N7" s="159">
        <v>57748355</v>
      </c>
      <c r="O7" s="159">
        <v>9908725</v>
      </c>
      <c r="P7" s="159">
        <v>9248619</v>
      </c>
      <c r="Q7" s="159">
        <v>28503693</v>
      </c>
      <c r="R7" s="159">
        <v>47661037</v>
      </c>
      <c r="S7" s="159">
        <v>12790446</v>
      </c>
      <c r="T7" s="159">
        <v>4491859</v>
      </c>
      <c r="U7" s="159">
        <v>12148974</v>
      </c>
      <c r="V7" s="159">
        <v>29431279</v>
      </c>
      <c r="W7" s="159">
        <v>210495221</v>
      </c>
      <c r="X7" s="159">
        <v>155425313</v>
      </c>
      <c r="Y7" s="159">
        <v>55069908</v>
      </c>
      <c r="Z7" s="141">
        <v>35.43</v>
      </c>
      <c r="AA7" s="157">
        <v>209461026</v>
      </c>
    </row>
    <row r="8" spans="1:27" ht="12.75">
      <c r="A8" s="138" t="s">
        <v>77</v>
      </c>
      <c r="B8" s="136"/>
      <c r="C8" s="155">
        <v>68645</v>
      </c>
      <c r="D8" s="155"/>
      <c r="E8" s="156">
        <v>53086</v>
      </c>
      <c r="F8" s="60">
        <v>53086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53086</v>
      </c>
      <c r="Y8" s="60">
        <v>-53086</v>
      </c>
      <c r="Z8" s="140">
        <v>-100</v>
      </c>
      <c r="AA8" s="155">
        <v>53086</v>
      </c>
    </row>
    <row r="9" spans="1:27" ht="12.75">
      <c r="A9" s="135" t="s">
        <v>78</v>
      </c>
      <c r="B9" s="136"/>
      <c r="C9" s="153">
        <f aca="true" t="shared" si="1" ref="C9:Y9">SUM(C10:C14)</f>
        <v>1341626</v>
      </c>
      <c r="D9" s="153">
        <f>SUM(D10:D14)</f>
        <v>0</v>
      </c>
      <c r="E9" s="154">
        <f t="shared" si="1"/>
        <v>1314709</v>
      </c>
      <c r="F9" s="100">
        <f t="shared" si="1"/>
        <v>1323143</v>
      </c>
      <c r="G9" s="100">
        <f t="shared" si="1"/>
        <v>39936</v>
      </c>
      <c r="H9" s="100">
        <f t="shared" si="1"/>
        <v>26434</v>
      </c>
      <c r="I9" s="100">
        <f t="shared" si="1"/>
        <v>25129</v>
      </c>
      <c r="J9" s="100">
        <f t="shared" si="1"/>
        <v>91499</v>
      </c>
      <c r="K9" s="100">
        <f t="shared" si="1"/>
        <v>157892</v>
      </c>
      <c r="L9" s="100">
        <f t="shared" si="1"/>
        <v>152623</v>
      </c>
      <c r="M9" s="100">
        <f t="shared" si="1"/>
        <v>153052</v>
      </c>
      <c r="N9" s="100">
        <f t="shared" si="1"/>
        <v>463567</v>
      </c>
      <c r="O9" s="100">
        <f t="shared" si="1"/>
        <v>24576</v>
      </c>
      <c r="P9" s="100">
        <f t="shared" si="1"/>
        <v>32432</v>
      </c>
      <c r="Q9" s="100">
        <f t="shared" si="1"/>
        <v>61222</v>
      </c>
      <c r="R9" s="100">
        <f t="shared" si="1"/>
        <v>118230</v>
      </c>
      <c r="S9" s="100">
        <f t="shared" si="1"/>
        <v>241428</v>
      </c>
      <c r="T9" s="100">
        <f t="shared" si="1"/>
        <v>150934</v>
      </c>
      <c r="U9" s="100">
        <f t="shared" si="1"/>
        <v>249243</v>
      </c>
      <c r="V9" s="100">
        <f t="shared" si="1"/>
        <v>641605</v>
      </c>
      <c r="W9" s="100">
        <f t="shared" si="1"/>
        <v>1314901</v>
      </c>
      <c r="X9" s="100">
        <f t="shared" si="1"/>
        <v>1314708</v>
      </c>
      <c r="Y9" s="100">
        <f t="shared" si="1"/>
        <v>193</v>
      </c>
      <c r="Z9" s="137">
        <f>+IF(X9&lt;&gt;0,+(Y9/X9)*100,0)</f>
        <v>0.014680065839714977</v>
      </c>
      <c r="AA9" s="153">
        <f>SUM(AA10:AA14)</f>
        <v>1323143</v>
      </c>
    </row>
    <row r="10" spans="1:27" ht="12.75">
      <c r="A10" s="138" t="s">
        <v>79</v>
      </c>
      <c r="B10" s="136"/>
      <c r="C10" s="155">
        <v>1341626</v>
      </c>
      <c r="D10" s="155"/>
      <c r="E10" s="156">
        <v>1314709</v>
      </c>
      <c r="F10" s="60">
        <v>1323143</v>
      </c>
      <c r="G10" s="60">
        <v>39936</v>
      </c>
      <c r="H10" s="60">
        <v>26434</v>
      </c>
      <c r="I10" s="60">
        <v>25129</v>
      </c>
      <c r="J10" s="60">
        <v>91499</v>
      </c>
      <c r="K10" s="60">
        <v>157892</v>
      </c>
      <c r="L10" s="60">
        <v>152623</v>
      </c>
      <c r="M10" s="60">
        <v>153052</v>
      </c>
      <c r="N10" s="60">
        <v>463567</v>
      </c>
      <c r="O10" s="60">
        <v>24576</v>
      </c>
      <c r="P10" s="60">
        <v>32432</v>
      </c>
      <c r="Q10" s="60">
        <v>61222</v>
      </c>
      <c r="R10" s="60">
        <v>118230</v>
      </c>
      <c r="S10" s="60">
        <v>241428</v>
      </c>
      <c r="T10" s="60">
        <v>150934</v>
      </c>
      <c r="U10" s="60">
        <v>249243</v>
      </c>
      <c r="V10" s="60">
        <v>641605</v>
      </c>
      <c r="W10" s="60">
        <v>1314901</v>
      </c>
      <c r="X10" s="60">
        <v>1314708</v>
      </c>
      <c r="Y10" s="60">
        <v>193</v>
      </c>
      <c r="Z10" s="140">
        <v>0.01</v>
      </c>
      <c r="AA10" s="155">
        <v>1323143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6012270</v>
      </c>
      <c r="D15" s="153">
        <f>SUM(D16:D18)</f>
        <v>0</v>
      </c>
      <c r="E15" s="154">
        <f t="shared" si="2"/>
        <v>6548321</v>
      </c>
      <c r="F15" s="100">
        <f t="shared" si="2"/>
        <v>6464325</v>
      </c>
      <c r="G15" s="100">
        <f t="shared" si="2"/>
        <v>993829</v>
      </c>
      <c r="H15" s="100">
        <f t="shared" si="2"/>
        <v>530912</v>
      </c>
      <c r="I15" s="100">
        <f t="shared" si="2"/>
        <v>351280</v>
      </c>
      <c r="J15" s="100">
        <f t="shared" si="2"/>
        <v>1876021</v>
      </c>
      <c r="K15" s="100">
        <f t="shared" si="2"/>
        <v>238561</v>
      </c>
      <c r="L15" s="100">
        <f t="shared" si="2"/>
        <v>806126</v>
      </c>
      <c r="M15" s="100">
        <f t="shared" si="2"/>
        <v>-28721</v>
      </c>
      <c r="N15" s="100">
        <f t="shared" si="2"/>
        <v>1015966</v>
      </c>
      <c r="O15" s="100">
        <f t="shared" si="2"/>
        <v>925940</v>
      </c>
      <c r="P15" s="100">
        <f t="shared" si="2"/>
        <v>969791</v>
      </c>
      <c r="Q15" s="100">
        <f t="shared" si="2"/>
        <v>219319</v>
      </c>
      <c r="R15" s="100">
        <f t="shared" si="2"/>
        <v>2115050</v>
      </c>
      <c r="S15" s="100">
        <f t="shared" si="2"/>
        <v>915519</v>
      </c>
      <c r="T15" s="100">
        <f t="shared" si="2"/>
        <v>204161</v>
      </c>
      <c r="U15" s="100">
        <f t="shared" si="2"/>
        <v>502312</v>
      </c>
      <c r="V15" s="100">
        <f t="shared" si="2"/>
        <v>1621992</v>
      </c>
      <c r="W15" s="100">
        <f t="shared" si="2"/>
        <v>6629029</v>
      </c>
      <c r="X15" s="100">
        <f t="shared" si="2"/>
        <v>6548319</v>
      </c>
      <c r="Y15" s="100">
        <f t="shared" si="2"/>
        <v>80710</v>
      </c>
      <c r="Z15" s="137">
        <f>+IF(X15&lt;&gt;0,+(Y15/X15)*100,0)</f>
        <v>1.2325300584776033</v>
      </c>
      <c r="AA15" s="153">
        <f>SUM(AA16:AA18)</f>
        <v>6464325</v>
      </c>
    </row>
    <row r="16" spans="1:27" ht="12.75">
      <c r="A16" s="138" t="s">
        <v>85</v>
      </c>
      <c r="B16" s="136"/>
      <c r="C16" s="155">
        <v>857416</v>
      </c>
      <c r="D16" s="155"/>
      <c r="E16" s="156">
        <v>1001385</v>
      </c>
      <c r="F16" s="60">
        <v>917389</v>
      </c>
      <c r="G16" s="60">
        <v>49272</v>
      </c>
      <c r="H16" s="60">
        <v>79353</v>
      </c>
      <c r="I16" s="60">
        <v>86617</v>
      </c>
      <c r="J16" s="60">
        <v>215242</v>
      </c>
      <c r="K16" s="60">
        <v>77250</v>
      </c>
      <c r="L16" s="60">
        <v>76776</v>
      </c>
      <c r="M16" s="60">
        <v>84680</v>
      </c>
      <c r="N16" s="60">
        <v>238706</v>
      </c>
      <c r="O16" s="60">
        <v>30732</v>
      </c>
      <c r="P16" s="60">
        <v>104487</v>
      </c>
      <c r="Q16" s="60">
        <v>266552</v>
      </c>
      <c r="R16" s="60">
        <v>401771</v>
      </c>
      <c r="S16" s="60">
        <v>7287</v>
      </c>
      <c r="T16" s="60">
        <v>192975</v>
      </c>
      <c r="U16" s="60">
        <v>122190</v>
      </c>
      <c r="V16" s="60">
        <v>322452</v>
      </c>
      <c r="W16" s="60">
        <v>1178171</v>
      </c>
      <c r="X16" s="60">
        <v>1001383</v>
      </c>
      <c r="Y16" s="60">
        <v>176788</v>
      </c>
      <c r="Z16" s="140">
        <v>17.65</v>
      </c>
      <c r="AA16" s="155">
        <v>917389</v>
      </c>
    </row>
    <row r="17" spans="1:27" ht="12.75">
      <c r="A17" s="138" t="s">
        <v>86</v>
      </c>
      <c r="B17" s="136"/>
      <c r="C17" s="155">
        <v>5154854</v>
      </c>
      <c r="D17" s="155"/>
      <c r="E17" s="156">
        <v>5546936</v>
      </c>
      <c r="F17" s="60">
        <v>5546936</v>
      </c>
      <c r="G17" s="60">
        <v>944557</v>
      </c>
      <c r="H17" s="60">
        <v>451559</v>
      </c>
      <c r="I17" s="60">
        <v>264663</v>
      </c>
      <c r="J17" s="60">
        <v>1660779</v>
      </c>
      <c r="K17" s="60">
        <v>161311</v>
      </c>
      <c r="L17" s="60">
        <v>729350</v>
      </c>
      <c r="M17" s="60">
        <v>-113401</v>
      </c>
      <c r="N17" s="60">
        <v>777260</v>
      </c>
      <c r="O17" s="60">
        <v>895208</v>
      </c>
      <c r="P17" s="60">
        <v>865304</v>
      </c>
      <c r="Q17" s="60">
        <v>-47233</v>
      </c>
      <c r="R17" s="60">
        <v>1713279</v>
      </c>
      <c r="S17" s="60">
        <v>908232</v>
      </c>
      <c r="T17" s="60">
        <v>11186</v>
      </c>
      <c r="U17" s="60">
        <v>380122</v>
      </c>
      <c r="V17" s="60">
        <v>1299540</v>
      </c>
      <c r="W17" s="60">
        <v>5450858</v>
      </c>
      <c r="X17" s="60">
        <v>5546936</v>
      </c>
      <c r="Y17" s="60">
        <v>-96078</v>
      </c>
      <c r="Z17" s="140">
        <v>-1.73</v>
      </c>
      <c r="AA17" s="155">
        <v>5546936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6147941</v>
      </c>
      <c r="D19" s="153">
        <f>SUM(D20:D23)</f>
        <v>0</v>
      </c>
      <c r="E19" s="154">
        <f t="shared" si="3"/>
        <v>2694675</v>
      </c>
      <c r="F19" s="100">
        <f t="shared" si="3"/>
        <v>3021096</v>
      </c>
      <c r="G19" s="100">
        <f t="shared" si="3"/>
        <v>222136</v>
      </c>
      <c r="H19" s="100">
        <f t="shared" si="3"/>
        <v>260723</v>
      </c>
      <c r="I19" s="100">
        <f t="shared" si="3"/>
        <v>285384</v>
      </c>
      <c r="J19" s="100">
        <f t="shared" si="3"/>
        <v>768243</v>
      </c>
      <c r="K19" s="100">
        <f t="shared" si="3"/>
        <v>254107</v>
      </c>
      <c r="L19" s="100">
        <f t="shared" si="3"/>
        <v>255021</v>
      </c>
      <c r="M19" s="100">
        <f t="shared" si="3"/>
        <v>242114</v>
      </c>
      <c r="N19" s="100">
        <f t="shared" si="3"/>
        <v>751242</v>
      </c>
      <c r="O19" s="100">
        <f t="shared" si="3"/>
        <v>253741</v>
      </c>
      <c r="P19" s="100">
        <f t="shared" si="3"/>
        <v>274355</v>
      </c>
      <c r="Q19" s="100">
        <f t="shared" si="3"/>
        <v>247408</v>
      </c>
      <c r="R19" s="100">
        <f t="shared" si="3"/>
        <v>775504</v>
      </c>
      <c r="S19" s="100">
        <f t="shared" si="3"/>
        <v>259796</v>
      </c>
      <c r="T19" s="100">
        <f t="shared" si="3"/>
        <v>215748</v>
      </c>
      <c r="U19" s="100">
        <f t="shared" si="3"/>
        <v>251867</v>
      </c>
      <c r="V19" s="100">
        <f t="shared" si="3"/>
        <v>727411</v>
      </c>
      <c r="W19" s="100">
        <f t="shared" si="3"/>
        <v>3022400</v>
      </c>
      <c r="X19" s="100">
        <f t="shared" si="3"/>
        <v>2694676</v>
      </c>
      <c r="Y19" s="100">
        <f t="shared" si="3"/>
        <v>327724</v>
      </c>
      <c r="Z19" s="137">
        <f>+IF(X19&lt;&gt;0,+(Y19/X19)*100,0)</f>
        <v>12.161907405565643</v>
      </c>
      <c r="AA19" s="153">
        <f>SUM(AA20:AA23)</f>
        <v>3021096</v>
      </c>
    </row>
    <row r="20" spans="1:27" ht="12.75">
      <c r="A20" s="138" t="s">
        <v>89</v>
      </c>
      <c r="B20" s="136"/>
      <c r="C20" s="155">
        <v>3561603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2586338</v>
      </c>
      <c r="D23" s="155"/>
      <c r="E23" s="156">
        <v>2694675</v>
      </c>
      <c r="F23" s="60">
        <v>3021096</v>
      </c>
      <c r="G23" s="60">
        <v>222136</v>
      </c>
      <c r="H23" s="60">
        <v>260723</v>
      </c>
      <c r="I23" s="60">
        <v>285384</v>
      </c>
      <c r="J23" s="60">
        <v>768243</v>
      </c>
      <c r="K23" s="60">
        <v>254107</v>
      </c>
      <c r="L23" s="60">
        <v>255021</v>
      </c>
      <c r="M23" s="60">
        <v>242114</v>
      </c>
      <c r="N23" s="60">
        <v>751242</v>
      </c>
      <c r="O23" s="60">
        <v>253741</v>
      </c>
      <c r="P23" s="60">
        <v>274355</v>
      </c>
      <c r="Q23" s="60">
        <v>247408</v>
      </c>
      <c r="R23" s="60">
        <v>775504</v>
      </c>
      <c r="S23" s="60">
        <v>259796</v>
      </c>
      <c r="T23" s="60">
        <v>215748</v>
      </c>
      <c r="U23" s="60">
        <v>251867</v>
      </c>
      <c r="V23" s="60">
        <v>727411</v>
      </c>
      <c r="W23" s="60">
        <v>3022400</v>
      </c>
      <c r="X23" s="60">
        <v>2694676</v>
      </c>
      <c r="Y23" s="60">
        <v>327724</v>
      </c>
      <c r="Z23" s="140">
        <v>12.16</v>
      </c>
      <c r="AA23" s="155">
        <v>3021096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177369667</v>
      </c>
      <c r="D25" s="168">
        <f>+D5+D9+D15+D19+D24</f>
        <v>0</v>
      </c>
      <c r="E25" s="169">
        <f t="shared" si="4"/>
        <v>192236103</v>
      </c>
      <c r="F25" s="73">
        <f t="shared" si="4"/>
        <v>220322676</v>
      </c>
      <c r="G25" s="73">
        <f t="shared" si="4"/>
        <v>43024100</v>
      </c>
      <c r="H25" s="73">
        <f t="shared" si="4"/>
        <v>15971064</v>
      </c>
      <c r="I25" s="73">
        <f t="shared" si="4"/>
        <v>19395149</v>
      </c>
      <c r="J25" s="73">
        <f t="shared" si="4"/>
        <v>78390313</v>
      </c>
      <c r="K25" s="73">
        <f t="shared" si="4"/>
        <v>7687864</v>
      </c>
      <c r="L25" s="73">
        <f t="shared" si="4"/>
        <v>6253489</v>
      </c>
      <c r="M25" s="73">
        <f t="shared" si="4"/>
        <v>46037777</v>
      </c>
      <c r="N25" s="73">
        <f t="shared" si="4"/>
        <v>59979130</v>
      </c>
      <c r="O25" s="73">
        <f t="shared" si="4"/>
        <v>11112982</v>
      </c>
      <c r="P25" s="73">
        <f t="shared" si="4"/>
        <v>10525197</v>
      </c>
      <c r="Q25" s="73">
        <f t="shared" si="4"/>
        <v>29031642</v>
      </c>
      <c r="R25" s="73">
        <f t="shared" si="4"/>
        <v>50669821</v>
      </c>
      <c r="S25" s="73">
        <f t="shared" si="4"/>
        <v>14207189</v>
      </c>
      <c r="T25" s="73">
        <f t="shared" si="4"/>
        <v>5062702</v>
      </c>
      <c r="U25" s="73">
        <f t="shared" si="4"/>
        <v>13152396</v>
      </c>
      <c r="V25" s="73">
        <f t="shared" si="4"/>
        <v>32422287</v>
      </c>
      <c r="W25" s="73">
        <f t="shared" si="4"/>
        <v>221461551</v>
      </c>
      <c r="X25" s="73">
        <f t="shared" si="4"/>
        <v>166036102</v>
      </c>
      <c r="Y25" s="73">
        <f t="shared" si="4"/>
        <v>55425449</v>
      </c>
      <c r="Z25" s="170">
        <f>+IF(X25&lt;&gt;0,+(Y25/X25)*100,0)</f>
        <v>33.381564811729916</v>
      </c>
      <c r="AA25" s="168">
        <f>+AA5+AA9+AA15+AA19+AA24</f>
        <v>220322676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105254531</v>
      </c>
      <c r="D28" s="153">
        <f>SUM(D29:D31)</f>
        <v>0</v>
      </c>
      <c r="E28" s="154">
        <f t="shared" si="5"/>
        <v>101187997</v>
      </c>
      <c r="F28" s="100">
        <f t="shared" si="5"/>
        <v>125648894</v>
      </c>
      <c r="G28" s="100">
        <f t="shared" si="5"/>
        <v>4316623</v>
      </c>
      <c r="H28" s="100">
        <f t="shared" si="5"/>
        <v>4380562</v>
      </c>
      <c r="I28" s="100">
        <f t="shared" si="5"/>
        <v>4447978</v>
      </c>
      <c r="J28" s="100">
        <f t="shared" si="5"/>
        <v>13145163</v>
      </c>
      <c r="K28" s="100">
        <f t="shared" si="5"/>
        <v>5686523</v>
      </c>
      <c r="L28" s="100">
        <f t="shared" si="5"/>
        <v>4018501</v>
      </c>
      <c r="M28" s="100">
        <f t="shared" si="5"/>
        <v>4081672</v>
      </c>
      <c r="N28" s="100">
        <f t="shared" si="5"/>
        <v>13786696</v>
      </c>
      <c r="O28" s="100">
        <f t="shared" si="5"/>
        <v>4908991</v>
      </c>
      <c r="P28" s="100">
        <f t="shared" si="5"/>
        <v>6657309</v>
      </c>
      <c r="Q28" s="100">
        <f t="shared" si="5"/>
        <v>5200626</v>
      </c>
      <c r="R28" s="100">
        <f t="shared" si="5"/>
        <v>16766926</v>
      </c>
      <c r="S28" s="100">
        <f t="shared" si="5"/>
        <v>4016218</v>
      </c>
      <c r="T28" s="100">
        <f t="shared" si="5"/>
        <v>4655148</v>
      </c>
      <c r="U28" s="100">
        <f t="shared" si="5"/>
        <v>3980603</v>
      </c>
      <c r="V28" s="100">
        <f t="shared" si="5"/>
        <v>12651969</v>
      </c>
      <c r="W28" s="100">
        <f t="shared" si="5"/>
        <v>56350754</v>
      </c>
      <c r="X28" s="100">
        <f t="shared" si="5"/>
        <v>98979242</v>
      </c>
      <c r="Y28" s="100">
        <f t="shared" si="5"/>
        <v>-42628488</v>
      </c>
      <c r="Z28" s="137">
        <f>+IF(X28&lt;&gt;0,+(Y28/X28)*100,0)</f>
        <v>-43.06810916979946</v>
      </c>
      <c r="AA28" s="153">
        <f>SUM(AA29:AA31)</f>
        <v>125648894</v>
      </c>
    </row>
    <row r="29" spans="1:27" ht="12.75">
      <c r="A29" s="138" t="s">
        <v>75</v>
      </c>
      <c r="B29" s="136"/>
      <c r="C29" s="155">
        <v>25333063</v>
      </c>
      <c r="D29" s="155"/>
      <c r="E29" s="156">
        <v>26935594</v>
      </c>
      <c r="F29" s="60">
        <v>27345720</v>
      </c>
      <c r="G29" s="60">
        <v>1803521</v>
      </c>
      <c r="H29" s="60">
        <v>1821917</v>
      </c>
      <c r="I29" s="60">
        <v>1834424</v>
      </c>
      <c r="J29" s="60">
        <v>5459862</v>
      </c>
      <c r="K29" s="60">
        <v>2982235</v>
      </c>
      <c r="L29" s="60">
        <v>1750058</v>
      </c>
      <c r="M29" s="60">
        <v>1908567</v>
      </c>
      <c r="N29" s="60">
        <v>6640860</v>
      </c>
      <c r="O29" s="60">
        <v>1687820</v>
      </c>
      <c r="P29" s="60">
        <v>2457701</v>
      </c>
      <c r="Q29" s="60">
        <v>1837158</v>
      </c>
      <c r="R29" s="60">
        <v>5982679</v>
      </c>
      <c r="S29" s="60">
        <v>1814652</v>
      </c>
      <c r="T29" s="60">
        <v>2115536</v>
      </c>
      <c r="U29" s="60">
        <v>1796645</v>
      </c>
      <c r="V29" s="60">
        <v>5726833</v>
      </c>
      <c r="W29" s="60">
        <v>23810234</v>
      </c>
      <c r="X29" s="60">
        <v>27859184</v>
      </c>
      <c r="Y29" s="60">
        <v>-4048950</v>
      </c>
      <c r="Z29" s="140">
        <v>-14.53</v>
      </c>
      <c r="AA29" s="155">
        <v>27345720</v>
      </c>
    </row>
    <row r="30" spans="1:27" ht="12.75">
      <c r="A30" s="138" t="s">
        <v>76</v>
      </c>
      <c r="B30" s="136"/>
      <c r="C30" s="157">
        <v>65490839</v>
      </c>
      <c r="D30" s="157"/>
      <c r="E30" s="158">
        <v>57783042</v>
      </c>
      <c r="F30" s="159">
        <v>82346592</v>
      </c>
      <c r="G30" s="159">
        <v>1087896</v>
      </c>
      <c r="H30" s="159">
        <v>1667131</v>
      </c>
      <c r="I30" s="159">
        <v>1730642</v>
      </c>
      <c r="J30" s="159">
        <v>4485669</v>
      </c>
      <c r="K30" s="159">
        <v>1625435</v>
      </c>
      <c r="L30" s="159">
        <v>1359202</v>
      </c>
      <c r="M30" s="159">
        <v>1545819</v>
      </c>
      <c r="N30" s="159">
        <v>4530456</v>
      </c>
      <c r="O30" s="159">
        <v>2278457</v>
      </c>
      <c r="P30" s="159">
        <v>3212770</v>
      </c>
      <c r="Q30" s="159">
        <v>1506214</v>
      </c>
      <c r="R30" s="159">
        <v>6997441</v>
      </c>
      <c r="S30" s="159">
        <v>1253203</v>
      </c>
      <c r="T30" s="159">
        <v>1454642</v>
      </c>
      <c r="U30" s="159">
        <v>1307932</v>
      </c>
      <c r="V30" s="159">
        <v>4015777</v>
      </c>
      <c r="W30" s="159">
        <v>20029343</v>
      </c>
      <c r="X30" s="159">
        <v>54560696</v>
      </c>
      <c r="Y30" s="159">
        <v>-34531353</v>
      </c>
      <c r="Z30" s="141">
        <v>-63.29</v>
      </c>
      <c r="AA30" s="157">
        <v>82346592</v>
      </c>
    </row>
    <row r="31" spans="1:27" ht="12.75">
      <c r="A31" s="138" t="s">
        <v>77</v>
      </c>
      <c r="B31" s="136"/>
      <c r="C31" s="155">
        <v>14430629</v>
      </c>
      <c r="D31" s="155"/>
      <c r="E31" s="156">
        <v>16469361</v>
      </c>
      <c r="F31" s="60">
        <v>15956582</v>
      </c>
      <c r="G31" s="60">
        <v>1425206</v>
      </c>
      <c r="H31" s="60">
        <v>891514</v>
      </c>
      <c r="I31" s="60">
        <v>882912</v>
      </c>
      <c r="J31" s="60">
        <v>3199632</v>
      </c>
      <c r="K31" s="60">
        <v>1078853</v>
      </c>
      <c r="L31" s="60">
        <v>909241</v>
      </c>
      <c r="M31" s="60">
        <v>627286</v>
      </c>
      <c r="N31" s="60">
        <v>2615380</v>
      </c>
      <c r="O31" s="60">
        <v>942714</v>
      </c>
      <c r="P31" s="60">
        <v>986838</v>
      </c>
      <c r="Q31" s="60">
        <v>1857254</v>
      </c>
      <c r="R31" s="60">
        <v>3786806</v>
      </c>
      <c r="S31" s="60">
        <v>948363</v>
      </c>
      <c r="T31" s="60">
        <v>1084970</v>
      </c>
      <c r="U31" s="60">
        <v>876026</v>
      </c>
      <c r="V31" s="60">
        <v>2909359</v>
      </c>
      <c r="W31" s="60">
        <v>12511177</v>
      </c>
      <c r="X31" s="60">
        <v>16559362</v>
      </c>
      <c r="Y31" s="60">
        <v>-4048185</v>
      </c>
      <c r="Z31" s="140">
        <v>-24.45</v>
      </c>
      <c r="AA31" s="155">
        <v>15956582</v>
      </c>
    </row>
    <row r="32" spans="1:27" ht="12.75">
      <c r="A32" s="135" t="s">
        <v>78</v>
      </c>
      <c r="B32" s="136"/>
      <c r="C32" s="153">
        <f aca="true" t="shared" si="6" ref="C32:Y32">SUM(C33:C37)</f>
        <v>19559184</v>
      </c>
      <c r="D32" s="153">
        <f>SUM(D33:D37)</f>
        <v>0</v>
      </c>
      <c r="E32" s="154">
        <f t="shared" si="6"/>
        <v>22767214</v>
      </c>
      <c r="F32" s="100">
        <f t="shared" si="6"/>
        <v>21728132</v>
      </c>
      <c r="G32" s="100">
        <f t="shared" si="6"/>
        <v>1553793</v>
      </c>
      <c r="H32" s="100">
        <f t="shared" si="6"/>
        <v>1764350</v>
      </c>
      <c r="I32" s="100">
        <f t="shared" si="6"/>
        <v>1814053</v>
      </c>
      <c r="J32" s="100">
        <f t="shared" si="6"/>
        <v>5132196</v>
      </c>
      <c r="K32" s="100">
        <f t="shared" si="6"/>
        <v>1891244</v>
      </c>
      <c r="L32" s="100">
        <f t="shared" si="6"/>
        <v>1624672</v>
      </c>
      <c r="M32" s="100">
        <f t="shared" si="6"/>
        <v>1639798</v>
      </c>
      <c r="N32" s="100">
        <f t="shared" si="6"/>
        <v>5155714</v>
      </c>
      <c r="O32" s="100">
        <f t="shared" si="6"/>
        <v>1461418</v>
      </c>
      <c r="P32" s="100">
        <f t="shared" si="6"/>
        <v>1403533</v>
      </c>
      <c r="Q32" s="100">
        <f t="shared" si="6"/>
        <v>1707895</v>
      </c>
      <c r="R32" s="100">
        <f t="shared" si="6"/>
        <v>4572846</v>
      </c>
      <c r="S32" s="100">
        <f t="shared" si="6"/>
        <v>1514707</v>
      </c>
      <c r="T32" s="100">
        <f t="shared" si="6"/>
        <v>1991807</v>
      </c>
      <c r="U32" s="100">
        <f t="shared" si="6"/>
        <v>1800160</v>
      </c>
      <c r="V32" s="100">
        <f t="shared" si="6"/>
        <v>5306674</v>
      </c>
      <c r="W32" s="100">
        <f t="shared" si="6"/>
        <v>20167430</v>
      </c>
      <c r="X32" s="100">
        <f t="shared" si="6"/>
        <v>22532216</v>
      </c>
      <c r="Y32" s="100">
        <f t="shared" si="6"/>
        <v>-2364786</v>
      </c>
      <c r="Z32" s="137">
        <f>+IF(X32&lt;&gt;0,+(Y32/X32)*100,0)</f>
        <v>-10.49513283558084</v>
      </c>
      <c r="AA32" s="153">
        <f>SUM(AA33:AA37)</f>
        <v>21728132</v>
      </c>
    </row>
    <row r="33" spans="1:27" ht="12.75">
      <c r="A33" s="138" t="s">
        <v>79</v>
      </c>
      <c r="B33" s="136"/>
      <c r="C33" s="155">
        <v>19526030</v>
      </c>
      <c r="D33" s="155"/>
      <c r="E33" s="156">
        <v>22523624</v>
      </c>
      <c r="F33" s="60">
        <v>21228132</v>
      </c>
      <c r="G33" s="60">
        <v>1553793</v>
      </c>
      <c r="H33" s="60">
        <v>1764350</v>
      </c>
      <c r="I33" s="60">
        <v>1814053</v>
      </c>
      <c r="J33" s="60">
        <v>5132196</v>
      </c>
      <c r="K33" s="60">
        <v>1891244</v>
      </c>
      <c r="L33" s="60">
        <v>1624672</v>
      </c>
      <c r="M33" s="60">
        <v>1637798</v>
      </c>
      <c r="N33" s="60">
        <v>5153714</v>
      </c>
      <c r="O33" s="60">
        <v>1461418</v>
      </c>
      <c r="P33" s="60">
        <v>1403533</v>
      </c>
      <c r="Q33" s="60">
        <v>1449585</v>
      </c>
      <c r="R33" s="60">
        <v>4314536</v>
      </c>
      <c r="S33" s="60">
        <v>1514707</v>
      </c>
      <c r="T33" s="60">
        <v>1990069</v>
      </c>
      <c r="U33" s="60">
        <v>1800160</v>
      </c>
      <c r="V33" s="60">
        <v>5304936</v>
      </c>
      <c r="W33" s="60">
        <v>19905382</v>
      </c>
      <c r="X33" s="60">
        <v>22288625</v>
      </c>
      <c r="Y33" s="60">
        <v>-2383243</v>
      </c>
      <c r="Z33" s="140">
        <v>-10.69</v>
      </c>
      <c r="AA33" s="155">
        <v>21228132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33154</v>
      </c>
      <c r="D35" s="155"/>
      <c r="E35" s="156">
        <v>243590</v>
      </c>
      <c r="F35" s="60">
        <v>500000</v>
      </c>
      <c r="G35" s="60"/>
      <c r="H35" s="60"/>
      <c r="I35" s="60"/>
      <c r="J35" s="60"/>
      <c r="K35" s="60"/>
      <c r="L35" s="60"/>
      <c r="M35" s="60">
        <v>2000</v>
      </c>
      <c r="N35" s="60">
        <v>2000</v>
      </c>
      <c r="O35" s="60"/>
      <c r="P35" s="60"/>
      <c r="Q35" s="60">
        <v>258310</v>
      </c>
      <c r="R35" s="60">
        <v>258310</v>
      </c>
      <c r="S35" s="60"/>
      <c r="T35" s="60">
        <v>1738</v>
      </c>
      <c r="U35" s="60"/>
      <c r="V35" s="60">
        <v>1738</v>
      </c>
      <c r="W35" s="60">
        <v>262048</v>
      </c>
      <c r="X35" s="60">
        <v>243591</v>
      </c>
      <c r="Y35" s="60">
        <v>18457</v>
      </c>
      <c r="Z35" s="140">
        <v>7.58</v>
      </c>
      <c r="AA35" s="155">
        <v>500000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15800034</v>
      </c>
      <c r="D38" s="153">
        <f>SUM(D39:D41)</f>
        <v>0</v>
      </c>
      <c r="E38" s="154">
        <f t="shared" si="7"/>
        <v>20120252</v>
      </c>
      <c r="F38" s="100">
        <f t="shared" si="7"/>
        <v>17128843</v>
      </c>
      <c r="G38" s="100">
        <f t="shared" si="7"/>
        <v>1981211</v>
      </c>
      <c r="H38" s="100">
        <f t="shared" si="7"/>
        <v>1127234</v>
      </c>
      <c r="I38" s="100">
        <f t="shared" si="7"/>
        <v>1275984</v>
      </c>
      <c r="J38" s="100">
        <f t="shared" si="7"/>
        <v>4384429</v>
      </c>
      <c r="K38" s="100">
        <f t="shared" si="7"/>
        <v>1140506</v>
      </c>
      <c r="L38" s="100">
        <f t="shared" si="7"/>
        <v>1177885</v>
      </c>
      <c r="M38" s="100">
        <f t="shared" si="7"/>
        <v>1447384</v>
      </c>
      <c r="N38" s="100">
        <f t="shared" si="7"/>
        <v>3765775</v>
      </c>
      <c r="O38" s="100">
        <f t="shared" si="7"/>
        <v>977558</v>
      </c>
      <c r="P38" s="100">
        <f t="shared" si="7"/>
        <v>2279539</v>
      </c>
      <c r="Q38" s="100">
        <f t="shared" si="7"/>
        <v>1383294</v>
      </c>
      <c r="R38" s="100">
        <f t="shared" si="7"/>
        <v>4640391</v>
      </c>
      <c r="S38" s="100">
        <f t="shared" si="7"/>
        <v>1085381</v>
      </c>
      <c r="T38" s="100">
        <f t="shared" si="7"/>
        <v>1312347</v>
      </c>
      <c r="U38" s="100">
        <f t="shared" si="7"/>
        <v>1421699</v>
      </c>
      <c r="V38" s="100">
        <f t="shared" si="7"/>
        <v>3819427</v>
      </c>
      <c r="W38" s="100">
        <f t="shared" si="7"/>
        <v>16610022</v>
      </c>
      <c r="X38" s="100">
        <f t="shared" si="7"/>
        <v>17785253</v>
      </c>
      <c r="Y38" s="100">
        <f t="shared" si="7"/>
        <v>-1175231</v>
      </c>
      <c r="Z38" s="137">
        <f>+IF(X38&lt;&gt;0,+(Y38/X38)*100,0)</f>
        <v>-6.607895878681062</v>
      </c>
      <c r="AA38" s="153">
        <f>SUM(AA39:AA41)</f>
        <v>17128843</v>
      </c>
    </row>
    <row r="39" spans="1:27" ht="12.75">
      <c r="A39" s="138" t="s">
        <v>85</v>
      </c>
      <c r="B39" s="136"/>
      <c r="C39" s="155">
        <v>7697390</v>
      </c>
      <c r="D39" s="155"/>
      <c r="E39" s="156">
        <v>8300624</v>
      </c>
      <c r="F39" s="60">
        <v>6712319</v>
      </c>
      <c r="G39" s="60">
        <v>1318553</v>
      </c>
      <c r="H39" s="60">
        <v>505774</v>
      </c>
      <c r="I39" s="60">
        <v>451423</v>
      </c>
      <c r="J39" s="60">
        <v>2275750</v>
      </c>
      <c r="K39" s="60">
        <v>452078</v>
      </c>
      <c r="L39" s="60">
        <v>548042</v>
      </c>
      <c r="M39" s="60">
        <v>794744</v>
      </c>
      <c r="N39" s="60">
        <v>1794864</v>
      </c>
      <c r="O39" s="60">
        <v>434564</v>
      </c>
      <c r="P39" s="60">
        <v>1447423</v>
      </c>
      <c r="Q39" s="60">
        <v>501298</v>
      </c>
      <c r="R39" s="60">
        <v>2383285</v>
      </c>
      <c r="S39" s="60">
        <v>511822</v>
      </c>
      <c r="T39" s="60">
        <v>670366</v>
      </c>
      <c r="U39" s="60">
        <v>752133</v>
      </c>
      <c r="V39" s="60">
        <v>1934321</v>
      </c>
      <c r="W39" s="60">
        <v>8388220</v>
      </c>
      <c r="X39" s="60">
        <v>8200625</v>
      </c>
      <c r="Y39" s="60">
        <v>187595</v>
      </c>
      <c r="Z39" s="140">
        <v>2.29</v>
      </c>
      <c r="AA39" s="155">
        <v>6712319</v>
      </c>
    </row>
    <row r="40" spans="1:27" ht="12.75">
      <c r="A40" s="138" t="s">
        <v>86</v>
      </c>
      <c r="B40" s="136"/>
      <c r="C40" s="155">
        <v>8102644</v>
      </c>
      <c r="D40" s="155"/>
      <c r="E40" s="156">
        <v>11819628</v>
      </c>
      <c r="F40" s="60">
        <v>10416524</v>
      </c>
      <c r="G40" s="60">
        <v>662658</v>
      </c>
      <c r="H40" s="60">
        <v>621460</v>
      </c>
      <c r="I40" s="60">
        <v>824561</v>
      </c>
      <c r="J40" s="60">
        <v>2108679</v>
      </c>
      <c r="K40" s="60">
        <v>688428</v>
      </c>
      <c r="L40" s="60">
        <v>629843</v>
      </c>
      <c r="M40" s="60">
        <v>652640</v>
      </c>
      <c r="N40" s="60">
        <v>1970911</v>
      </c>
      <c r="O40" s="60">
        <v>542994</v>
      </c>
      <c r="P40" s="60">
        <v>832116</v>
      </c>
      <c r="Q40" s="60">
        <v>881996</v>
      </c>
      <c r="R40" s="60">
        <v>2257106</v>
      </c>
      <c r="S40" s="60">
        <v>573559</v>
      </c>
      <c r="T40" s="60">
        <v>641981</v>
      </c>
      <c r="U40" s="60">
        <v>669566</v>
      </c>
      <c r="V40" s="60">
        <v>1885106</v>
      </c>
      <c r="W40" s="60">
        <v>8221802</v>
      </c>
      <c r="X40" s="60">
        <v>9584628</v>
      </c>
      <c r="Y40" s="60">
        <v>-1362826</v>
      </c>
      <c r="Z40" s="140">
        <v>-14.22</v>
      </c>
      <c r="AA40" s="155">
        <v>10416524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4192228</v>
      </c>
      <c r="D42" s="153">
        <f>SUM(D43:D46)</f>
        <v>0</v>
      </c>
      <c r="E42" s="154">
        <f t="shared" si="8"/>
        <v>4227855</v>
      </c>
      <c r="F42" s="100">
        <f t="shared" si="8"/>
        <v>4619545</v>
      </c>
      <c r="G42" s="100">
        <f t="shared" si="8"/>
        <v>0</v>
      </c>
      <c r="H42" s="100">
        <f t="shared" si="8"/>
        <v>900656</v>
      </c>
      <c r="I42" s="100">
        <f t="shared" si="8"/>
        <v>207400</v>
      </c>
      <c r="J42" s="100">
        <f t="shared" si="8"/>
        <v>1108056</v>
      </c>
      <c r="K42" s="100">
        <f t="shared" si="8"/>
        <v>207400</v>
      </c>
      <c r="L42" s="100">
        <f t="shared" si="8"/>
        <v>314781</v>
      </c>
      <c r="M42" s="100">
        <f t="shared" si="8"/>
        <v>207400</v>
      </c>
      <c r="N42" s="100">
        <f t="shared" si="8"/>
        <v>729581</v>
      </c>
      <c r="O42" s="100">
        <f t="shared" si="8"/>
        <v>547181</v>
      </c>
      <c r="P42" s="100">
        <f t="shared" si="8"/>
        <v>109835</v>
      </c>
      <c r="Q42" s="100">
        <f t="shared" si="8"/>
        <v>494109</v>
      </c>
      <c r="R42" s="100">
        <f t="shared" si="8"/>
        <v>1151125</v>
      </c>
      <c r="S42" s="100">
        <f t="shared" si="8"/>
        <v>106400</v>
      </c>
      <c r="T42" s="100">
        <f t="shared" si="8"/>
        <v>504872</v>
      </c>
      <c r="U42" s="100">
        <f t="shared" si="8"/>
        <v>93208</v>
      </c>
      <c r="V42" s="100">
        <f t="shared" si="8"/>
        <v>704480</v>
      </c>
      <c r="W42" s="100">
        <f t="shared" si="8"/>
        <v>3693242</v>
      </c>
      <c r="X42" s="100">
        <f t="shared" si="8"/>
        <v>4227857</v>
      </c>
      <c r="Y42" s="100">
        <f t="shared" si="8"/>
        <v>-534615</v>
      </c>
      <c r="Z42" s="137">
        <f>+IF(X42&lt;&gt;0,+(Y42/X42)*100,0)</f>
        <v>-12.645058714142888</v>
      </c>
      <c r="AA42" s="153">
        <f>SUM(AA43:AA46)</f>
        <v>4619545</v>
      </c>
    </row>
    <row r="43" spans="1:27" ht="12.75">
      <c r="A43" s="138" t="s">
        <v>89</v>
      </c>
      <c r="B43" s="136"/>
      <c r="C43" s="155">
        <v>998509</v>
      </c>
      <c r="D43" s="155"/>
      <c r="E43" s="156">
        <v>940129</v>
      </c>
      <c r="F43" s="60">
        <v>1331819</v>
      </c>
      <c r="G43" s="60"/>
      <c r="H43" s="60">
        <v>347885</v>
      </c>
      <c r="I43" s="60"/>
      <c r="J43" s="60">
        <v>347885</v>
      </c>
      <c r="K43" s="60"/>
      <c r="L43" s="60">
        <v>107460</v>
      </c>
      <c r="M43" s="60"/>
      <c r="N43" s="60">
        <v>107460</v>
      </c>
      <c r="O43" s="60">
        <v>187798</v>
      </c>
      <c r="P43" s="60">
        <v>109835</v>
      </c>
      <c r="Q43" s="60">
        <v>-83543</v>
      </c>
      <c r="R43" s="60">
        <v>214090</v>
      </c>
      <c r="S43" s="60">
        <v>106400</v>
      </c>
      <c r="T43" s="60"/>
      <c r="U43" s="60">
        <v>93208</v>
      </c>
      <c r="V43" s="60">
        <v>199608</v>
      </c>
      <c r="W43" s="60">
        <v>869043</v>
      </c>
      <c r="X43" s="60">
        <v>940131</v>
      </c>
      <c r="Y43" s="60">
        <v>-71088</v>
      </c>
      <c r="Z43" s="140">
        <v>-7.56</v>
      </c>
      <c r="AA43" s="155">
        <v>1331819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3193719</v>
      </c>
      <c r="D46" s="155"/>
      <c r="E46" s="156">
        <v>3287726</v>
      </c>
      <c r="F46" s="60">
        <v>3287726</v>
      </c>
      <c r="G46" s="60"/>
      <c r="H46" s="60">
        <v>552771</v>
      </c>
      <c r="I46" s="60">
        <v>207400</v>
      </c>
      <c r="J46" s="60">
        <v>760171</v>
      </c>
      <c r="K46" s="60">
        <v>207400</v>
      </c>
      <c r="L46" s="60">
        <v>207321</v>
      </c>
      <c r="M46" s="60">
        <v>207400</v>
      </c>
      <c r="N46" s="60">
        <v>622121</v>
      </c>
      <c r="O46" s="60">
        <v>359383</v>
      </c>
      <c r="P46" s="60"/>
      <c r="Q46" s="60">
        <v>577652</v>
      </c>
      <c r="R46" s="60">
        <v>937035</v>
      </c>
      <c r="S46" s="60"/>
      <c r="T46" s="60">
        <v>504872</v>
      </c>
      <c r="U46" s="60"/>
      <c r="V46" s="60">
        <v>504872</v>
      </c>
      <c r="W46" s="60">
        <v>2824199</v>
      </c>
      <c r="X46" s="60">
        <v>3287726</v>
      </c>
      <c r="Y46" s="60">
        <v>-463527</v>
      </c>
      <c r="Z46" s="140">
        <v>-14.1</v>
      </c>
      <c r="AA46" s="155">
        <v>3287726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144805977</v>
      </c>
      <c r="D48" s="168">
        <f>+D28+D32+D38+D42+D47</f>
        <v>0</v>
      </c>
      <c r="E48" s="169">
        <f t="shared" si="9"/>
        <v>148303318</v>
      </c>
      <c r="F48" s="73">
        <f t="shared" si="9"/>
        <v>169125414</v>
      </c>
      <c r="G48" s="73">
        <f t="shared" si="9"/>
        <v>7851627</v>
      </c>
      <c r="H48" s="73">
        <f t="shared" si="9"/>
        <v>8172802</v>
      </c>
      <c r="I48" s="73">
        <f t="shared" si="9"/>
        <v>7745415</v>
      </c>
      <c r="J48" s="73">
        <f t="shared" si="9"/>
        <v>23769844</v>
      </c>
      <c r="K48" s="73">
        <f t="shared" si="9"/>
        <v>8925673</v>
      </c>
      <c r="L48" s="73">
        <f t="shared" si="9"/>
        <v>7135839</v>
      </c>
      <c r="M48" s="73">
        <f t="shared" si="9"/>
        <v>7376254</v>
      </c>
      <c r="N48" s="73">
        <f t="shared" si="9"/>
        <v>23437766</v>
      </c>
      <c r="O48" s="73">
        <f t="shared" si="9"/>
        <v>7895148</v>
      </c>
      <c r="P48" s="73">
        <f t="shared" si="9"/>
        <v>10450216</v>
      </c>
      <c r="Q48" s="73">
        <f t="shared" si="9"/>
        <v>8785924</v>
      </c>
      <c r="R48" s="73">
        <f t="shared" si="9"/>
        <v>27131288</v>
      </c>
      <c r="S48" s="73">
        <f t="shared" si="9"/>
        <v>6722706</v>
      </c>
      <c r="T48" s="73">
        <f t="shared" si="9"/>
        <v>8464174</v>
      </c>
      <c r="U48" s="73">
        <f t="shared" si="9"/>
        <v>7295670</v>
      </c>
      <c r="V48" s="73">
        <f t="shared" si="9"/>
        <v>22482550</v>
      </c>
      <c r="W48" s="73">
        <f t="shared" si="9"/>
        <v>96821448</v>
      </c>
      <c r="X48" s="73">
        <f t="shared" si="9"/>
        <v>143524568</v>
      </c>
      <c r="Y48" s="73">
        <f t="shared" si="9"/>
        <v>-46703120</v>
      </c>
      <c r="Z48" s="170">
        <f>+IF(X48&lt;&gt;0,+(Y48/X48)*100,0)</f>
        <v>-32.54015716668104</v>
      </c>
      <c r="AA48" s="168">
        <f>+AA28+AA32+AA38+AA42+AA47</f>
        <v>169125414</v>
      </c>
    </row>
    <row r="49" spans="1:27" ht="12.75">
      <c r="A49" s="148" t="s">
        <v>49</v>
      </c>
      <c r="B49" s="149"/>
      <c r="C49" s="171">
        <f aca="true" t="shared" si="10" ref="C49:Y49">+C25-C48</f>
        <v>32563690</v>
      </c>
      <c r="D49" s="171">
        <f>+D25-D48</f>
        <v>0</v>
      </c>
      <c r="E49" s="172">
        <f t="shared" si="10"/>
        <v>43932785</v>
      </c>
      <c r="F49" s="173">
        <f t="shared" si="10"/>
        <v>51197262</v>
      </c>
      <c r="G49" s="173">
        <f t="shared" si="10"/>
        <v>35172473</v>
      </c>
      <c r="H49" s="173">
        <f t="shared" si="10"/>
        <v>7798262</v>
      </c>
      <c r="I49" s="173">
        <f t="shared" si="10"/>
        <v>11649734</v>
      </c>
      <c r="J49" s="173">
        <f t="shared" si="10"/>
        <v>54620469</v>
      </c>
      <c r="K49" s="173">
        <f t="shared" si="10"/>
        <v>-1237809</v>
      </c>
      <c r="L49" s="173">
        <f t="shared" si="10"/>
        <v>-882350</v>
      </c>
      <c r="M49" s="173">
        <f t="shared" si="10"/>
        <v>38661523</v>
      </c>
      <c r="N49" s="173">
        <f t="shared" si="10"/>
        <v>36541364</v>
      </c>
      <c r="O49" s="173">
        <f t="shared" si="10"/>
        <v>3217834</v>
      </c>
      <c r="P49" s="173">
        <f t="shared" si="10"/>
        <v>74981</v>
      </c>
      <c r="Q49" s="173">
        <f t="shared" si="10"/>
        <v>20245718</v>
      </c>
      <c r="R49" s="173">
        <f t="shared" si="10"/>
        <v>23538533</v>
      </c>
      <c r="S49" s="173">
        <f t="shared" si="10"/>
        <v>7484483</v>
      </c>
      <c r="T49" s="173">
        <f t="shared" si="10"/>
        <v>-3401472</v>
      </c>
      <c r="U49" s="173">
        <f t="shared" si="10"/>
        <v>5856726</v>
      </c>
      <c r="V49" s="173">
        <f t="shared" si="10"/>
        <v>9939737</v>
      </c>
      <c r="W49" s="173">
        <f t="shared" si="10"/>
        <v>124640103</v>
      </c>
      <c r="X49" s="173">
        <f>IF(F25=F48,0,X25-X48)</f>
        <v>22511534</v>
      </c>
      <c r="Y49" s="173">
        <f t="shared" si="10"/>
        <v>102128569</v>
      </c>
      <c r="Z49" s="174">
        <f>+IF(X49&lt;&gt;0,+(Y49/X49)*100,0)</f>
        <v>453.67218866559693</v>
      </c>
      <c r="AA49" s="171">
        <f>+AA25-AA48</f>
        <v>51197262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32093298</v>
      </c>
      <c r="D5" s="155">
        <v>0</v>
      </c>
      <c r="E5" s="156">
        <v>31587190</v>
      </c>
      <c r="F5" s="60">
        <v>58321273</v>
      </c>
      <c r="G5" s="60">
        <v>2875608</v>
      </c>
      <c r="H5" s="60">
        <v>6844437</v>
      </c>
      <c r="I5" s="60">
        <v>11908008</v>
      </c>
      <c r="J5" s="60">
        <v>21628053</v>
      </c>
      <c r="K5" s="60">
        <v>6651144</v>
      </c>
      <c r="L5" s="60">
        <v>3600042</v>
      </c>
      <c r="M5" s="60">
        <v>6427341</v>
      </c>
      <c r="N5" s="60">
        <v>16678527</v>
      </c>
      <c r="O5" s="60">
        <v>6384430</v>
      </c>
      <c r="P5" s="60">
        <v>5712990</v>
      </c>
      <c r="Q5" s="60">
        <v>-810900</v>
      </c>
      <c r="R5" s="60">
        <v>11286520</v>
      </c>
      <c r="S5" s="60">
        <v>5305217</v>
      </c>
      <c r="T5" s="60">
        <v>5828</v>
      </c>
      <c r="U5" s="60">
        <v>4991286</v>
      </c>
      <c r="V5" s="60">
        <v>10302331</v>
      </c>
      <c r="W5" s="60">
        <v>59895431</v>
      </c>
      <c r="X5" s="60">
        <v>31587190</v>
      </c>
      <c r="Y5" s="60">
        <v>28308241</v>
      </c>
      <c r="Z5" s="140">
        <v>89.62</v>
      </c>
      <c r="AA5" s="155">
        <v>58321273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2586338</v>
      </c>
      <c r="D10" s="155">
        <v>0</v>
      </c>
      <c r="E10" s="156">
        <v>2694675</v>
      </c>
      <c r="F10" s="54">
        <v>3021096</v>
      </c>
      <c r="G10" s="54">
        <v>222136</v>
      </c>
      <c r="H10" s="54">
        <v>260723</v>
      </c>
      <c r="I10" s="54">
        <v>285384</v>
      </c>
      <c r="J10" s="54">
        <v>768243</v>
      </c>
      <c r="K10" s="54">
        <v>254107</v>
      </c>
      <c r="L10" s="54">
        <v>255021</v>
      </c>
      <c r="M10" s="54">
        <v>242114</v>
      </c>
      <c r="N10" s="54">
        <v>751242</v>
      </c>
      <c r="O10" s="54">
        <v>253741</v>
      </c>
      <c r="P10" s="54">
        <v>274355</v>
      </c>
      <c r="Q10" s="54">
        <v>247408</v>
      </c>
      <c r="R10" s="54">
        <v>775504</v>
      </c>
      <c r="S10" s="54">
        <v>259796</v>
      </c>
      <c r="T10" s="54">
        <v>215748</v>
      </c>
      <c r="U10" s="54">
        <v>251867</v>
      </c>
      <c r="V10" s="54">
        <v>727411</v>
      </c>
      <c r="W10" s="54">
        <v>3022400</v>
      </c>
      <c r="X10" s="54">
        <v>2694676</v>
      </c>
      <c r="Y10" s="54">
        <v>327724</v>
      </c>
      <c r="Z10" s="184">
        <v>12.16</v>
      </c>
      <c r="AA10" s="130">
        <v>3021096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301877</v>
      </c>
      <c r="D12" s="155">
        <v>0</v>
      </c>
      <c r="E12" s="156">
        <v>312977</v>
      </c>
      <c r="F12" s="60">
        <v>320743</v>
      </c>
      <c r="G12" s="60">
        <v>29636</v>
      </c>
      <c r="H12" s="60">
        <v>26138</v>
      </c>
      <c r="I12" s="60">
        <v>24831</v>
      </c>
      <c r="J12" s="60">
        <v>80605</v>
      </c>
      <c r="K12" s="60">
        <v>29451</v>
      </c>
      <c r="L12" s="60">
        <v>24182</v>
      </c>
      <c r="M12" s="60">
        <v>24445</v>
      </c>
      <c r="N12" s="60">
        <v>78078</v>
      </c>
      <c r="O12" s="60">
        <v>24225</v>
      </c>
      <c r="P12" s="60">
        <v>31936</v>
      </c>
      <c r="Q12" s="60">
        <v>58310</v>
      </c>
      <c r="R12" s="60">
        <v>114471</v>
      </c>
      <c r="S12" s="60">
        <v>22385</v>
      </c>
      <c r="T12" s="60">
        <v>-12658</v>
      </c>
      <c r="U12" s="60">
        <v>25727</v>
      </c>
      <c r="V12" s="60">
        <v>35454</v>
      </c>
      <c r="W12" s="60">
        <v>308608</v>
      </c>
      <c r="X12" s="60">
        <v>312976</v>
      </c>
      <c r="Y12" s="60">
        <v>-4368</v>
      </c>
      <c r="Z12" s="140">
        <v>-1.4</v>
      </c>
      <c r="AA12" s="155">
        <v>320743</v>
      </c>
    </row>
    <row r="13" spans="1:27" ht="12.75">
      <c r="A13" s="181" t="s">
        <v>109</v>
      </c>
      <c r="B13" s="185"/>
      <c r="C13" s="155">
        <v>4400886</v>
      </c>
      <c r="D13" s="155">
        <v>0</v>
      </c>
      <c r="E13" s="156">
        <v>4485148</v>
      </c>
      <c r="F13" s="60">
        <v>5038293</v>
      </c>
      <c r="G13" s="60">
        <v>421673</v>
      </c>
      <c r="H13" s="60">
        <v>519413</v>
      </c>
      <c r="I13" s="60">
        <v>565276</v>
      </c>
      <c r="J13" s="60">
        <v>1506362</v>
      </c>
      <c r="K13" s="60">
        <v>0</v>
      </c>
      <c r="L13" s="60">
        <v>1158673</v>
      </c>
      <c r="M13" s="60">
        <v>0</v>
      </c>
      <c r="N13" s="60">
        <v>1158673</v>
      </c>
      <c r="O13" s="60">
        <v>435434</v>
      </c>
      <c r="P13" s="60">
        <v>444000</v>
      </c>
      <c r="Q13" s="60">
        <v>395258</v>
      </c>
      <c r="R13" s="60">
        <v>1274692</v>
      </c>
      <c r="S13" s="60">
        <v>1465881</v>
      </c>
      <c r="T13" s="60">
        <v>798789</v>
      </c>
      <c r="U13" s="60">
        <v>580039</v>
      </c>
      <c r="V13" s="60">
        <v>2844709</v>
      </c>
      <c r="W13" s="60">
        <v>6784436</v>
      </c>
      <c r="X13" s="60">
        <v>4485149</v>
      </c>
      <c r="Y13" s="60">
        <v>2299287</v>
      </c>
      <c r="Z13" s="140">
        <v>51.26</v>
      </c>
      <c r="AA13" s="155">
        <v>5038293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327703</v>
      </c>
      <c r="F14" s="60">
        <v>200000</v>
      </c>
      <c r="G14" s="60">
        <v>104037</v>
      </c>
      <c r="H14" s="60">
        <v>0</v>
      </c>
      <c r="I14" s="60">
        <v>7452</v>
      </c>
      <c r="J14" s="60">
        <v>111489</v>
      </c>
      <c r="K14" s="60">
        <v>12790</v>
      </c>
      <c r="L14" s="60">
        <v>-87250</v>
      </c>
      <c r="M14" s="60">
        <v>22653</v>
      </c>
      <c r="N14" s="60">
        <v>-51807</v>
      </c>
      <c r="O14" s="60">
        <v>12677</v>
      </c>
      <c r="P14" s="60">
        <v>14422</v>
      </c>
      <c r="Q14" s="60">
        <v>33095</v>
      </c>
      <c r="R14" s="60">
        <v>60194</v>
      </c>
      <c r="S14" s="60">
        <v>46446</v>
      </c>
      <c r="T14" s="60">
        <v>49627</v>
      </c>
      <c r="U14" s="60">
        <v>15637</v>
      </c>
      <c r="V14" s="60">
        <v>111710</v>
      </c>
      <c r="W14" s="60">
        <v>231586</v>
      </c>
      <c r="X14" s="60">
        <v>327704</v>
      </c>
      <c r="Y14" s="60">
        <v>-96118</v>
      </c>
      <c r="Z14" s="140">
        <v>-29.33</v>
      </c>
      <c r="AA14" s="155">
        <v>200000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981800</v>
      </c>
      <c r="D16" s="155">
        <v>0</v>
      </c>
      <c r="E16" s="156">
        <v>315966</v>
      </c>
      <c r="F16" s="60">
        <v>315966</v>
      </c>
      <c r="G16" s="60">
        <v>19680</v>
      </c>
      <c r="H16" s="60">
        <v>63600</v>
      </c>
      <c r="I16" s="60">
        <v>0</v>
      </c>
      <c r="J16" s="60">
        <v>83280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-19680</v>
      </c>
      <c r="R16" s="60">
        <v>-19680</v>
      </c>
      <c r="S16" s="60">
        <v>0</v>
      </c>
      <c r="T16" s="60">
        <v>2650</v>
      </c>
      <c r="U16" s="60">
        <v>0</v>
      </c>
      <c r="V16" s="60">
        <v>2650</v>
      </c>
      <c r="W16" s="60">
        <v>66250</v>
      </c>
      <c r="X16" s="60">
        <v>315966</v>
      </c>
      <c r="Y16" s="60">
        <v>-249716</v>
      </c>
      <c r="Z16" s="140">
        <v>-79.03</v>
      </c>
      <c r="AA16" s="155">
        <v>315966</v>
      </c>
    </row>
    <row r="17" spans="1:27" ht="12.75">
      <c r="A17" s="181" t="s">
        <v>113</v>
      </c>
      <c r="B17" s="185"/>
      <c r="C17" s="155">
        <v>2521726</v>
      </c>
      <c r="D17" s="155">
        <v>0</v>
      </c>
      <c r="E17" s="156">
        <v>3034396</v>
      </c>
      <c r="F17" s="60">
        <v>3034396</v>
      </c>
      <c r="G17" s="60">
        <v>408275</v>
      </c>
      <c r="H17" s="60">
        <v>271301</v>
      </c>
      <c r="I17" s="60">
        <v>210048</v>
      </c>
      <c r="J17" s="60">
        <v>889624</v>
      </c>
      <c r="K17" s="60">
        <v>184793</v>
      </c>
      <c r="L17" s="60">
        <v>-10675</v>
      </c>
      <c r="M17" s="60">
        <v>82600</v>
      </c>
      <c r="N17" s="60">
        <v>256718</v>
      </c>
      <c r="O17" s="60">
        <v>391163</v>
      </c>
      <c r="P17" s="60">
        <v>198077</v>
      </c>
      <c r="Q17" s="60">
        <v>343555</v>
      </c>
      <c r="R17" s="60">
        <v>932795</v>
      </c>
      <c r="S17" s="60">
        <v>333474</v>
      </c>
      <c r="T17" s="60">
        <v>95204</v>
      </c>
      <c r="U17" s="60">
        <v>225292</v>
      </c>
      <c r="V17" s="60">
        <v>653970</v>
      </c>
      <c r="W17" s="60">
        <v>2733107</v>
      </c>
      <c r="X17" s="60">
        <v>3034395</v>
      </c>
      <c r="Y17" s="60">
        <v>-301288</v>
      </c>
      <c r="Z17" s="140">
        <v>-9.93</v>
      </c>
      <c r="AA17" s="155">
        <v>3034396</v>
      </c>
    </row>
    <row r="18" spans="1:27" ht="12.75">
      <c r="A18" s="183" t="s">
        <v>114</v>
      </c>
      <c r="B18" s="182"/>
      <c r="C18" s="155">
        <v>1651328</v>
      </c>
      <c r="D18" s="155">
        <v>0</v>
      </c>
      <c r="E18" s="156">
        <v>2196574</v>
      </c>
      <c r="F18" s="60">
        <v>2196574</v>
      </c>
      <c r="G18" s="60">
        <v>516602</v>
      </c>
      <c r="H18" s="60">
        <v>116658</v>
      </c>
      <c r="I18" s="60">
        <v>54615</v>
      </c>
      <c r="J18" s="60">
        <v>687875</v>
      </c>
      <c r="K18" s="60">
        <v>-23482</v>
      </c>
      <c r="L18" s="60">
        <v>740025</v>
      </c>
      <c r="M18" s="60">
        <v>-196001</v>
      </c>
      <c r="N18" s="60">
        <v>520542</v>
      </c>
      <c r="O18" s="60">
        <v>504045</v>
      </c>
      <c r="P18" s="60">
        <v>667227</v>
      </c>
      <c r="Q18" s="60">
        <v>-371108</v>
      </c>
      <c r="R18" s="60">
        <v>800164</v>
      </c>
      <c r="S18" s="60">
        <v>574758</v>
      </c>
      <c r="T18" s="60">
        <v>-86668</v>
      </c>
      <c r="U18" s="60">
        <v>154830</v>
      </c>
      <c r="V18" s="60">
        <v>642920</v>
      </c>
      <c r="W18" s="60">
        <v>2651501</v>
      </c>
      <c r="X18" s="60">
        <v>2196574</v>
      </c>
      <c r="Y18" s="60">
        <v>454927</v>
      </c>
      <c r="Z18" s="140">
        <v>20.71</v>
      </c>
      <c r="AA18" s="155">
        <v>2196574</v>
      </c>
    </row>
    <row r="19" spans="1:27" ht="12.75">
      <c r="A19" s="181" t="s">
        <v>34</v>
      </c>
      <c r="B19" s="185"/>
      <c r="C19" s="155">
        <v>100118417</v>
      </c>
      <c r="D19" s="155">
        <v>0</v>
      </c>
      <c r="E19" s="156">
        <v>94154000</v>
      </c>
      <c r="F19" s="60">
        <v>94154000</v>
      </c>
      <c r="G19" s="60">
        <v>38283187</v>
      </c>
      <c r="H19" s="60">
        <v>310626</v>
      </c>
      <c r="I19" s="60">
        <v>27654</v>
      </c>
      <c r="J19" s="60">
        <v>38621467</v>
      </c>
      <c r="K19" s="60">
        <v>221234</v>
      </c>
      <c r="L19" s="60">
        <v>263076</v>
      </c>
      <c r="M19" s="60">
        <v>30598786</v>
      </c>
      <c r="N19" s="60">
        <v>31083096</v>
      </c>
      <c r="O19" s="60">
        <v>526995</v>
      </c>
      <c r="P19" s="60">
        <v>74762</v>
      </c>
      <c r="Q19" s="60">
        <v>23150806</v>
      </c>
      <c r="R19" s="60">
        <v>23752563</v>
      </c>
      <c r="S19" s="60">
        <v>243447</v>
      </c>
      <c r="T19" s="60">
        <v>196872</v>
      </c>
      <c r="U19" s="60">
        <v>256560</v>
      </c>
      <c r="V19" s="60">
        <v>696879</v>
      </c>
      <c r="W19" s="60">
        <v>94154005</v>
      </c>
      <c r="X19" s="60">
        <v>94154000</v>
      </c>
      <c r="Y19" s="60">
        <v>5</v>
      </c>
      <c r="Z19" s="140">
        <v>0</v>
      </c>
      <c r="AA19" s="155">
        <v>94154000</v>
      </c>
    </row>
    <row r="20" spans="1:27" ht="12.75">
      <c r="A20" s="181" t="s">
        <v>35</v>
      </c>
      <c r="B20" s="185"/>
      <c r="C20" s="155">
        <v>2098768</v>
      </c>
      <c r="D20" s="155">
        <v>0</v>
      </c>
      <c r="E20" s="156">
        <v>1509474</v>
      </c>
      <c r="F20" s="54">
        <v>1559964</v>
      </c>
      <c r="G20" s="54">
        <v>60552</v>
      </c>
      <c r="H20" s="54">
        <v>86756</v>
      </c>
      <c r="I20" s="54">
        <v>213093</v>
      </c>
      <c r="J20" s="54">
        <v>360401</v>
      </c>
      <c r="K20" s="54">
        <v>275113</v>
      </c>
      <c r="L20" s="54">
        <v>83814</v>
      </c>
      <c r="M20" s="54">
        <v>88346</v>
      </c>
      <c r="N20" s="54">
        <v>447273</v>
      </c>
      <c r="O20" s="54">
        <v>89855</v>
      </c>
      <c r="P20" s="54">
        <v>144322</v>
      </c>
      <c r="Q20" s="54">
        <v>298949</v>
      </c>
      <c r="R20" s="54">
        <v>533126</v>
      </c>
      <c r="S20" s="54">
        <v>105260</v>
      </c>
      <c r="T20" s="54">
        <v>379262</v>
      </c>
      <c r="U20" s="54">
        <v>128532</v>
      </c>
      <c r="V20" s="54">
        <v>613054</v>
      </c>
      <c r="W20" s="54">
        <v>1953854</v>
      </c>
      <c r="X20" s="54">
        <v>1509474</v>
      </c>
      <c r="Y20" s="54">
        <v>444380</v>
      </c>
      <c r="Z20" s="184">
        <v>29.44</v>
      </c>
      <c r="AA20" s="130">
        <v>1559964</v>
      </c>
    </row>
    <row r="21" spans="1:27" ht="12.75">
      <c r="A21" s="181" t="s">
        <v>115</v>
      </c>
      <c r="B21" s="185"/>
      <c r="C21" s="155">
        <v>546982</v>
      </c>
      <c r="D21" s="155">
        <v>0</v>
      </c>
      <c r="E21" s="156">
        <v>3700000</v>
      </c>
      <c r="F21" s="60">
        <v>2500000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147301420</v>
      </c>
      <c r="D22" s="188">
        <f>SUM(D5:D21)</f>
        <v>0</v>
      </c>
      <c r="E22" s="189">
        <f t="shared" si="0"/>
        <v>144318103</v>
      </c>
      <c r="F22" s="190">
        <f t="shared" si="0"/>
        <v>170662305</v>
      </c>
      <c r="G22" s="190">
        <f t="shared" si="0"/>
        <v>42941386</v>
      </c>
      <c r="H22" s="190">
        <f t="shared" si="0"/>
        <v>8499652</v>
      </c>
      <c r="I22" s="190">
        <f t="shared" si="0"/>
        <v>13296361</v>
      </c>
      <c r="J22" s="190">
        <f t="shared" si="0"/>
        <v>64737399</v>
      </c>
      <c r="K22" s="190">
        <f t="shared" si="0"/>
        <v>7605150</v>
      </c>
      <c r="L22" s="190">
        <f t="shared" si="0"/>
        <v>6026908</v>
      </c>
      <c r="M22" s="190">
        <f t="shared" si="0"/>
        <v>37290284</v>
      </c>
      <c r="N22" s="190">
        <f t="shared" si="0"/>
        <v>50922342</v>
      </c>
      <c r="O22" s="190">
        <f t="shared" si="0"/>
        <v>8622565</v>
      </c>
      <c r="P22" s="190">
        <f t="shared" si="0"/>
        <v>7562091</v>
      </c>
      <c r="Q22" s="190">
        <f t="shared" si="0"/>
        <v>23325693</v>
      </c>
      <c r="R22" s="190">
        <f t="shared" si="0"/>
        <v>39510349</v>
      </c>
      <c r="S22" s="190">
        <f t="shared" si="0"/>
        <v>8356664</v>
      </c>
      <c r="T22" s="190">
        <f t="shared" si="0"/>
        <v>1644654</v>
      </c>
      <c r="U22" s="190">
        <f t="shared" si="0"/>
        <v>6629770</v>
      </c>
      <c r="V22" s="190">
        <f t="shared" si="0"/>
        <v>16631088</v>
      </c>
      <c r="W22" s="190">
        <f t="shared" si="0"/>
        <v>171801178</v>
      </c>
      <c r="X22" s="190">
        <f t="shared" si="0"/>
        <v>140618104</v>
      </c>
      <c r="Y22" s="190">
        <f t="shared" si="0"/>
        <v>31183074</v>
      </c>
      <c r="Z22" s="191">
        <f>+IF(X22&lt;&gt;0,+(Y22/X22)*100,0)</f>
        <v>22.175717857780246</v>
      </c>
      <c r="AA22" s="188">
        <f>SUM(AA5:AA21)</f>
        <v>170662305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45252894</v>
      </c>
      <c r="D25" s="155">
        <v>0</v>
      </c>
      <c r="E25" s="156">
        <v>50489061</v>
      </c>
      <c r="F25" s="60">
        <v>51688136</v>
      </c>
      <c r="G25" s="60">
        <v>4128319</v>
      </c>
      <c r="H25" s="60">
        <v>4157573</v>
      </c>
      <c r="I25" s="60">
        <v>3938250</v>
      </c>
      <c r="J25" s="60">
        <v>12224142</v>
      </c>
      <c r="K25" s="60">
        <v>5097605</v>
      </c>
      <c r="L25" s="60">
        <v>3930165</v>
      </c>
      <c r="M25" s="60">
        <v>3651826</v>
      </c>
      <c r="N25" s="60">
        <v>12679596</v>
      </c>
      <c r="O25" s="60">
        <v>3849107</v>
      </c>
      <c r="P25" s="60">
        <v>4114580</v>
      </c>
      <c r="Q25" s="60">
        <v>4315422</v>
      </c>
      <c r="R25" s="60">
        <v>12279109</v>
      </c>
      <c r="S25" s="60">
        <v>3910504</v>
      </c>
      <c r="T25" s="60">
        <v>4170773</v>
      </c>
      <c r="U25" s="60">
        <v>4205562</v>
      </c>
      <c r="V25" s="60">
        <v>12286839</v>
      </c>
      <c r="W25" s="60">
        <v>49469686</v>
      </c>
      <c r="X25" s="60">
        <v>50489061</v>
      </c>
      <c r="Y25" s="60">
        <v>-1019375</v>
      </c>
      <c r="Z25" s="140">
        <v>-2.02</v>
      </c>
      <c r="AA25" s="155">
        <v>51688136</v>
      </c>
    </row>
    <row r="26" spans="1:27" ht="12.75">
      <c r="A26" s="183" t="s">
        <v>38</v>
      </c>
      <c r="B26" s="182"/>
      <c r="C26" s="155">
        <v>9511268</v>
      </c>
      <c r="D26" s="155">
        <v>0</v>
      </c>
      <c r="E26" s="156">
        <v>9831891</v>
      </c>
      <c r="F26" s="60">
        <v>9320644</v>
      </c>
      <c r="G26" s="60">
        <v>747021</v>
      </c>
      <c r="H26" s="60">
        <v>747047</v>
      </c>
      <c r="I26" s="60">
        <v>715791</v>
      </c>
      <c r="J26" s="60">
        <v>2209859</v>
      </c>
      <c r="K26" s="60">
        <v>703055</v>
      </c>
      <c r="L26" s="60">
        <v>715770</v>
      </c>
      <c r="M26" s="60">
        <v>715770</v>
      </c>
      <c r="N26" s="60">
        <v>2134595</v>
      </c>
      <c r="O26" s="60">
        <v>715801</v>
      </c>
      <c r="P26" s="60">
        <v>841840</v>
      </c>
      <c r="Q26" s="60">
        <v>689958</v>
      </c>
      <c r="R26" s="60">
        <v>2247599</v>
      </c>
      <c r="S26" s="60">
        <v>729895</v>
      </c>
      <c r="T26" s="60">
        <v>729895</v>
      </c>
      <c r="U26" s="60">
        <v>729895</v>
      </c>
      <c r="V26" s="60">
        <v>2189685</v>
      </c>
      <c r="W26" s="60">
        <v>8781738</v>
      </c>
      <c r="X26" s="60">
        <v>9831891</v>
      </c>
      <c r="Y26" s="60">
        <v>-1050153</v>
      </c>
      <c r="Z26" s="140">
        <v>-10.68</v>
      </c>
      <c r="AA26" s="155">
        <v>9320644</v>
      </c>
    </row>
    <row r="27" spans="1:27" ht="12.75">
      <c r="A27" s="183" t="s">
        <v>118</v>
      </c>
      <c r="B27" s="182"/>
      <c r="C27" s="155">
        <v>8306887</v>
      </c>
      <c r="D27" s="155">
        <v>0</v>
      </c>
      <c r="E27" s="156">
        <v>4550000</v>
      </c>
      <c r="F27" s="60">
        <v>13404379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1027654</v>
      </c>
      <c r="Y27" s="60">
        <v>-1027654</v>
      </c>
      <c r="Z27" s="140">
        <v>-100</v>
      </c>
      <c r="AA27" s="155">
        <v>13404379</v>
      </c>
    </row>
    <row r="28" spans="1:27" ht="12.75">
      <c r="A28" s="183" t="s">
        <v>39</v>
      </c>
      <c r="B28" s="182"/>
      <c r="C28" s="155">
        <v>29527976</v>
      </c>
      <c r="D28" s="155">
        <v>0</v>
      </c>
      <c r="E28" s="156">
        <v>33080278</v>
      </c>
      <c r="F28" s="60">
        <v>36080278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33080280</v>
      </c>
      <c r="Y28" s="60">
        <v>-33080280</v>
      </c>
      <c r="Z28" s="140">
        <v>-100</v>
      </c>
      <c r="AA28" s="155">
        <v>36080278</v>
      </c>
    </row>
    <row r="29" spans="1:27" ht="12.75">
      <c r="A29" s="183" t="s">
        <v>40</v>
      </c>
      <c r="B29" s="182"/>
      <c r="C29" s="155">
        <v>45995</v>
      </c>
      <c r="D29" s="155">
        <v>0</v>
      </c>
      <c r="E29" s="156">
        <v>74340</v>
      </c>
      <c r="F29" s="60">
        <v>74340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74340</v>
      </c>
      <c r="Y29" s="60">
        <v>-74340</v>
      </c>
      <c r="Z29" s="140">
        <v>-100</v>
      </c>
      <c r="AA29" s="155">
        <v>74340</v>
      </c>
    </row>
    <row r="30" spans="1:27" ht="12.75">
      <c r="A30" s="183" t="s">
        <v>119</v>
      </c>
      <c r="B30" s="182"/>
      <c r="C30" s="155">
        <v>998509</v>
      </c>
      <c r="D30" s="155">
        <v>0</v>
      </c>
      <c r="E30" s="156">
        <v>940129</v>
      </c>
      <c r="F30" s="60">
        <v>1331819</v>
      </c>
      <c r="G30" s="60">
        <v>0</v>
      </c>
      <c r="H30" s="60">
        <v>347885</v>
      </c>
      <c r="I30" s="60">
        <v>0</v>
      </c>
      <c r="J30" s="60">
        <v>347885</v>
      </c>
      <c r="K30" s="60">
        <v>0</v>
      </c>
      <c r="L30" s="60">
        <v>107460</v>
      </c>
      <c r="M30" s="60">
        <v>0</v>
      </c>
      <c r="N30" s="60">
        <v>107460</v>
      </c>
      <c r="O30" s="60">
        <v>187798</v>
      </c>
      <c r="P30" s="60">
        <v>109835</v>
      </c>
      <c r="Q30" s="60">
        <v>-83543</v>
      </c>
      <c r="R30" s="60">
        <v>214090</v>
      </c>
      <c r="S30" s="60">
        <v>106400</v>
      </c>
      <c r="T30" s="60">
        <v>0</v>
      </c>
      <c r="U30" s="60">
        <v>93208</v>
      </c>
      <c r="V30" s="60">
        <v>199608</v>
      </c>
      <c r="W30" s="60">
        <v>869043</v>
      </c>
      <c r="X30" s="60">
        <v>940131</v>
      </c>
      <c r="Y30" s="60">
        <v>-71088</v>
      </c>
      <c r="Z30" s="140">
        <v>-7.56</v>
      </c>
      <c r="AA30" s="155">
        <v>1331819</v>
      </c>
    </row>
    <row r="31" spans="1:27" ht="12.75">
      <c r="A31" s="183" t="s">
        <v>120</v>
      </c>
      <c r="B31" s="182"/>
      <c r="C31" s="155">
        <v>1373092</v>
      </c>
      <c r="D31" s="155">
        <v>0</v>
      </c>
      <c r="E31" s="156">
        <v>3374371</v>
      </c>
      <c r="F31" s="60">
        <v>3324371</v>
      </c>
      <c r="G31" s="60">
        <v>45878</v>
      </c>
      <c r="H31" s="60">
        <v>191289</v>
      </c>
      <c r="I31" s="60">
        <v>266832</v>
      </c>
      <c r="J31" s="60">
        <v>503999</v>
      </c>
      <c r="K31" s="60">
        <v>185167</v>
      </c>
      <c r="L31" s="60">
        <v>177937</v>
      </c>
      <c r="M31" s="60">
        <v>187771</v>
      </c>
      <c r="N31" s="60">
        <v>550875</v>
      </c>
      <c r="O31" s="60">
        <v>191515</v>
      </c>
      <c r="P31" s="60">
        <v>139260</v>
      </c>
      <c r="Q31" s="60">
        <v>312627</v>
      </c>
      <c r="R31" s="60">
        <v>643402</v>
      </c>
      <c r="S31" s="60">
        <v>252968</v>
      </c>
      <c r="T31" s="60">
        <v>284958</v>
      </c>
      <c r="U31" s="60">
        <v>229873</v>
      </c>
      <c r="V31" s="60">
        <v>767799</v>
      </c>
      <c r="W31" s="60">
        <v>2466075</v>
      </c>
      <c r="X31" s="60">
        <v>3374371</v>
      </c>
      <c r="Y31" s="60">
        <v>-908296</v>
      </c>
      <c r="Z31" s="140">
        <v>-26.92</v>
      </c>
      <c r="AA31" s="155">
        <v>3324371</v>
      </c>
    </row>
    <row r="32" spans="1:27" ht="12.75">
      <c r="A32" s="183" t="s">
        <v>121</v>
      </c>
      <c r="B32" s="182"/>
      <c r="C32" s="155">
        <v>7894676</v>
      </c>
      <c r="D32" s="155">
        <v>0</v>
      </c>
      <c r="E32" s="156">
        <v>8244328</v>
      </c>
      <c r="F32" s="60">
        <v>7283926</v>
      </c>
      <c r="G32" s="60">
        <v>303850</v>
      </c>
      <c r="H32" s="60">
        <v>856621</v>
      </c>
      <c r="I32" s="60">
        <v>511250</v>
      </c>
      <c r="J32" s="60">
        <v>1671721</v>
      </c>
      <c r="K32" s="60">
        <v>511250</v>
      </c>
      <c r="L32" s="60">
        <v>511171</v>
      </c>
      <c r="M32" s="60">
        <v>511250</v>
      </c>
      <c r="N32" s="60">
        <v>1533671</v>
      </c>
      <c r="O32" s="60">
        <v>663233</v>
      </c>
      <c r="P32" s="60">
        <v>303850</v>
      </c>
      <c r="Q32" s="60">
        <v>881502</v>
      </c>
      <c r="R32" s="60">
        <v>1848585</v>
      </c>
      <c r="S32" s="60">
        <v>263050</v>
      </c>
      <c r="T32" s="60">
        <v>767922</v>
      </c>
      <c r="U32" s="60">
        <v>263050</v>
      </c>
      <c r="V32" s="60">
        <v>1294022</v>
      </c>
      <c r="W32" s="60">
        <v>6347999</v>
      </c>
      <c r="X32" s="60">
        <v>8244329</v>
      </c>
      <c r="Y32" s="60">
        <v>-1896330</v>
      </c>
      <c r="Z32" s="140">
        <v>-23</v>
      </c>
      <c r="AA32" s="155">
        <v>7283926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32659094</v>
      </c>
      <c r="D34" s="155">
        <v>0</v>
      </c>
      <c r="E34" s="156">
        <v>37390546</v>
      </c>
      <c r="F34" s="60">
        <v>37527521</v>
      </c>
      <c r="G34" s="60">
        <v>2626559</v>
      </c>
      <c r="H34" s="60">
        <v>1872387</v>
      </c>
      <c r="I34" s="60">
        <v>2313292</v>
      </c>
      <c r="J34" s="60">
        <v>6812238</v>
      </c>
      <c r="K34" s="60">
        <v>2428596</v>
      </c>
      <c r="L34" s="60">
        <v>1693336</v>
      </c>
      <c r="M34" s="60">
        <v>2309637</v>
      </c>
      <c r="N34" s="60">
        <v>6431569</v>
      </c>
      <c r="O34" s="60">
        <v>2287694</v>
      </c>
      <c r="P34" s="60">
        <v>4940851</v>
      </c>
      <c r="Q34" s="60">
        <v>2669958</v>
      </c>
      <c r="R34" s="60">
        <v>9898503</v>
      </c>
      <c r="S34" s="60">
        <v>1459889</v>
      </c>
      <c r="T34" s="60">
        <v>2510626</v>
      </c>
      <c r="U34" s="60">
        <v>1774082</v>
      </c>
      <c r="V34" s="60">
        <v>5744597</v>
      </c>
      <c r="W34" s="60">
        <v>28886907</v>
      </c>
      <c r="X34" s="60">
        <v>36134137</v>
      </c>
      <c r="Y34" s="60">
        <v>-7247230</v>
      </c>
      <c r="Z34" s="140">
        <v>-20.06</v>
      </c>
      <c r="AA34" s="155">
        <v>37527521</v>
      </c>
    </row>
    <row r="35" spans="1:27" ht="12.75">
      <c r="A35" s="181" t="s">
        <v>122</v>
      </c>
      <c r="B35" s="185"/>
      <c r="C35" s="155">
        <v>9235586</v>
      </c>
      <c r="D35" s="155">
        <v>0</v>
      </c>
      <c r="E35" s="156">
        <v>328374</v>
      </c>
      <c r="F35" s="60">
        <v>9090000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328373</v>
      </c>
      <c r="Y35" s="60">
        <v>-328373</v>
      </c>
      <c r="Z35" s="140">
        <v>-100</v>
      </c>
      <c r="AA35" s="155">
        <v>9090000</v>
      </c>
    </row>
    <row r="36" spans="1:27" ht="12.75">
      <c r="A36" s="193" t="s">
        <v>44</v>
      </c>
      <c r="B36" s="187"/>
      <c r="C36" s="188">
        <f aca="true" t="shared" si="1" ref="C36:Y36">SUM(C25:C35)</f>
        <v>144805977</v>
      </c>
      <c r="D36" s="188">
        <f>SUM(D25:D35)</f>
        <v>0</v>
      </c>
      <c r="E36" s="189">
        <f t="shared" si="1"/>
        <v>148303318</v>
      </c>
      <c r="F36" s="190">
        <f t="shared" si="1"/>
        <v>169125414</v>
      </c>
      <c r="G36" s="190">
        <f t="shared" si="1"/>
        <v>7851627</v>
      </c>
      <c r="H36" s="190">
        <f t="shared" si="1"/>
        <v>8172802</v>
      </c>
      <c r="I36" s="190">
        <f t="shared" si="1"/>
        <v>7745415</v>
      </c>
      <c r="J36" s="190">
        <f t="shared" si="1"/>
        <v>23769844</v>
      </c>
      <c r="K36" s="190">
        <f t="shared" si="1"/>
        <v>8925673</v>
      </c>
      <c r="L36" s="190">
        <f t="shared" si="1"/>
        <v>7135839</v>
      </c>
      <c r="M36" s="190">
        <f t="shared" si="1"/>
        <v>7376254</v>
      </c>
      <c r="N36" s="190">
        <f t="shared" si="1"/>
        <v>23437766</v>
      </c>
      <c r="O36" s="190">
        <f t="shared" si="1"/>
        <v>7895148</v>
      </c>
      <c r="P36" s="190">
        <f t="shared" si="1"/>
        <v>10450216</v>
      </c>
      <c r="Q36" s="190">
        <f t="shared" si="1"/>
        <v>8785924</v>
      </c>
      <c r="R36" s="190">
        <f t="shared" si="1"/>
        <v>27131288</v>
      </c>
      <c r="S36" s="190">
        <f t="shared" si="1"/>
        <v>6722706</v>
      </c>
      <c r="T36" s="190">
        <f t="shared" si="1"/>
        <v>8464174</v>
      </c>
      <c r="U36" s="190">
        <f t="shared" si="1"/>
        <v>7295670</v>
      </c>
      <c r="V36" s="190">
        <f t="shared" si="1"/>
        <v>22482550</v>
      </c>
      <c r="W36" s="190">
        <f t="shared" si="1"/>
        <v>96821448</v>
      </c>
      <c r="X36" s="190">
        <f t="shared" si="1"/>
        <v>143524567</v>
      </c>
      <c r="Y36" s="190">
        <f t="shared" si="1"/>
        <v>-46703119</v>
      </c>
      <c r="Z36" s="191">
        <f>+IF(X36&lt;&gt;0,+(Y36/X36)*100,0)</f>
        <v>-32.54015669665807</v>
      </c>
      <c r="AA36" s="188">
        <f>SUM(AA25:AA35)</f>
        <v>169125414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2495443</v>
      </c>
      <c r="D38" s="199">
        <f>+D22-D36</f>
        <v>0</v>
      </c>
      <c r="E38" s="200">
        <f t="shared" si="2"/>
        <v>-3985215</v>
      </c>
      <c r="F38" s="106">
        <f t="shared" si="2"/>
        <v>1536891</v>
      </c>
      <c r="G38" s="106">
        <f t="shared" si="2"/>
        <v>35089759</v>
      </c>
      <c r="H38" s="106">
        <f t="shared" si="2"/>
        <v>326850</v>
      </c>
      <c r="I38" s="106">
        <f t="shared" si="2"/>
        <v>5550946</v>
      </c>
      <c r="J38" s="106">
        <f t="shared" si="2"/>
        <v>40967555</v>
      </c>
      <c r="K38" s="106">
        <f t="shared" si="2"/>
        <v>-1320523</v>
      </c>
      <c r="L38" s="106">
        <f t="shared" si="2"/>
        <v>-1108931</v>
      </c>
      <c r="M38" s="106">
        <f t="shared" si="2"/>
        <v>29914030</v>
      </c>
      <c r="N38" s="106">
        <f t="shared" si="2"/>
        <v>27484576</v>
      </c>
      <c r="O38" s="106">
        <f t="shared" si="2"/>
        <v>727417</v>
      </c>
      <c r="P38" s="106">
        <f t="shared" si="2"/>
        <v>-2888125</v>
      </c>
      <c r="Q38" s="106">
        <f t="shared" si="2"/>
        <v>14539769</v>
      </c>
      <c r="R38" s="106">
        <f t="shared" si="2"/>
        <v>12379061</v>
      </c>
      <c r="S38" s="106">
        <f t="shared" si="2"/>
        <v>1633958</v>
      </c>
      <c r="T38" s="106">
        <f t="shared" si="2"/>
        <v>-6819520</v>
      </c>
      <c r="U38" s="106">
        <f t="shared" si="2"/>
        <v>-665900</v>
      </c>
      <c r="V38" s="106">
        <f t="shared" si="2"/>
        <v>-5851462</v>
      </c>
      <c r="W38" s="106">
        <f t="shared" si="2"/>
        <v>74979730</v>
      </c>
      <c r="X38" s="106">
        <f>IF(F22=F36,0,X22-X36)</f>
        <v>-2906463</v>
      </c>
      <c r="Y38" s="106">
        <f t="shared" si="2"/>
        <v>77886193</v>
      </c>
      <c r="Z38" s="201">
        <f>+IF(X38&lt;&gt;0,+(Y38/X38)*100,0)</f>
        <v>-2679.7586275827352</v>
      </c>
      <c r="AA38" s="199">
        <f>+AA22-AA36</f>
        <v>1536891</v>
      </c>
    </row>
    <row r="39" spans="1:27" ht="12.75">
      <c r="A39" s="181" t="s">
        <v>46</v>
      </c>
      <c r="B39" s="185"/>
      <c r="C39" s="155">
        <v>30068247</v>
      </c>
      <c r="D39" s="155">
        <v>0</v>
      </c>
      <c r="E39" s="156">
        <v>47918000</v>
      </c>
      <c r="F39" s="60">
        <v>49660371</v>
      </c>
      <c r="G39" s="60">
        <v>82714</v>
      </c>
      <c r="H39" s="60">
        <v>7471412</v>
      </c>
      <c r="I39" s="60">
        <v>6098788</v>
      </c>
      <c r="J39" s="60">
        <v>13652914</v>
      </c>
      <c r="K39" s="60">
        <v>82714</v>
      </c>
      <c r="L39" s="60">
        <v>226581</v>
      </c>
      <c r="M39" s="60">
        <v>8747493</v>
      </c>
      <c r="N39" s="60">
        <v>9056788</v>
      </c>
      <c r="O39" s="60">
        <v>2490417</v>
      </c>
      <c r="P39" s="60">
        <v>2963106</v>
      </c>
      <c r="Q39" s="60">
        <v>5705949</v>
      </c>
      <c r="R39" s="60">
        <v>11159472</v>
      </c>
      <c r="S39" s="60">
        <v>5850525</v>
      </c>
      <c r="T39" s="60">
        <v>3418048</v>
      </c>
      <c r="U39" s="60">
        <v>6522626</v>
      </c>
      <c r="V39" s="60">
        <v>15791199</v>
      </c>
      <c r="W39" s="60">
        <v>49660373</v>
      </c>
      <c r="X39" s="60">
        <v>25418000</v>
      </c>
      <c r="Y39" s="60">
        <v>24242373</v>
      </c>
      <c r="Z39" s="140">
        <v>95.37</v>
      </c>
      <c r="AA39" s="155">
        <v>49660371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32563690</v>
      </c>
      <c r="D42" s="206">
        <f>SUM(D38:D41)</f>
        <v>0</v>
      </c>
      <c r="E42" s="207">
        <f t="shared" si="3"/>
        <v>43932785</v>
      </c>
      <c r="F42" s="88">
        <f t="shared" si="3"/>
        <v>51197262</v>
      </c>
      <c r="G42" s="88">
        <f t="shared" si="3"/>
        <v>35172473</v>
      </c>
      <c r="H42" s="88">
        <f t="shared" si="3"/>
        <v>7798262</v>
      </c>
      <c r="I42" s="88">
        <f t="shared" si="3"/>
        <v>11649734</v>
      </c>
      <c r="J42" s="88">
        <f t="shared" si="3"/>
        <v>54620469</v>
      </c>
      <c r="K42" s="88">
        <f t="shared" si="3"/>
        <v>-1237809</v>
      </c>
      <c r="L42" s="88">
        <f t="shared" si="3"/>
        <v>-882350</v>
      </c>
      <c r="M42" s="88">
        <f t="shared" si="3"/>
        <v>38661523</v>
      </c>
      <c r="N42" s="88">
        <f t="shared" si="3"/>
        <v>36541364</v>
      </c>
      <c r="O42" s="88">
        <f t="shared" si="3"/>
        <v>3217834</v>
      </c>
      <c r="P42" s="88">
        <f t="shared" si="3"/>
        <v>74981</v>
      </c>
      <c r="Q42" s="88">
        <f t="shared" si="3"/>
        <v>20245718</v>
      </c>
      <c r="R42" s="88">
        <f t="shared" si="3"/>
        <v>23538533</v>
      </c>
      <c r="S42" s="88">
        <f t="shared" si="3"/>
        <v>7484483</v>
      </c>
      <c r="T42" s="88">
        <f t="shared" si="3"/>
        <v>-3401472</v>
      </c>
      <c r="U42" s="88">
        <f t="shared" si="3"/>
        <v>5856726</v>
      </c>
      <c r="V42" s="88">
        <f t="shared" si="3"/>
        <v>9939737</v>
      </c>
      <c r="W42" s="88">
        <f t="shared" si="3"/>
        <v>124640103</v>
      </c>
      <c r="X42" s="88">
        <f t="shared" si="3"/>
        <v>22511537</v>
      </c>
      <c r="Y42" s="88">
        <f t="shared" si="3"/>
        <v>102128566</v>
      </c>
      <c r="Z42" s="208">
        <f>+IF(X42&lt;&gt;0,+(Y42/X42)*100,0)</f>
        <v>453.6721148804721</v>
      </c>
      <c r="AA42" s="206">
        <f>SUM(AA38:AA41)</f>
        <v>51197262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32563690</v>
      </c>
      <c r="D44" s="210">
        <f>+D42-D43</f>
        <v>0</v>
      </c>
      <c r="E44" s="211">
        <f t="shared" si="4"/>
        <v>43932785</v>
      </c>
      <c r="F44" s="77">
        <f t="shared" si="4"/>
        <v>51197262</v>
      </c>
      <c r="G44" s="77">
        <f t="shared" si="4"/>
        <v>35172473</v>
      </c>
      <c r="H44" s="77">
        <f t="shared" si="4"/>
        <v>7798262</v>
      </c>
      <c r="I44" s="77">
        <f t="shared" si="4"/>
        <v>11649734</v>
      </c>
      <c r="J44" s="77">
        <f t="shared" si="4"/>
        <v>54620469</v>
      </c>
      <c r="K44" s="77">
        <f t="shared" si="4"/>
        <v>-1237809</v>
      </c>
      <c r="L44" s="77">
        <f t="shared" si="4"/>
        <v>-882350</v>
      </c>
      <c r="M44" s="77">
        <f t="shared" si="4"/>
        <v>38661523</v>
      </c>
      <c r="N44" s="77">
        <f t="shared" si="4"/>
        <v>36541364</v>
      </c>
      <c r="O44" s="77">
        <f t="shared" si="4"/>
        <v>3217834</v>
      </c>
      <c r="P44" s="77">
        <f t="shared" si="4"/>
        <v>74981</v>
      </c>
      <c r="Q44" s="77">
        <f t="shared" si="4"/>
        <v>20245718</v>
      </c>
      <c r="R44" s="77">
        <f t="shared" si="4"/>
        <v>23538533</v>
      </c>
      <c r="S44" s="77">
        <f t="shared" si="4"/>
        <v>7484483</v>
      </c>
      <c r="T44" s="77">
        <f t="shared" si="4"/>
        <v>-3401472</v>
      </c>
      <c r="U44" s="77">
        <f t="shared" si="4"/>
        <v>5856726</v>
      </c>
      <c r="V44" s="77">
        <f t="shared" si="4"/>
        <v>9939737</v>
      </c>
      <c r="W44" s="77">
        <f t="shared" si="4"/>
        <v>124640103</v>
      </c>
      <c r="X44" s="77">
        <f t="shared" si="4"/>
        <v>22511537</v>
      </c>
      <c r="Y44" s="77">
        <f t="shared" si="4"/>
        <v>102128566</v>
      </c>
      <c r="Z44" s="212">
        <f>+IF(X44&lt;&gt;0,+(Y44/X44)*100,0)</f>
        <v>453.6721148804721</v>
      </c>
      <c r="AA44" s="210">
        <f>+AA42-AA43</f>
        <v>51197262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32563690</v>
      </c>
      <c r="D46" s="206">
        <f>SUM(D44:D45)</f>
        <v>0</v>
      </c>
      <c r="E46" s="207">
        <f t="shared" si="5"/>
        <v>43932785</v>
      </c>
      <c r="F46" s="88">
        <f t="shared" si="5"/>
        <v>51197262</v>
      </c>
      <c r="G46" s="88">
        <f t="shared" si="5"/>
        <v>35172473</v>
      </c>
      <c r="H46" s="88">
        <f t="shared" si="5"/>
        <v>7798262</v>
      </c>
      <c r="I46" s="88">
        <f t="shared" si="5"/>
        <v>11649734</v>
      </c>
      <c r="J46" s="88">
        <f t="shared" si="5"/>
        <v>54620469</v>
      </c>
      <c r="K46" s="88">
        <f t="shared" si="5"/>
        <v>-1237809</v>
      </c>
      <c r="L46" s="88">
        <f t="shared" si="5"/>
        <v>-882350</v>
      </c>
      <c r="M46" s="88">
        <f t="shared" si="5"/>
        <v>38661523</v>
      </c>
      <c r="N46" s="88">
        <f t="shared" si="5"/>
        <v>36541364</v>
      </c>
      <c r="O46" s="88">
        <f t="shared" si="5"/>
        <v>3217834</v>
      </c>
      <c r="P46" s="88">
        <f t="shared" si="5"/>
        <v>74981</v>
      </c>
      <c r="Q46" s="88">
        <f t="shared" si="5"/>
        <v>20245718</v>
      </c>
      <c r="R46" s="88">
        <f t="shared" si="5"/>
        <v>23538533</v>
      </c>
      <c r="S46" s="88">
        <f t="shared" si="5"/>
        <v>7484483</v>
      </c>
      <c r="T46" s="88">
        <f t="shared" si="5"/>
        <v>-3401472</v>
      </c>
      <c r="U46" s="88">
        <f t="shared" si="5"/>
        <v>5856726</v>
      </c>
      <c r="V46" s="88">
        <f t="shared" si="5"/>
        <v>9939737</v>
      </c>
      <c r="W46" s="88">
        <f t="shared" si="5"/>
        <v>124640103</v>
      </c>
      <c r="X46" s="88">
        <f t="shared" si="5"/>
        <v>22511537</v>
      </c>
      <c r="Y46" s="88">
        <f t="shared" si="5"/>
        <v>102128566</v>
      </c>
      <c r="Z46" s="208">
        <f>+IF(X46&lt;&gt;0,+(Y46/X46)*100,0)</f>
        <v>453.6721148804721</v>
      </c>
      <c r="AA46" s="206">
        <f>SUM(AA44:AA45)</f>
        <v>51197262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32563690</v>
      </c>
      <c r="D48" s="217">
        <f>SUM(D46:D47)</f>
        <v>0</v>
      </c>
      <c r="E48" s="218">
        <f t="shared" si="6"/>
        <v>43932785</v>
      </c>
      <c r="F48" s="219">
        <f t="shared" si="6"/>
        <v>51197262</v>
      </c>
      <c r="G48" s="219">
        <f t="shared" si="6"/>
        <v>35172473</v>
      </c>
      <c r="H48" s="220">
        <f t="shared" si="6"/>
        <v>7798262</v>
      </c>
      <c r="I48" s="220">
        <f t="shared" si="6"/>
        <v>11649734</v>
      </c>
      <c r="J48" s="220">
        <f t="shared" si="6"/>
        <v>54620469</v>
      </c>
      <c r="K48" s="220">
        <f t="shared" si="6"/>
        <v>-1237809</v>
      </c>
      <c r="L48" s="220">
        <f t="shared" si="6"/>
        <v>-882350</v>
      </c>
      <c r="M48" s="219">
        <f t="shared" si="6"/>
        <v>38661523</v>
      </c>
      <c r="N48" s="219">
        <f t="shared" si="6"/>
        <v>36541364</v>
      </c>
      <c r="O48" s="220">
        <f t="shared" si="6"/>
        <v>3217834</v>
      </c>
      <c r="P48" s="220">
        <f t="shared" si="6"/>
        <v>74981</v>
      </c>
      <c r="Q48" s="220">
        <f t="shared" si="6"/>
        <v>20245718</v>
      </c>
      <c r="R48" s="220">
        <f t="shared" si="6"/>
        <v>23538533</v>
      </c>
      <c r="S48" s="220">
        <f t="shared" si="6"/>
        <v>7484483</v>
      </c>
      <c r="T48" s="219">
        <f t="shared" si="6"/>
        <v>-3401472</v>
      </c>
      <c r="U48" s="219">
        <f t="shared" si="6"/>
        <v>5856726</v>
      </c>
      <c r="V48" s="220">
        <f t="shared" si="6"/>
        <v>9939737</v>
      </c>
      <c r="W48" s="220">
        <f t="shared" si="6"/>
        <v>124640103</v>
      </c>
      <c r="X48" s="220">
        <f t="shared" si="6"/>
        <v>22511537</v>
      </c>
      <c r="Y48" s="220">
        <f t="shared" si="6"/>
        <v>102128566</v>
      </c>
      <c r="Z48" s="221">
        <f>+IF(X48&lt;&gt;0,+(Y48/X48)*100,0)</f>
        <v>453.6721148804721</v>
      </c>
      <c r="AA48" s="222">
        <f>SUM(AA46:AA47)</f>
        <v>51197262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3179338</v>
      </c>
      <c r="D5" s="153">
        <f>SUM(D6:D8)</f>
        <v>0</v>
      </c>
      <c r="E5" s="154">
        <f t="shared" si="0"/>
        <v>8666000</v>
      </c>
      <c r="F5" s="100">
        <f t="shared" si="0"/>
        <v>8941000</v>
      </c>
      <c r="G5" s="100">
        <f t="shared" si="0"/>
        <v>706532</v>
      </c>
      <c r="H5" s="100">
        <f t="shared" si="0"/>
        <v>0</v>
      </c>
      <c r="I5" s="100">
        <f t="shared" si="0"/>
        <v>53115</v>
      </c>
      <c r="J5" s="100">
        <f t="shared" si="0"/>
        <v>759647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17512</v>
      </c>
      <c r="R5" s="100">
        <f t="shared" si="0"/>
        <v>17512</v>
      </c>
      <c r="S5" s="100">
        <f t="shared" si="0"/>
        <v>160635</v>
      </c>
      <c r="T5" s="100">
        <f t="shared" si="0"/>
        <v>17539</v>
      </c>
      <c r="U5" s="100">
        <f t="shared" si="0"/>
        <v>0</v>
      </c>
      <c r="V5" s="100">
        <f t="shared" si="0"/>
        <v>178174</v>
      </c>
      <c r="W5" s="100">
        <f t="shared" si="0"/>
        <v>955333</v>
      </c>
      <c r="X5" s="100">
        <f t="shared" si="0"/>
        <v>8316000</v>
      </c>
      <c r="Y5" s="100">
        <f t="shared" si="0"/>
        <v>-7360667</v>
      </c>
      <c r="Z5" s="137">
        <f>+IF(X5&lt;&gt;0,+(Y5/X5)*100,0)</f>
        <v>-88.51210918710919</v>
      </c>
      <c r="AA5" s="153">
        <f>SUM(AA6:AA8)</f>
        <v>8941000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3179338</v>
      </c>
      <c r="D8" s="155"/>
      <c r="E8" s="156">
        <v>8666000</v>
      </c>
      <c r="F8" s="60">
        <v>8941000</v>
      </c>
      <c r="G8" s="60">
        <v>706532</v>
      </c>
      <c r="H8" s="60"/>
      <c r="I8" s="60">
        <v>53115</v>
      </c>
      <c r="J8" s="60">
        <v>759647</v>
      </c>
      <c r="K8" s="60"/>
      <c r="L8" s="60"/>
      <c r="M8" s="60"/>
      <c r="N8" s="60"/>
      <c r="O8" s="60"/>
      <c r="P8" s="60"/>
      <c r="Q8" s="60">
        <v>17512</v>
      </c>
      <c r="R8" s="60">
        <v>17512</v>
      </c>
      <c r="S8" s="60">
        <v>160635</v>
      </c>
      <c r="T8" s="60">
        <v>17539</v>
      </c>
      <c r="U8" s="60"/>
      <c r="V8" s="60">
        <v>178174</v>
      </c>
      <c r="W8" s="60">
        <v>955333</v>
      </c>
      <c r="X8" s="60">
        <v>8316000</v>
      </c>
      <c r="Y8" s="60">
        <v>-7360667</v>
      </c>
      <c r="Z8" s="140">
        <v>-88.51</v>
      </c>
      <c r="AA8" s="62">
        <v>8941000</v>
      </c>
    </row>
    <row r="9" spans="1:27" ht="12.75">
      <c r="A9" s="135" t="s">
        <v>78</v>
      </c>
      <c r="B9" s="136"/>
      <c r="C9" s="153">
        <f aca="true" t="shared" si="1" ref="C9:Y9">SUM(C10:C14)</f>
        <v>17490252</v>
      </c>
      <c r="D9" s="153">
        <f>SUM(D10:D14)</f>
        <v>0</v>
      </c>
      <c r="E9" s="154">
        <f t="shared" si="1"/>
        <v>41256201</v>
      </c>
      <c r="F9" s="100">
        <f t="shared" si="1"/>
        <v>43615602</v>
      </c>
      <c r="G9" s="100">
        <f t="shared" si="1"/>
        <v>0</v>
      </c>
      <c r="H9" s="100">
        <f t="shared" si="1"/>
        <v>3909747</v>
      </c>
      <c r="I9" s="100">
        <f t="shared" si="1"/>
        <v>3666454</v>
      </c>
      <c r="J9" s="100">
        <f t="shared" si="1"/>
        <v>7576201</v>
      </c>
      <c r="K9" s="100">
        <f t="shared" si="1"/>
        <v>317635</v>
      </c>
      <c r="L9" s="100">
        <f t="shared" si="1"/>
        <v>0</v>
      </c>
      <c r="M9" s="100">
        <f t="shared" si="1"/>
        <v>8305712</v>
      </c>
      <c r="N9" s="100">
        <f t="shared" si="1"/>
        <v>8623347</v>
      </c>
      <c r="O9" s="100">
        <f t="shared" si="1"/>
        <v>1472044</v>
      </c>
      <c r="P9" s="100">
        <f t="shared" si="1"/>
        <v>303240</v>
      </c>
      <c r="Q9" s="100">
        <f t="shared" si="1"/>
        <v>4085587</v>
      </c>
      <c r="R9" s="100">
        <f t="shared" si="1"/>
        <v>5860871</v>
      </c>
      <c r="S9" s="100">
        <f t="shared" si="1"/>
        <v>7022260</v>
      </c>
      <c r="T9" s="100">
        <f t="shared" si="1"/>
        <v>1294980</v>
      </c>
      <c r="U9" s="100">
        <f t="shared" si="1"/>
        <v>6281534</v>
      </c>
      <c r="V9" s="100">
        <f t="shared" si="1"/>
        <v>14598774</v>
      </c>
      <c r="W9" s="100">
        <f t="shared" si="1"/>
        <v>36659193</v>
      </c>
      <c r="X9" s="100">
        <f t="shared" si="1"/>
        <v>19232201</v>
      </c>
      <c r="Y9" s="100">
        <f t="shared" si="1"/>
        <v>17426992</v>
      </c>
      <c r="Z9" s="137">
        <f>+IF(X9&lt;&gt;0,+(Y9/X9)*100,0)</f>
        <v>90.61361203535674</v>
      </c>
      <c r="AA9" s="102">
        <f>SUM(AA10:AA14)</f>
        <v>43615602</v>
      </c>
    </row>
    <row r="10" spans="1:27" ht="12.75">
      <c r="A10" s="138" t="s">
        <v>79</v>
      </c>
      <c r="B10" s="136"/>
      <c r="C10" s="155">
        <v>8027103</v>
      </c>
      <c r="D10" s="155"/>
      <c r="E10" s="156">
        <v>12307201</v>
      </c>
      <c r="F10" s="60">
        <v>12924231</v>
      </c>
      <c r="G10" s="60"/>
      <c r="H10" s="60">
        <v>1098074</v>
      </c>
      <c r="I10" s="60">
        <v>1052864</v>
      </c>
      <c r="J10" s="60">
        <v>2150938</v>
      </c>
      <c r="K10" s="60"/>
      <c r="L10" s="60"/>
      <c r="M10" s="60">
        <v>1287679</v>
      </c>
      <c r="N10" s="60">
        <v>1287679</v>
      </c>
      <c r="O10" s="60">
        <v>1107537</v>
      </c>
      <c r="P10" s="60"/>
      <c r="Q10" s="60"/>
      <c r="R10" s="60">
        <v>1107537</v>
      </c>
      <c r="S10" s="60">
        <v>1834299</v>
      </c>
      <c r="T10" s="60">
        <v>1008840</v>
      </c>
      <c r="U10" s="60">
        <v>2309380</v>
      </c>
      <c r="V10" s="60">
        <v>5152519</v>
      </c>
      <c r="W10" s="60">
        <v>9698673</v>
      </c>
      <c r="X10" s="60">
        <v>12532201</v>
      </c>
      <c r="Y10" s="60">
        <v>-2833528</v>
      </c>
      <c r="Z10" s="140">
        <v>-22.61</v>
      </c>
      <c r="AA10" s="62">
        <v>12924231</v>
      </c>
    </row>
    <row r="11" spans="1:27" ht="12.75">
      <c r="A11" s="138" t="s">
        <v>80</v>
      </c>
      <c r="B11" s="136"/>
      <c r="C11" s="155">
        <v>9463149</v>
      </c>
      <c r="D11" s="155"/>
      <c r="E11" s="156">
        <v>28449000</v>
      </c>
      <c r="F11" s="60">
        <v>30191371</v>
      </c>
      <c r="G11" s="60"/>
      <c r="H11" s="60">
        <v>2811673</v>
      </c>
      <c r="I11" s="60">
        <v>2613590</v>
      </c>
      <c r="J11" s="60">
        <v>5425263</v>
      </c>
      <c r="K11" s="60">
        <v>317635</v>
      </c>
      <c r="L11" s="60"/>
      <c r="M11" s="60">
        <v>7018033</v>
      </c>
      <c r="N11" s="60">
        <v>7335668</v>
      </c>
      <c r="O11" s="60">
        <v>364507</v>
      </c>
      <c r="P11" s="60">
        <v>303240</v>
      </c>
      <c r="Q11" s="60">
        <v>4085587</v>
      </c>
      <c r="R11" s="60">
        <v>4753334</v>
      </c>
      <c r="S11" s="60">
        <v>5187961</v>
      </c>
      <c r="T11" s="60">
        <v>286140</v>
      </c>
      <c r="U11" s="60">
        <v>3972154</v>
      </c>
      <c r="V11" s="60">
        <v>9446255</v>
      </c>
      <c r="W11" s="60">
        <v>26960520</v>
      </c>
      <c r="X11" s="60">
        <v>6700000</v>
      </c>
      <c r="Y11" s="60">
        <v>20260520</v>
      </c>
      <c r="Z11" s="140">
        <v>302.4</v>
      </c>
      <c r="AA11" s="62">
        <v>30191371</v>
      </c>
    </row>
    <row r="12" spans="1:27" ht="12.75">
      <c r="A12" s="138" t="s">
        <v>81</v>
      </c>
      <c r="B12" s="136"/>
      <c r="C12" s="155"/>
      <c r="D12" s="155"/>
      <c r="E12" s="156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19788001</v>
      </c>
      <c r="D15" s="153">
        <f>SUM(D16:D18)</f>
        <v>0</v>
      </c>
      <c r="E15" s="154">
        <f t="shared" si="2"/>
        <v>31743799</v>
      </c>
      <c r="F15" s="100">
        <f t="shared" si="2"/>
        <v>30572305</v>
      </c>
      <c r="G15" s="100">
        <f t="shared" si="2"/>
        <v>2279968</v>
      </c>
      <c r="H15" s="100">
        <f t="shared" si="2"/>
        <v>3902780</v>
      </c>
      <c r="I15" s="100">
        <f t="shared" si="2"/>
        <v>4809412</v>
      </c>
      <c r="J15" s="100">
        <f t="shared" si="2"/>
        <v>10992160</v>
      </c>
      <c r="K15" s="100">
        <f t="shared" si="2"/>
        <v>82714</v>
      </c>
      <c r="L15" s="100">
        <f t="shared" si="2"/>
        <v>226581</v>
      </c>
      <c r="M15" s="100">
        <f t="shared" si="2"/>
        <v>441780</v>
      </c>
      <c r="N15" s="100">
        <f t="shared" si="2"/>
        <v>751075</v>
      </c>
      <c r="O15" s="100">
        <f t="shared" si="2"/>
        <v>1470599</v>
      </c>
      <c r="P15" s="100">
        <f t="shared" si="2"/>
        <v>2659866</v>
      </c>
      <c r="Q15" s="100">
        <f t="shared" si="2"/>
        <v>1620362</v>
      </c>
      <c r="R15" s="100">
        <f t="shared" si="2"/>
        <v>5750827</v>
      </c>
      <c r="S15" s="100">
        <f t="shared" si="2"/>
        <v>1356637</v>
      </c>
      <c r="T15" s="100">
        <f t="shared" si="2"/>
        <v>2214764</v>
      </c>
      <c r="U15" s="100">
        <f t="shared" si="2"/>
        <v>1421348</v>
      </c>
      <c r="V15" s="100">
        <f t="shared" si="2"/>
        <v>4992749</v>
      </c>
      <c r="W15" s="100">
        <f t="shared" si="2"/>
        <v>22486811</v>
      </c>
      <c r="X15" s="100">
        <f t="shared" si="2"/>
        <v>28985799</v>
      </c>
      <c r="Y15" s="100">
        <f t="shared" si="2"/>
        <v>-6498988</v>
      </c>
      <c r="Z15" s="137">
        <f>+IF(X15&lt;&gt;0,+(Y15/X15)*100,0)</f>
        <v>-22.421282918576782</v>
      </c>
      <c r="AA15" s="102">
        <f>SUM(AA16:AA18)</f>
        <v>30572305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19788001</v>
      </c>
      <c r="D17" s="155"/>
      <c r="E17" s="156">
        <v>31743799</v>
      </c>
      <c r="F17" s="60">
        <v>30572305</v>
      </c>
      <c r="G17" s="60">
        <v>2279968</v>
      </c>
      <c r="H17" s="60">
        <v>3902780</v>
      </c>
      <c r="I17" s="60">
        <v>4809412</v>
      </c>
      <c r="J17" s="60">
        <v>10992160</v>
      </c>
      <c r="K17" s="60">
        <v>82714</v>
      </c>
      <c r="L17" s="60">
        <v>226581</v>
      </c>
      <c r="M17" s="60">
        <v>441780</v>
      </c>
      <c r="N17" s="60">
        <v>751075</v>
      </c>
      <c r="O17" s="60">
        <v>1470599</v>
      </c>
      <c r="P17" s="60">
        <v>2659866</v>
      </c>
      <c r="Q17" s="60">
        <v>1620362</v>
      </c>
      <c r="R17" s="60">
        <v>5750827</v>
      </c>
      <c r="S17" s="60">
        <v>1356637</v>
      </c>
      <c r="T17" s="60">
        <v>2214764</v>
      </c>
      <c r="U17" s="60">
        <v>1421348</v>
      </c>
      <c r="V17" s="60">
        <v>4992749</v>
      </c>
      <c r="W17" s="60">
        <v>22486811</v>
      </c>
      <c r="X17" s="60">
        <v>28985799</v>
      </c>
      <c r="Y17" s="60">
        <v>-6498988</v>
      </c>
      <c r="Z17" s="140">
        <v>-22.42</v>
      </c>
      <c r="AA17" s="62">
        <v>30572305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3561603</v>
      </c>
      <c r="D19" s="153">
        <f>SUM(D20:D23)</f>
        <v>0</v>
      </c>
      <c r="E19" s="154">
        <f t="shared" si="3"/>
        <v>0</v>
      </c>
      <c r="F19" s="100">
        <f t="shared" si="3"/>
        <v>1200000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1200000</v>
      </c>
    </row>
    <row r="20" spans="1:27" ht="12.75">
      <c r="A20" s="138" t="s">
        <v>89</v>
      </c>
      <c r="B20" s="136"/>
      <c r="C20" s="155">
        <v>3561603</v>
      </c>
      <c r="D20" s="155"/>
      <c r="E20" s="156"/>
      <c r="F20" s="60">
        <v>1200000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1200000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44019194</v>
      </c>
      <c r="D25" s="217">
        <f>+D5+D9+D15+D19+D24</f>
        <v>0</v>
      </c>
      <c r="E25" s="230">
        <f t="shared" si="4"/>
        <v>81666000</v>
      </c>
      <c r="F25" s="219">
        <f t="shared" si="4"/>
        <v>84328907</v>
      </c>
      <c r="G25" s="219">
        <f t="shared" si="4"/>
        <v>2986500</v>
      </c>
      <c r="H25" s="219">
        <f t="shared" si="4"/>
        <v>7812527</v>
      </c>
      <c r="I25" s="219">
        <f t="shared" si="4"/>
        <v>8528981</v>
      </c>
      <c r="J25" s="219">
        <f t="shared" si="4"/>
        <v>19328008</v>
      </c>
      <c r="K25" s="219">
        <f t="shared" si="4"/>
        <v>400349</v>
      </c>
      <c r="L25" s="219">
        <f t="shared" si="4"/>
        <v>226581</v>
      </c>
      <c r="M25" s="219">
        <f t="shared" si="4"/>
        <v>8747492</v>
      </c>
      <c r="N25" s="219">
        <f t="shared" si="4"/>
        <v>9374422</v>
      </c>
      <c r="O25" s="219">
        <f t="shared" si="4"/>
        <v>2942643</v>
      </c>
      <c r="P25" s="219">
        <f t="shared" si="4"/>
        <v>2963106</v>
      </c>
      <c r="Q25" s="219">
        <f t="shared" si="4"/>
        <v>5723461</v>
      </c>
      <c r="R25" s="219">
        <f t="shared" si="4"/>
        <v>11629210</v>
      </c>
      <c r="S25" s="219">
        <f t="shared" si="4"/>
        <v>8539532</v>
      </c>
      <c r="T25" s="219">
        <f t="shared" si="4"/>
        <v>3527283</v>
      </c>
      <c r="U25" s="219">
        <f t="shared" si="4"/>
        <v>7702882</v>
      </c>
      <c r="V25" s="219">
        <f t="shared" si="4"/>
        <v>19769697</v>
      </c>
      <c r="W25" s="219">
        <f t="shared" si="4"/>
        <v>60101337</v>
      </c>
      <c r="X25" s="219">
        <f t="shared" si="4"/>
        <v>56534000</v>
      </c>
      <c r="Y25" s="219">
        <f t="shared" si="4"/>
        <v>3567337</v>
      </c>
      <c r="Z25" s="231">
        <f>+IF(X25&lt;&gt;0,+(Y25/X25)*100,0)</f>
        <v>6.310073584037925</v>
      </c>
      <c r="AA25" s="232">
        <f>+AA5+AA9+AA15+AA19+AA24</f>
        <v>84328907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33977663</v>
      </c>
      <c r="D28" s="155"/>
      <c r="E28" s="156">
        <v>47918000</v>
      </c>
      <c r="F28" s="60">
        <v>49660371</v>
      </c>
      <c r="G28" s="60">
        <v>82714</v>
      </c>
      <c r="H28" s="60">
        <v>7471413</v>
      </c>
      <c r="I28" s="60">
        <v>6098787</v>
      </c>
      <c r="J28" s="60">
        <v>13652914</v>
      </c>
      <c r="K28" s="60">
        <v>82714</v>
      </c>
      <c r="L28" s="60">
        <v>226581</v>
      </c>
      <c r="M28" s="60">
        <v>8747492</v>
      </c>
      <c r="N28" s="60">
        <v>9056787</v>
      </c>
      <c r="O28" s="60">
        <v>2490417</v>
      </c>
      <c r="P28" s="60">
        <v>2963106</v>
      </c>
      <c r="Q28" s="60">
        <v>5705949</v>
      </c>
      <c r="R28" s="60">
        <v>11159472</v>
      </c>
      <c r="S28" s="60">
        <v>5850526</v>
      </c>
      <c r="T28" s="60">
        <v>3418049</v>
      </c>
      <c r="U28" s="60">
        <v>6522626</v>
      </c>
      <c r="V28" s="60">
        <v>15791201</v>
      </c>
      <c r="W28" s="60">
        <v>49660374</v>
      </c>
      <c r="X28" s="60">
        <v>25418000</v>
      </c>
      <c r="Y28" s="60">
        <v>24242374</v>
      </c>
      <c r="Z28" s="140">
        <v>95.37</v>
      </c>
      <c r="AA28" s="155">
        <v>49660371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33977663</v>
      </c>
      <c r="D32" s="210">
        <f>SUM(D28:D31)</f>
        <v>0</v>
      </c>
      <c r="E32" s="211">
        <f t="shared" si="5"/>
        <v>47918000</v>
      </c>
      <c r="F32" s="77">
        <f t="shared" si="5"/>
        <v>49660371</v>
      </c>
      <c r="G32" s="77">
        <f t="shared" si="5"/>
        <v>82714</v>
      </c>
      <c r="H32" s="77">
        <f t="shared" si="5"/>
        <v>7471413</v>
      </c>
      <c r="I32" s="77">
        <f t="shared" si="5"/>
        <v>6098787</v>
      </c>
      <c r="J32" s="77">
        <f t="shared" si="5"/>
        <v>13652914</v>
      </c>
      <c r="K32" s="77">
        <f t="shared" si="5"/>
        <v>82714</v>
      </c>
      <c r="L32" s="77">
        <f t="shared" si="5"/>
        <v>226581</v>
      </c>
      <c r="M32" s="77">
        <f t="shared" si="5"/>
        <v>8747492</v>
      </c>
      <c r="N32" s="77">
        <f t="shared" si="5"/>
        <v>9056787</v>
      </c>
      <c r="O32" s="77">
        <f t="shared" si="5"/>
        <v>2490417</v>
      </c>
      <c r="P32" s="77">
        <f t="shared" si="5"/>
        <v>2963106</v>
      </c>
      <c r="Q32" s="77">
        <f t="shared" si="5"/>
        <v>5705949</v>
      </c>
      <c r="R32" s="77">
        <f t="shared" si="5"/>
        <v>11159472</v>
      </c>
      <c r="S32" s="77">
        <f t="shared" si="5"/>
        <v>5850526</v>
      </c>
      <c r="T32" s="77">
        <f t="shared" si="5"/>
        <v>3418049</v>
      </c>
      <c r="U32" s="77">
        <f t="shared" si="5"/>
        <v>6522626</v>
      </c>
      <c r="V32" s="77">
        <f t="shared" si="5"/>
        <v>15791201</v>
      </c>
      <c r="W32" s="77">
        <f t="shared" si="5"/>
        <v>49660374</v>
      </c>
      <c r="X32" s="77">
        <f t="shared" si="5"/>
        <v>25418000</v>
      </c>
      <c r="Y32" s="77">
        <f t="shared" si="5"/>
        <v>24242374</v>
      </c>
      <c r="Z32" s="212">
        <f>+IF(X32&lt;&gt;0,+(Y32/X32)*100,0)</f>
        <v>95.37482886143678</v>
      </c>
      <c r="AA32" s="79">
        <f>SUM(AA28:AA31)</f>
        <v>49660371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10041531</v>
      </c>
      <c r="D35" s="155"/>
      <c r="E35" s="156">
        <v>33748000</v>
      </c>
      <c r="F35" s="60">
        <v>34668536</v>
      </c>
      <c r="G35" s="60">
        <v>2903787</v>
      </c>
      <c r="H35" s="60">
        <v>341114</v>
      </c>
      <c r="I35" s="60">
        <v>2430193</v>
      </c>
      <c r="J35" s="60">
        <v>5675094</v>
      </c>
      <c r="K35" s="60">
        <v>317635</v>
      </c>
      <c r="L35" s="60"/>
      <c r="M35" s="60"/>
      <c r="N35" s="60">
        <v>317635</v>
      </c>
      <c r="O35" s="60">
        <v>452226</v>
      </c>
      <c r="P35" s="60"/>
      <c r="Q35" s="60">
        <v>17512</v>
      </c>
      <c r="R35" s="60">
        <v>469738</v>
      </c>
      <c r="S35" s="60">
        <v>2689006</v>
      </c>
      <c r="T35" s="60">
        <v>109234</v>
      </c>
      <c r="U35" s="60">
        <v>1180256</v>
      </c>
      <c r="V35" s="60">
        <v>3978496</v>
      </c>
      <c r="W35" s="60">
        <v>10440963</v>
      </c>
      <c r="X35" s="60">
        <v>31116000</v>
      </c>
      <c r="Y35" s="60">
        <v>-20675037</v>
      </c>
      <c r="Z35" s="140">
        <v>-66.45</v>
      </c>
      <c r="AA35" s="62">
        <v>34668536</v>
      </c>
    </row>
    <row r="36" spans="1:27" ht="12.75">
      <c r="A36" s="238" t="s">
        <v>139</v>
      </c>
      <c r="B36" s="149"/>
      <c r="C36" s="222">
        <f aca="true" t="shared" si="6" ref="C36:Y36">SUM(C32:C35)</f>
        <v>44019194</v>
      </c>
      <c r="D36" s="222">
        <f>SUM(D32:D35)</f>
        <v>0</v>
      </c>
      <c r="E36" s="218">
        <f t="shared" si="6"/>
        <v>81666000</v>
      </c>
      <c r="F36" s="220">
        <f t="shared" si="6"/>
        <v>84328907</v>
      </c>
      <c r="G36" s="220">
        <f t="shared" si="6"/>
        <v>2986501</v>
      </c>
      <c r="H36" s="220">
        <f t="shared" si="6"/>
        <v>7812527</v>
      </c>
      <c r="I36" s="220">
        <f t="shared" si="6"/>
        <v>8528980</v>
      </c>
      <c r="J36" s="220">
        <f t="shared" si="6"/>
        <v>19328008</v>
      </c>
      <c r="K36" s="220">
        <f t="shared" si="6"/>
        <v>400349</v>
      </c>
      <c r="L36" s="220">
        <f t="shared" si="6"/>
        <v>226581</v>
      </c>
      <c r="M36" s="220">
        <f t="shared" si="6"/>
        <v>8747492</v>
      </c>
      <c r="N36" s="220">
        <f t="shared" si="6"/>
        <v>9374422</v>
      </c>
      <c r="O36" s="220">
        <f t="shared" si="6"/>
        <v>2942643</v>
      </c>
      <c r="P36" s="220">
        <f t="shared" si="6"/>
        <v>2963106</v>
      </c>
      <c r="Q36" s="220">
        <f t="shared" si="6"/>
        <v>5723461</v>
      </c>
      <c r="R36" s="220">
        <f t="shared" si="6"/>
        <v>11629210</v>
      </c>
      <c r="S36" s="220">
        <f t="shared" si="6"/>
        <v>8539532</v>
      </c>
      <c r="T36" s="220">
        <f t="shared" si="6"/>
        <v>3527283</v>
      </c>
      <c r="U36" s="220">
        <f t="shared" si="6"/>
        <v>7702882</v>
      </c>
      <c r="V36" s="220">
        <f t="shared" si="6"/>
        <v>19769697</v>
      </c>
      <c r="W36" s="220">
        <f t="shared" si="6"/>
        <v>60101337</v>
      </c>
      <c r="X36" s="220">
        <f t="shared" si="6"/>
        <v>56534000</v>
      </c>
      <c r="Y36" s="220">
        <f t="shared" si="6"/>
        <v>3567337</v>
      </c>
      <c r="Z36" s="221">
        <f>+IF(X36&lt;&gt;0,+(Y36/X36)*100,0)</f>
        <v>6.310073584037925</v>
      </c>
      <c r="AA36" s="239">
        <f>SUM(AA32:AA35)</f>
        <v>84328907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14675819</v>
      </c>
      <c r="D6" s="155"/>
      <c r="E6" s="59">
        <v>10381740</v>
      </c>
      <c r="F6" s="60">
        <v>6381740</v>
      </c>
      <c r="G6" s="60">
        <v>57590795</v>
      </c>
      <c r="H6" s="60">
        <v>19591088</v>
      </c>
      <c r="I6" s="60">
        <v>8263367</v>
      </c>
      <c r="J6" s="60">
        <v>8263367</v>
      </c>
      <c r="K6" s="60">
        <v>6563556</v>
      </c>
      <c r="L6" s="60">
        <v>2627506</v>
      </c>
      <c r="M6" s="60">
        <v>15587976</v>
      </c>
      <c r="N6" s="60">
        <v>15587976</v>
      </c>
      <c r="O6" s="60">
        <v>7236452</v>
      </c>
      <c r="P6" s="60">
        <v>1569364</v>
      </c>
      <c r="Q6" s="60">
        <v>21000018</v>
      </c>
      <c r="R6" s="60">
        <v>21000018</v>
      </c>
      <c r="S6" s="60">
        <v>11007470</v>
      </c>
      <c r="T6" s="60">
        <v>4704558</v>
      </c>
      <c r="U6" s="60">
        <v>9795733</v>
      </c>
      <c r="V6" s="60">
        <v>9795733</v>
      </c>
      <c r="W6" s="60">
        <v>9795733</v>
      </c>
      <c r="X6" s="60">
        <v>6381740</v>
      </c>
      <c r="Y6" s="60">
        <v>3413993</v>
      </c>
      <c r="Z6" s="140">
        <v>53.5</v>
      </c>
      <c r="AA6" s="62">
        <v>6381740</v>
      </c>
    </row>
    <row r="7" spans="1:27" ht="12.75">
      <c r="A7" s="249" t="s">
        <v>144</v>
      </c>
      <c r="B7" s="182"/>
      <c r="C7" s="155">
        <v>74867019</v>
      </c>
      <c r="D7" s="155"/>
      <c r="E7" s="59">
        <v>52000000</v>
      </c>
      <c r="F7" s="60">
        <v>75746303</v>
      </c>
      <c r="G7" s="60">
        <v>75288692</v>
      </c>
      <c r="H7" s="60">
        <v>105808105</v>
      </c>
      <c r="I7" s="60">
        <v>106373381</v>
      </c>
      <c r="J7" s="60">
        <v>106373381</v>
      </c>
      <c r="K7" s="60">
        <v>106939757</v>
      </c>
      <c r="L7" s="60">
        <v>107532054</v>
      </c>
      <c r="M7" s="60">
        <v>107386165</v>
      </c>
      <c r="N7" s="60">
        <v>107386165</v>
      </c>
      <c r="O7" s="60">
        <v>107821599</v>
      </c>
      <c r="P7" s="60">
        <v>108107561</v>
      </c>
      <c r="Q7" s="60">
        <v>113964579</v>
      </c>
      <c r="R7" s="60">
        <v>113964579</v>
      </c>
      <c r="S7" s="60">
        <v>115464628</v>
      </c>
      <c r="T7" s="60">
        <v>116071416</v>
      </c>
      <c r="U7" s="60">
        <v>101651455</v>
      </c>
      <c r="V7" s="60">
        <v>101651455</v>
      </c>
      <c r="W7" s="60">
        <v>101651455</v>
      </c>
      <c r="X7" s="60">
        <v>75746303</v>
      </c>
      <c r="Y7" s="60">
        <v>25905152</v>
      </c>
      <c r="Z7" s="140">
        <v>34.2</v>
      </c>
      <c r="AA7" s="62">
        <v>75746303</v>
      </c>
    </row>
    <row r="8" spans="1:27" ht="12.75">
      <c r="A8" s="249" t="s">
        <v>145</v>
      </c>
      <c r="B8" s="182"/>
      <c r="C8" s="155">
        <v>4396462</v>
      </c>
      <c r="D8" s="155"/>
      <c r="E8" s="59">
        <v>7100000</v>
      </c>
      <c r="F8" s="60">
        <v>4408323</v>
      </c>
      <c r="G8" s="60">
        <v>7190370</v>
      </c>
      <c r="H8" s="60">
        <v>11977066</v>
      </c>
      <c r="I8" s="60">
        <v>12809736</v>
      </c>
      <c r="J8" s="60">
        <v>12809736</v>
      </c>
      <c r="K8" s="60">
        <v>11705746</v>
      </c>
      <c r="L8" s="60">
        <v>13842977</v>
      </c>
      <c r="M8" s="60">
        <v>17176068</v>
      </c>
      <c r="N8" s="60">
        <v>17176068</v>
      </c>
      <c r="O8" s="60">
        <v>17176068</v>
      </c>
      <c r="P8" s="60">
        <v>15819668</v>
      </c>
      <c r="Q8" s="60">
        <v>654191</v>
      </c>
      <c r="R8" s="60">
        <v>654191</v>
      </c>
      <c r="S8" s="60">
        <v>481459</v>
      </c>
      <c r="T8" s="60">
        <v>18906370</v>
      </c>
      <c r="U8" s="60">
        <v>18906370</v>
      </c>
      <c r="V8" s="60">
        <v>18906370</v>
      </c>
      <c r="W8" s="60">
        <v>18906370</v>
      </c>
      <c r="X8" s="60">
        <v>4408323</v>
      </c>
      <c r="Y8" s="60">
        <v>14498047</v>
      </c>
      <c r="Z8" s="140">
        <v>328.88</v>
      </c>
      <c r="AA8" s="62">
        <v>4408323</v>
      </c>
    </row>
    <row r="9" spans="1:27" ht="12.75">
      <c r="A9" s="249" t="s">
        <v>146</v>
      </c>
      <c r="B9" s="182"/>
      <c r="C9" s="155">
        <v>19418873</v>
      </c>
      <c r="D9" s="155"/>
      <c r="E9" s="59">
        <v>8950000</v>
      </c>
      <c r="F9" s="60">
        <v>8950000</v>
      </c>
      <c r="G9" s="60">
        <v>17739969</v>
      </c>
      <c r="H9" s="60">
        <v>19368569</v>
      </c>
      <c r="I9" s="60">
        <v>26883983</v>
      </c>
      <c r="J9" s="60">
        <v>26883983</v>
      </c>
      <c r="K9" s="60">
        <v>25684983</v>
      </c>
      <c r="L9" s="60">
        <v>26517036</v>
      </c>
      <c r="M9" s="60">
        <v>24368766</v>
      </c>
      <c r="N9" s="60">
        <v>24368766</v>
      </c>
      <c r="O9" s="60">
        <v>24333766</v>
      </c>
      <c r="P9" s="60">
        <v>22833766</v>
      </c>
      <c r="Q9" s="60">
        <v>47031934</v>
      </c>
      <c r="R9" s="60">
        <v>47031934</v>
      </c>
      <c r="S9" s="60">
        <v>49309529</v>
      </c>
      <c r="T9" s="60">
        <v>28309418</v>
      </c>
      <c r="U9" s="60">
        <v>28498370</v>
      </c>
      <c r="V9" s="60">
        <v>28498370</v>
      </c>
      <c r="W9" s="60">
        <v>28498370</v>
      </c>
      <c r="X9" s="60">
        <v>8950000</v>
      </c>
      <c r="Y9" s="60">
        <v>19548370</v>
      </c>
      <c r="Z9" s="140">
        <v>218.42</v>
      </c>
      <c r="AA9" s="62">
        <v>8950000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49153</v>
      </c>
      <c r="D11" s="155"/>
      <c r="E11" s="59">
        <v>86700</v>
      </c>
      <c r="F11" s="60">
        <v>66700</v>
      </c>
      <c r="G11" s="60">
        <v>66533</v>
      </c>
      <c r="H11" s="60">
        <v>49153</v>
      </c>
      <c r="I11" s="60">
        <v>49153</v>
      </c>
      <c r="J11" s="60">
        <v>49153</v>
      </c>
      <c r="K11" s="60">
        <v>49153</v>
      </c>
      <c r="L11" s="60">
        <v>49153</v>
      </c>
      <c r="M11" s="60">
        <v>49153</v>
      </c>
      <c r="N11" s="60">
        <v>49153</v>
      </c>
      <c r="O11" s="60">
        <v>49153</v>
      </c>
      <c r="P11" s="60">
        <v>49153</v>
      </c>
      <c r="Q11" s="60">
        <v>49153</v>
      </c>
      <c r="R11" s="60">
        <v>49153</v>
      </c>
      <c r="S11" s="60">
        <v>49153</v>
      </c>
      <c r="T11" s="60">
        <v>49153</v>
      </c>
      <c r="U11" s="60">
        <v>49153</v>
      </c>
      <c r="V11" s="60">
        <v>49153</v>
      </c>
      <c r="W11" s="60">
        <v>49153</v>
      </c>
      <c r="X11" s="60">
        <v>66700</v>
      </c>
      <c r="Y11" s="60">
        <v>-17547</v>
      </c>
      <c r="Z11" s="140">
        <v>-26.31</v>
      </c>
      <c r="AA11" s="62">
        <v>66700</v>
      </c>
    </row>
    <row r="12" spans="1:27" ht="12.75">
      <c r="A12" s="250" t="s">
        <v>56</v>
      </c>
      <c r="B12" s="251"/>
      <c r="C12" s="168">
        <f aca="true" t="shared" si="0" ref="C12:Y12">SUM(C6:C11)</f>
        <v>113407326</v>
      </c>
      <c r="D12" s="168">
        <f>SUM(D6:D11)</f>
        <v>0</v>
      </c>
      <c r="E12" s="72">
        <f t="shared" si="0"/>
        <v>78518440</v>
      </c>
      <c r="F12" s="73">
        <f t="shared" si="0"/>
        <v>95553066</v>
      </c>
      <c r="G12" s="73">
        <f t="shared" si="0"/>
        <v>157876359</v>
      </c>
      <c r="H12" s="73">
        <f t="shared" si="0"/>
        <v>156793981</v>
      </c>
      <c r="I12" s="73">
        <f t="shared" si="0"/>
        <v>154379620</v>
      </c>
      <c r="J12" s="73">
        <f t="shared" si="0"/>
        <v>154379620</v>
      </c>
      <c r="K12" s="73">
        <f t="shared" si="0"/>
        <v>150943195</v>
      </c>
      <c r="L12" s="73">
        <f t="shared" si="0"/>
        <v>150568726</v>
      </c>
      <c r="M12" s="73">
        <f t="shared" si="0"/>
        <v>164568128</v>
      </c>
      <c r="N12" s="73">
        <f t="shared" si="0"/>
        <v>164568128</v>
      </c>
      <c r="O12" s="73">
        <f t="shared" si="0"/>
        <v>156617038</v>
      </c>
      <c r="P12" s="73">
        <f t="shared" si="0"/>
        <v>148379512</v>
      </c>
      <c r="Q12" s="73">
        <f t="shared" si="0"/>
        <v>182699875</v>
      </c>
      <c r="R12" s="73">
        <f t="shared" si="0"/>
        <v>182699875</v>
      </c>
      <c r="S12" s="73">
        <f t="shared" si="0"/>
        <v>176312239</v>
      </c>
      <c r="T12" s="73">
        <f t="shared" si="0"/>
        <v>168040915</v>
      </c>
      <c r="U12" s="73">
        <f t="shared" si="0"/>
        <v>158901081</v>
      </c>
      <c r="V12" s="73">
        <f t="shared" si="0"/>
        <v>158901081</v>
      </c>
      <c r="W12" s="73">
        <f t="shared" si="0"/>
        <v>158901081</v>
      </c>
      <c r="X12" s="73">
        <f t="shared" si="0"/>
        <v>95553066</v>
      </c>
      <c r="Y12" s="73">
        <f t="shared" si="0"/>
        <v>63348015</v>
      </c>
      <c r="Z12" s="170">
        <f>+IF(X12&lt;&gt;0,+(Y12/X12)*100,0)</f>
        <v>66.2961615485996</v>
      </c>
      <c r="AA12" s="74">
        <f>SUM(AA6:AA11)</f>
        <v>95553066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4425836</v>
      </c>
      <c r="D17" s="155"/>
      <c r="E17" s="59">
        <v>4183574</v>
      </c>
      <c r="F17" s="60">
        <v>4425836</v>
      </c>
      <c r="G17" s="60">
        <v>3930854</v>
      </c>
      <c r="H17" s="60">
        <v>4425836</v>
      </c>
      <c r="I17" s="60">
        <v>4425836</v>
      </c>
      <c r="J17" s="60">
        <v>4425836</v>
      </c>
      <c r="K17" s="60">
        <v>4425836</v>
      </c>
      <c r="L17" s="60">
        <v>4425836</v>
      </c>
      <c r="M17" s="60">
        <v>4425836</v>
      </c>
      <c r="N17" s="60">
        <v>4425836</v>
      </c>
      <c r="O17" s="60">
        <v>4425836</v>
      </c>
      <c r="P17" s="60">
        <v>4425836</v>
      </c>
      <c r="Q17" s="60">
        <v>4425836</v>
      </c>
      <c r="R17" s="60">
        <v>4425836</v>
      </c>
      <c r="S17" s="60">
        <v>4425836</v>
      </c>
      <c r="T17" s="60">
        <v>4425836</v>
      </c>
      <c r="U17" s="60">
        <v>4425836</v>
      </c>
      <c r="V17" s="60">
        <v>4425836</v>
      </c>
      <c r="W17" s="60">
        <v>4425836</v>
      </c>
      <c r="X17" s="60">
        <v>4425836</v>
      </c>
      <c r="Y17" s="60"/>
      <c r="Z17" s="140"/>
      <c r="AA17" s="62">
        <v>4425836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304443504</v>
      </c>
      <c r="D19" s="155"/>
      <c r="E19" s="59">
        <v>337992854</v>
      </c>
      <c r="F19" s="60">
        <v>321303523</v>
      </c>
      <c r="G19" s="60">
        <v>344665619</v>
      </c>
      <c r="H19" s="60">
        <v>317143374</v>
      </c>
      <c r="I19" s="60">
        <v>321942107</v>
      </c>
      <c r="J19" s="60">
        <v>321942107</v>
      </c>
      <c r="K19" s="60">
        <v>322342456</v>
      </c>
      <c r="L19" s="60">
        <v>323140028</v>
      </c>
      <c r="M19" s="60">
        <v>327835961</v>
      </c>
      <c r="N19" s="60">
        <v>327835961</v>
      </c>
      <c r="O19" s="60">
        <v>330778605</v>
      </c>
      <c r="P19" s="60">
        <v>333428605</v>
      </c>
      <c r="Q19" s="60">
        <v>338557851</v>
      </c>
      <c r="R19" s="60">
        <v>338557851</v>
      </c>
      <c r="S19" s="60">
        <v>346210112</v>
      </c>
      <c r="T19" s="60">
        <v>348712959</v>
      </c>
      <c r="U19" s="60">
        <v>356415841</v>
      </c>
      <c r="V19" s="60">
        <v>356415841</v>
      </c>
      <c r="W19" s="60">
        <v>356415841</v>
      </c>
      <c r="X19" s="60">
        <v>321303523</v>
      </c>
      <c r="Y19" s="60">
        <v>35112318</v>
      </c>
      <c r="Z19" s="140">
        <v>10.93</v>
      </c>
      <c r="AA19" s="62">
        <v>321303523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788068</v>
      </c>
      <c r="D22" s="155"/>
      <c r="E22" s="59">
        <v>740066</v>
      </c>
      <c r="F22" s="60">
        <v>740066</v>
      </c>
      <c r="G22" s="60">
        <v>773486</v>
      </c>
      <c r="H22" s="60">
        <v>924760</v>
      </c>
      <c r="I22" s="60">
        <v>924760</v>
      </c>
      <c r="J22" s="60">
        <v>924760</v>
      </c>
      <c r="K22" s="60">
        <v>924760</v>
      </c>
      <c r="L22" s="60">
        <v>924760</v>
      </c>
      <c r="M22" s="60">
        <v>788068</v>
      </c>
      <c r="N22" s="60">
        <v>788068</v>
      </c>
      <c r="O22" s="60">
        <v>788068</v>
      </c>
      <c r="P22" s="60">
        <v>788068</v>
      </c>
      <c r="Q22" s="60">
        <v>788068</v>
      </c>
      <c r="R22" s="60">
        <v>788068</v>
      </c>
      <c r="S22" s="60">
        <v>788068</v>
      </c>
      <c r="T22" s="60">
        <v>788068</v>
      </c>
      <c r="U22" s="60">
        <v>788068</v>
      </c>
      <c r="V22" s="60">
        <v>788068</v>
      </c>
      <c r="W22" s="60">
        <v>788068</v>
      </c>
      <c r="X22" s="60">
        <v>740066</v>
      </c>
      <c r="Y22" s="60">
        <v>48002</v>
      </c>
      <c r="Z22" s="140">
        <v>6.49</v>
      </c>
      <c r="AA22" s="62">
        <v>740066</v>
      </c>
    </row>
    <row r="23" spans="1:27" ht="12.75">
      <c r="A23" s="249" t="s">
        <v>158</v>
      </c>
      <c r="B23" s="182"/>
      <c r="C23" s="155">
        <v>216000</v>
      </c>
      <c r="D23" s="155"/>
      <c r="E23" s="59"/>
      <c r="F23" s="60"/>
      <c r="G23" s="159"/>
      <c r="H23" s="159">
        <v>216000</v>
      </c>
      <c r="I23" s="159">
        <v>216000</v>
      </c>
      <c r="J23" s="60">
        <v>216000</v>
      </c>
      <c r="K23" s="159">
        <v>216000</v>
      </c>
      <c r="L23" s="159">
        <v>216000</v>
      </c>
      <c r="M23" s="60">
        <v>216000</v>
      </c>
      <c r="N23" s="159">
        <v>216000</v>
      </c>
      <c r="O23" s="159">
        <v>216000</v>
      </c>
      <c r="P23" s="159">
        <v>216000</v>
      </c>
      <c r="Q23" s="60">
        <v>216000</v>
      </c>
      <c r="R23" s="159">
        <v>216000</v>
      </c>
      <c r="S23" s="159">
        <v>216000</v>
      </c>
      <c r="T23" s="60">
        <v>216000</v>
      </c>
      <c r="U23" s="159">
        <v>216000</v>
      </c>
      <c r="V23" s="159">
        <v>216000</v>
      </c>
      <c r="W23" s="159">
        <v>216000</v>
      </c>
      <c r="X23" s="60"/>
      <c r="Y23" s="159">
        <v>216000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309873408</v>
      </c>
      <c r="D24" s="168">
        <f>SUM(D15:D23)</f>
        <v>0</v>
      </c>
      <c r="E24" s="76">
        <f t="shared" si="1"/>
        <v>342916494</v>
      </c>
      <c r="F24" s="77">
        <f t="shared" si="1"/>
        <v>326469425</v>
      </c>
      <c r="G24" s="77">
        <f t="shared" si="1"/>
        <v>349369959</v>
      </c>
      <c r="H24" s="77">
        <f t="shared" si="1"/>
        <v>322709970</v>
      </c>
      <c r="I24" s="77">
        <f t="shared" si="1"/>
        <v>327508703</v>
      </c>
      <c r="J24" s="77">
        <f t="shared" si="1"/>
        <v>327508703</v>
      </c>
      <c r="K24" s="77">
        <f t="shared" si="1"/>
        <v>327909052</v>
      </c>
      <c r="L24" s="77">
        <f t="shared" si="1"/>
        <v>328706624</v>
      </c>
      <c r="M24" s="77">
        <f t="shared" si="1"/>
        <v>333265865</v>
      </c>
      <c r="N24" s="77">
        <f t="shared" si="1"/>
        <v>333265865</v>
      </c>
      <c r="O24" s="77">
        <f t="shared" si="1"/>
        <v>336208509</v>
      </c>
      <c r="P24" s="77">
        <f t="shared" si="1"/>
        <v>338858509</v>
      </c>
      <c r="Q24" s="77">
        <f t="shared" si="1"/>
        <v>343987755</v>
      </c>
      <c r="R24" s="77">
        <f t="shared" si="1"/>
        <v>343987755</v>
      </c>
      <c r="S24" s="77">
        <f t="shared" si="1"/>
        <v>351640016</v>
      </c>
      <c r="T24" s="77">
        <f t="shared" si="1"/>
        <v>354142863</v>
      </c>
      <c r="U24" s="77">
        <f t="shared" si="1"/>
        <v>361845745</v>
      </c>
      <c r="V24" s="77">
        <f t="shared" si="1"/>
        <v>361845745</v>
      </c>
      <c r="W24" s="77">
        <f t="shared" si="1"/>
        <v>361845745</v>
      </c>
      <c r="X24" s="77">
        <f t="shared" si="1"/>
        <v>326469425</v>
      </c>
      <c r="Y24" s="77">
        <f t="shared" si="1"/>
        <v>35376320</v>
      </c>
      <c r="Z24" s="212">
        <f>+IF(X24&lt;&gt;0,+(Y24/X24)*100,0)</f>
        <v>10.836028519362879</v>
      </c>
      <c r="AA24" s="79">
        <f>SUM(AA15:AA23)</f>
        <v>326469425</v>
      </c>
    </row>
    <row r="25" spans="1:27" ht="12.75">
      <c r="A25" s="250" t="s">
        <v>159</v>
      </c>
      <c r="B25" s="251"/>
      <c r="C25" s="168">
        <f aca="true" t="shared" si="2" ref="C25:Y25">+C12+C24</f>
        <v>423280734</v>
      </c>
      <c r="D25" s="168">
        <f>+D12+D24</f>
        <v>0</v>
      </c>
      <c r="E25" s="72">
        <f t="shared" si="2"/>
        <v>421434934</v>
      </c>
      <c r="F25" s="73">
        <f t="shared" si="2"/>
        <v>422022491</v>
      </c>
      <c r="G25" s="73">
        <f t="shared" si="2"/>
        <v>507246318</v>
      </c>
      <c r="H25" s="73">
        <f t="shared" si="2"/>
        <v>479503951</v>
      </c>
      <c r="I25" s="73">
        <f t="shared" si="2"/>
        <v>481888323</v>
      </c>
      <c r="J25" s="73">
        <f t="shared" si="2"/>
        <v>481888323</v>
      </c>
      <c r="K25" s="73">
        <f t="shared" si="2"/>
        <v>478852247</v>
      </c>
      <c r="L25" s="73">
        <f t="shared" si="2"/>
        <v>479275350</v>
      </c>
      <c r="M25" s="73">
        <f t="shared" si="2"/>
        <v>497833993</v>
      </c>
      <c r="N25" s="73">
        <f t="shared" si="2"/>
        <v>497833993</v>
      </c>
      <c r="O25" s="73">
        <f t="shared" si="2"/>
        <v>492825547</v>
      </c>
      <c r="P25" s="73">
        <f t="shared" si="2"/>
        <v>487238021</v>
      </c>
      <c r="Q25" s="73">
        <f t="shared" si="2"/>
        <v>526687630</v>
      </c>
      <c r="R25" s="73">
        <f t="shared" si="2"/>
        <v>526687630</v>
      </c>
      <c r="S25" s="73">
        <f t="shared" si="2"/>
        <v>527952255</v>
      </c>
      <c r="T25" s="73">
        <f t="shared" si="2"/>
        <v>522183778</v>
      </c>
      <c r="U25" s="73">
        <f t="shared" si="2"/>
        <v>520746826</v>
      </c>
      <c r="V25" s="73">
        <f t="shared" si="2"/>
        <v>520746826</v>
      </c>
      <c r="W25" s="73">
        <f t="shared" si="2"/>
        <v>520746826</v>
      </c>
      <c r="X25" s="73">
        <f t="shared" si="2"/>
        <v>422022491</v>
      </c>
      <c r="Y25" s="73">
        <f t="shared" si="2"/>
        <v>98724335</v>
      </c>
      <c r="Z25" s="170">
        <f>+IF(X25&lt;&gt;0,+(Y25/X25)*100,0)</f>
        <v>23.3931454141386</v>
      </c>
      <c r="AA25" s="74">
        <f>+AA12+AA24</f>
        <v>422022491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38681042</v>
      </c>
      <c r="D32" s="155"/>
      <c r="E32" s="59">
        <v>12932410</v>
      </c>
      <c r="F32" s="60">
        <v>12932410</v>
      </c>
      <c r="G32" s="60">
        <v>46488769</v>
      </c>
      <c r="H32" s="60">
        <v>59742213</v>
      </c>
      <c r="I32" s="60">
        <v>37532973</v>
      </c>
      <c r="J32" s="60">
        <v>37532973</v>
      </c>
      <c r="K32" s="60">
        <v>37893378</v>
      </c>
      <c r="L32" s="60">
        <v>37551683</v>
      </c>
      <c r="M32" s="60">
        <v>24531444</v>
      </c>
      <c r="N32" s="60">
        <v>24531444</v>
      </c>
      <c r="O32" s="60">
        <v>22031443</v>
      </c>
      <c r="P32" s="60">
        <v>19131444</v>
      </c>
      <c r="Q32" s="60">
        <v>29350091</v>
      </c>
      <c r="R32" s="60">
        <v>29350091</v>
      </c>
      <c r="S32" s="60">
        <v>24576286</v>
      </c>
      <c r="T32" s="60">
        <v>22730306</v>
      </c>
      <c r="U32" s="60">
        <v>13727832</v>
      </c>
      <c r="V32" s="60">
        <v>13727832</v>
      </c>
      <c r="W32" s="60">
        <v>13727832</v>
      </c>
      <c r="X32" s="60">
        <v>12932410</v>
      </c>
      <c r="Y32" s="60">
        <v>795422</v>
      </c>
      <c r="Z32" s="140">
        <v>6.15</v>
      </c>
      <c r="AA32" s="62">
        <v>12932410</v>
      </c>
    </row>
    <row r="33" spans="1:27" ht="12.75">
      <c r="A33" s="249" t="s">
        <v>165</v>
      </c>
      <c r="B33" s="182"/>
      <c r="C33" s="155">
        <v>4504785</v>
      </c>
      <c r="D33" s="155"/>
      <c r="E33" s="59">
        <v>3310000</v>
      </c>
      <c r="F33" s="60">
        <v>3310000</v>
      </c>
      <c r="G33" s="60">
        <v>3328650</v>
      </c>
      <c r="H33" s="60">
        <v>4504785</v>
      </c>
      <c r="I33" s="60">
        <v>4294777</v>
      </c>
      <c r="J33" s="60">
        <v>4294777</v>
      </c>
      <c r="K33" s="60">
        <v>4294777</v>
      </c>
      <c r="L33" s="60">
        <v>4294777</v>
      </c>
      <c r="M33" s="60">
        <v>4504785</v>
      </c>
      <c r="N33" s="60">
        <v>4504785</v>
      </c>
      <c r="O33" s="60">
        <v>4504785</v>
      </c>
      <c r="P33" s="60">
        <v>4504785</v>
      </c>
      <c r="Q33" s="60">
        <v>4504785</v>
      </c>
      <c r="R33" s="60">
        <v>4504785</v>
      </c>
      <c r="S33" s="60">
        <v>4504785</v>
      </c>
      <c r="T33" s="60">
        <v>4504785</v>
      </c>
      <c r="U33" s="60">
        <v>4504785</v>
      </c>
      <c r="V33" s="60">
        <v>4504785</v>
      </c>
      <c r="W33" s="60">
        <v>4504785</v>
      </c>
      <c r="X33" s="60">
        <v>3310000</v>
      </c>
      <c r="Y33" s="60">
        <v>1194785</v>
      </c>
      <c r="Z33" s="140">
        <v>36.1</v>
      </c>
      <c r="AA33" s="62">
        <v>3310000</v>
      </c>
    </row>
    <row r="34" spans="1:27" ht="12.75">
      <c r="A34" s="250" t="s">
        <v>58</v>
      </c>
      <c r="B34" s="251"/>
      <c r="C34" s="168">
        <f aca="true" t="shared" si="3" ref="C34:Y34">SUM(C29:C33)</f>
        <v>43185827</v>
      </c>
      <c r="D34" s="168">
        <f>SUM(D29:D33)</f>
        <v>0</v>
      </c>
      <c r="E34" s="72">
        <f t="shared" si="3"/>
        <v>16242410</v>
      </c>
      <c r="F34" s="73">
        <f t="shared" si="3"/>
        <v>16242410</v>
      </c>
      <c r="G34" s="73">
        <f t="shared" si="3"/>
        <v>49817419</v>
      </c>
      <c r="H34" s="73">
        <f t="shared" si="3"/>
        <v>64246998</v>
      </c>
      <c r="I34" s="73">
        <f t="shared" si="3"/>
        <v>41827750</v>
      </c>
      <c r="J34" s="73">
        <f t="shared" si="3"/>
        <v>41827750</v>
      </c>
      <c r="K34" s="73">
        <f t="shared" si="3"/>
        <v>42188155</v>
      </c>
      <c r="L34" s="73">
        <f t="shared" si="3"/>
        <v>41846460</v>
      </c>
      <c r="M34" s="73">
        <f t="shared" si="3"/>
        <v>29036229</v>
      </c>
      <c r="N34" s="73">
        <f t="shared" si="3"/>
        <v>29036229</v>
      </c>
      <c r="O34" s="73">
        <f t="shared" si="3"/>
        <v>26536228</v>
      </c>
      <c r="P34" s="73">
        <f t="shared" si="3"/>
        <v>23636229</v>
      </c>
      <c r="Q34" s="73">
        <f t="shared" si="3"/>
        <v>33854876</v>
      </c>
      <c r="R34" s="73">
        <f t="shared" si="3"/>
        <v>33854876</v>
      </c>
      <c r="S34" s="73">
        <f t="shared" si="3"/>
        <v>29081071</v>
      </c>
      <c r="T34" s="73">
        <f t="shared" si="3"/>
        <v>27235091</v>
      </c>
      <c r="U34" s="73">
        <f t="shared" si="3"/>
        <v>18232617</v>
      </c>
      <c r="V34" s="73">
        <f t="shared" si="3"/>
        <v>18232617</v>
      </c>
      <c r="W34" s="73">
        <f t="shared" si="3"/>
        <v>18232617</v>
      </c>
      <c r="X34" s="73">
        <f t="shared" si="3"/>
        <v>16242410</v>
      </c>
      <c r="Y34" s="73">
        <f t="shared" si="3"/>
        <v>1990207</v>
      </c>
      <c r="Z34" s="170">
        <f>+IF(X34&lt;&gt;0,+(Y34/X34)*100,0)</f>
        <v>12.253150856307654</v>
      </c>
      <c r="AA34" s="74">
        <f>SUM(AA29:AA33)</f>
        <v>16242410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7241073</v>
      </c>
      <c r="D38" s="155"/>
      <c r="E38" s="59">
        <v>6678000</v>
      </c>
      <c r="F38" s="60">
        <v>7265557</v>
      </c>
      <c r="G38" s="60">
        <v>5902394</v>
      </c>
      <c r="H38" s="60">
        <v>7241073</v>
      </c>
      <c r="I38" s="60">
        <v>7065558</v>
      </c>
      <c r="J38" s="60">
        <v>7065558</v>
      </c>
      <c r="K38" s="60">
        <v>7065558</v>
      </c>
      <c r="L38" s="60">
        <v>7065558</v>
      </c>
      <c r="M38" s="60">
        <v>7241073</v>
      </c>
      <c r="N38" s="60">
        <v>7241073</v>
      </c>
      <c r="O38" s="60">
        <v>7241073</v>
      </c>
      <c r="P38" s="60">
        <v>7241073</v>
      </c>
      <c r="Q38" s="60">
        <v>7241073</v>
      </c>
      <c r="R38" s="60">
        <v>7241073</v>
      </c>
      <c r="S38" s="60">
        <v>7241073</v>
      </c>
      <c r="T38" s="60">
        <v>7241073</v>
      </c>
      <c r="U38" s="60">
        <v>7241073</v>
      </c>
      <c r="V38" s="60">
        <v>7241073</v>
      </c>
      <c r="W38" s="60">
        <v>7241073</v>
      </c>
      <c r="X38" s="60">
        <v>7265557</v>
      </c>
      <c r="Y38" s="60">
        <v>-24484</v>
      </c>
      <c r="Z38" s="140">
        <v>-0.34</v>
      </c>
      <c r="AA38" s="62">
        <v>7265557</v>
      </c>
    </row>
    <row r="39" spans="1:27" ht="12.75">
      <c r="A39" s="250" t="s">
        <v>59</v>
      </c>
      <c r="B39" s="253"/>
      <c r="C39" s="168">
        <f aca="true" t="shared" si="4" ref="C39:Y39">SUM(C37:C38)</f>
        <v>7241073</v>
      </c>
      <c r="D39" s="168">
        <f>SUM(D37:D38)</f>
        <v>0</v>
      </c>
      <c r="E39" s="76">
        <f t="shared" si="4"/>
        <v>6678000</v>
      </c>
      <c r="F39" s="77">
        <f t="shared" si="4"/>
        <v>7265557</v>
      </c>
      <c r="G39" s="77">
        <f t="shared" si="4"/>
        <v>5902394</v>
      </c>
      <c r="H39" s="77">
        <f t="shared" si="4"/>
        <v>7241073</v>
      </c>
      <c r="I39" s="77">
        <f t="shared" si="4"/>
        <v>7065558</v>
      </c>
      <c r="J39" s="77">
        <f t="shared" si="4"/>
        <v>7065558</v>
      </c>
      <c r="K39" s="77">
        <f t="shared" si="4"/>
        <v>7065558</v>
      </c>
      <c r="L39" s="77">
        <f t="shared" si="4"/>
        <v>7065558</v>
      </c>
      <c r="M39" s="77">
        <f t="shared" si="4"/>
        <v>7241073</v>
      </c>
      <c r="N39" s="77">
        <f t="shared" si="4"/>
        <v>7241073</v>
      </c>
      <c r="O39" s="77">
        <f t="shared" si="4"/>
        <v>7241073</v>
      </c>
      <c r="P39" s="77">
        <f t="shared" si="4"/>
        <v>7241073</v>
      </c>
      <c r="Q39" s="77">
        <f t="shared" si="4"/>
        <v>7241073</v>
      </c>
      <c r="R39" s="77">
        <f t="shared" si="4"/>
        <v>7241073</v>
      </c>
      <c r="S39" s="77">
        <f t="shared" si="4"/>
        <v>7241073</v>
      </c>
      <c r="T39" s="77">
        <f t="shared" si="4"/>
        <v>7241073</v>
      </c>
      <c r="U39" s="77">
        <f t="shared" si="4"/>
        <v>7241073</v>
      </c>
      <c r="V39" s="77">
        <f t="shared" si="4"/>
        <v>7241073</v>
      </c>
      <c r="W39" s="77">
        <f t="shared" si="4"/>
        <v>7241073</v>
      </c>
      <c r="X39" s="77">
        <f t="shared" si="4"/>
        <v>7265557</v>
      </c>
      <c r="Y39" s="77">
        <f t="shared" si="4"/>
        <v>-24484</v>
      </c>
      <c r="Z39" s="212">
        <f>+IF(X39&lt;&gt;0,+(Y39/X39)*100,0)</f>
        <v>-0.33698723993218965</v>
      </c>
      <c r="AA39" s="79">
        <f>SUM(AA37:AA38)</f>
        <v>7265557</v>
      </c>
    </row>
    <row r="40" spans="1:27" ht="12.75">
      <c r="A40" s="250" t="s">
        <v>167</v>
      </c>
      <c r="B40" s="251"/>
      <c r="C40" s="168">
        <f aca="true" t="shared" si="5" ref="C40:Y40">+C34+C39</f>
        <v>50426900</v>
      </c>
      <c r="D40" s="168">
        <f>+D34+D39</f>
        <v>0</v>
      </c>
      <c r="E40" s="72">
        <f t="shared" si="5"/>
        <v>22920410</v>
      </c>
      <c r="F40" s="73">
        <f t="shared" si="5"/>
        <v>23507967</v>
      </c>
      <c r="G40" s="73">
        <f t="shared" si="5"/>
        <v>55719813</v>
      </c>
      <c r="H40" s="73">
        <f t="shared" si="5"/>
        <v>71488071</v>
      </c>
      <c r="I40" s="73">
        <f t="shared" si="5"/>
        <v>48893308</v>
      </c>
      <c r="J40" s="73">
        <f t="shared" si="5"/>
        <v>48893308</v>
      </c>
      <c r="K40" s="73">
        <f t="shared" si="5"/>
        <v>49253713</v>
      </c>
      <c r="L40" s="73">
        <f t="shared" si="5"/>
        <v>48912018</v>
      </c>
      <c r="M40" s="73">
        <f t="shared" si="5"/>
        <v>36277302</v>
      </c>
      <c r="N40" s="73">
        <f t="shared" si="5"/>
        <v>36277302</v>
      </c>
      <c r="O40" s="73">
        <f t="shared" si="5"/>
        <v>33777301</v>
      </c>
      <c r="P40" s="73">
        <f t="shared" si="5"/>
        <v>30877302</v>
      </c>
      <c r="Q40" s="73">
        <f t="shared" si="5"/>
        <v>41095949</v>
      </c>
      <c r="R40" s="73">
        <f t="shared" si="5"/>
        <v>41095949</v>
      </c>
      <c r="S40" s="73">
        <f t="shared" si="5"/>
        <v>36322144</v>
      </c>
      <c r="T40" s="73">
        <f t="shared" si="5"/>
        <v>34476164</v>
      </c>
      <c r="U40" s="73">
        <f t="shared" si="5"/>
        <v>25473690</v>
      </c>
      <c r="V40" s="73">
        <f t="shared" si="5"/>
        <v>25473690</v>
      </c>
      <c r="W40" s="73">
        <f t="shared" si="5"/>
        <v>25473690</v>
      </c>
      <c r="X40" s="73">
        <f t="shared" si="5"/>
        <v>23507967</v>
      </c>
      <c r="Y40" s="73">
        <f t="shared" si="5"/>
        <v>1965723</v>
      </c>
      <c r="Z40" s="170">
        <f>+IF(X40&lt;&gt;0,+(Y40/X40)*100,0)</f>
        <v>8.361943846526584</v>
      </c>
      <c r="AA40" s="74">
        <f>+AA34+AA39</f>
        <v>23507967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372853834</v>
      </c>
      <c r="D42" s="257">
        <f>+D25-D40</f>
        <v>0</v>
      </c>
      <c r="E42" s="258">
        <f t="shared" si="6"/>
        <v>398514524</v>
      </c>
      <c r="F42" s="259">
        <f t="shared" si="6"/>
        <v>398514524</v>
      </c>
      <c r="G42" s="259">
        <f t="shared" si="6"/>
        <v>451526505</v>
      </c>
      <c r="H42" s="259">
        <f t="shared" si="6"/>
        <v>408015880</v>
      </c>
      <c r="I42" s="259">
        <f t="shared" si="6"/>
        <v>432995015</v>
      </c>
      <c r="J42" s="259">
        <f t="shared" si="6"/>
        <v>432995015</v>
      </c>
      <c r="K42" s="259">
        <f t="shared" si="6"/>
        <v>429598534</v>
      </c>
      <c r="L42" s="259">
        <f t="shared" si="6"/>
        <v>430363332</v>
      </c>
      <c r="M42" s="259">
        <f t="shared" si="6"/>
        <v>461556691</v>
      </c>
      <c r="N42" s="259">
        <f t="shared" si="6"/>
        <v>461556691</v>
      </c>
      <c r="O42" s="259">
        <f t="shared" si="6"/>
        <v>459048246</v>
      </c>
      <c r="P42" s="259">
        <f t="shared" si="6"/>
        <v>456360719</v>
      </c>
      <c r="Q42" s="259">
        <f t="shared" si="6"/>
        <v>485591681</v>
      </c>
      <c r="R42" s="259">
        <f t="shared" si="6"/>
        <v>485591681</v>
      </c>
      <c r="S42" s="259">
        <f t="shared" si="6"/>
        <v>491630111</v>
      </c>
      <c r="T42" s="259">
        <f t="shared" si="6"/>
        <v>487707614</v>
      </c>
      <c r="U42" s="259">
        <f t="shared" si="6"/>
        <v>495273136</v>
      </c>
      <c r="V42" s="259">
        <f t="shared" si="6"/>
        <v>495273136</v>
      </c>
      <c r="W42" s="259">
        <f t="shared" si="6"/>
        <v>495273136</v>
      </c>
      <c r="X42" s="259">
        <f t="shared" si="6"/>
        <v>398514524</v>
      </c>
      <c r="Y42" s="259">
        <f t="shared" si="6"/>
        <v>96758612</v>
      </c>
      <c r="Z42" s="260">
        <f>+IF(X42&lt;&gt;0,+(Y42/X42)*100,0)</f>
        <v>24.279820727437276</v>
      </c>
      <c r="AA42" s="261">
        <f>+AA25-AA40</f>
        <v>398514524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372853835</v>
      </c>
      <c r="D45" s="155"/>
      <c r="E45" s="59">
        <v>398514525</v>
      </c>
      <c r="F45" s="60">
        <v>398514525</v>
      </c>
      <c r="G45" s="60">
        <v>451526505</v>
      </c>
      <c r="H45" s="60">
        <v>408015879</v>
      </c>
      <c r="I45" s="60">
        <v>432995014</v>
      </c>
      <c r="J45" s="60">
        <v>432995014</v>
      </c>
      <c r="K45" s="60">
        <v>429598534</v>
      </c>
      <c r="L45" s="60">
        <v>430363331</v>
      </c>
      <c r="M45" s="60">
        <v>461556692</v>
      </c>
      <c r="N45" s="60">
        <v>461556692</v>
      </c>
      <c r="O45" s="60">
        <v>459048245</v>
      </c>
      <c r="P45" s="60">
        <v>456360719</v>
      </c>
      <c r="Q45" s="60">
        <v>485591682</v>
      </c>
      <c r="R45" s="60">
        <v>485591682</v>
      </c>
      <c r="S45" s="60">
        <v>491630112</v>
      </c>
      <c r="T45" s="60">
        <v>487707613</v>
      </c>
      <c r="U45" s="60">
        <v>495273137</v>
      </c>
      <c r="V45" s="60">
        <v>495273137</v>
      </c>
      <c r="W45" s="60">
        <v>495273137</v>
      </c>
      <c r="X45" s="60">
        <v>398514525</v>
      </c>
      <c r="Y45" s="60">
        <v>96758612</v>
      </c>
      <c r="Z45" s="139">
        <v>24.28</v>
      </c>
      <c r="AA45" s="62">
        <v>398514525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372853835</v>
      </c>
      <c r="D48" s="217">
        <f>SUM(D45:D47)</f>
        <v>0</v>
      </c>
      <c r="E48" s="264">
        <f t="shared" si="7"/>
        <v>398514525</v>
      </c>
      <c r="F48" s="219">
        <f t="shared" si="7"/>
        <v>398514525</v>
      </c>
      <c r="G48" s="219">
        <f t="shared" si="7"/>
        <v>451526505</v>
      </c>
      <c r="H48" s="219">
        <f t="shared" si="7"/>
        <v>408015879</v>
      </c>
      <c r="I48" s="219">
        <f t="shared" si="7"/>
        <v>432995014</v>
      </c>
      <c r="J48" s="219">
        <f t="shared" si="7"/>
        <v>432995014</v>
      </c>
      <c r="K48" s="219">
        <f t="shared" si="7"/>
        <v>429598534</v>
      </c>
      <c r="L48" s="219">
        <f t="shared" si="7"/>
        <v>430363331</v>
      </c>
      <c r="M48" s="219">
        <f t="shared" si="7"/>
        <v>461556692</v>
      </c>
      <c r="N48" s="219">
        <f t="shared" si="7"/>
        <v>461556692</v>
      </c>
      <c r="O48" s="219">
        <f t="shared" si="7"/>
        <v>459048245</v>
      </c>
      <c r="P48" s="219">
        <f t="shared" si="7"/>
        <v>456360719</v>
      </c>
      <c r="Q48" s="219">
        <f t="shared" si="7"/>
        <v>485591682</v>
      </c>
      <c r="R48" s="219">
        <f t="shared" si="7"/>
        <v>485591682</v>
      </c>
      <c r="S48" s="219">
        <f t="shared" si="7"/>
        <v>491630112</v>
      </c>
      <c r="T48" s="219">
        <f t="shared" si="7"/>
        <v>487707613</v>
      </c>
      <c r="U48" s="219">
        <f t="shared" si="7"/>
        <v>495273137</v>
      </c>
      <c r="V48" s="219">
        <f t="shared" si="7"/>
        <v>495273137</v>
      </c>
      <c r="W48" s="219">
        <f t="shared" si="7"/>
        <v>495273137</v>
      </c>
      <c r="X48" s="219">
        <f t="shared" si="7"/>
        <v>398514525</v>
      </c>
      <c r="Y48" s="219">
        <f t="shared" si="7"/>
        <v>96758612</v>
      </c>
      <c r="Z48" s="265">
        <f>+IF(X48&lt;&gt;0,+(Y48/X48)*100,0)</f>
        <v>24.279820666511466</v>
      </c>
      <c r="AA48" s="232">
        <f>SUM(AA45:AA47)</f>
        <v>398514525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23826686</v>
      </c>
      <c r="D6" s="155"/>
      <c r="E6" s="59">
        <v>29087190</v>
      </c>
      <c r="F6" s="60">
        <v>33754329</v>
      </c>
      <c r="G6" s="60">
        <v>1987002</v>
      </c>
      <c r="H6" s="60">
        <v>2749265</v>
      </c>
      <c r="I6" s="60">
        <v>2238668</v>
      </c>
      <c r="J6" s="60">
        <v>6974935</v>
      </c>
      <c r="K6" s="60">
        <v>4003653</v>
      </c>
      <c r="L6" s="60">
        <v>3713000</v>
      </c>
      <c r="M6" s="60">
        <v>2626792</v>
      </c>
      <c r="N6" s="60">
        <v>10343445</v>
      </c>
      <c r="O6" s="60">
        <v>2371646</v>
      </c>
      <c r="P6" s="60">
        <v>2490423</v>
      </c>
      <c r="Q6" s="60">
        <v>1684807</v>
      </c>
      <c r="R6" s="60">
        <v>6546876</v>
      </c>
      <c r="S6" s="60">
        <v>3402292</v>
      </c>
      <c r="T6" s="60">
        <v>4325890</v>
      </c>
      <c r="U6" s="60">
        <v>3275329</v>
      </c>
      <c r="V6" s="60">
        <v>11003511</v>
      </c>
      <c r="W6" s="60">
        <v>34868767</v>
      </c>
      <c r="X6" s="60">
        <v>33754329</v>
      </c>
      <c r="Y6" s="60">
        <v>1114438</v>
      </c>
      <c r="Z6" s="140">
        <v>3.3</v>
      </c>
      <c r="AA6" s="62">
        <v>33754329</v>
      </c>
    </row>
    <row r="7" spans="1:27" ht="12.75">
      <c r="A7" s="249" t="s">
        <v>32</v>
      </c>
      <c r="B7" s="182"/>
      <c r="C7" s="155">
        <v>2917069</v>
      </c>
      <c r="D7" s="155"/>
      <c r="E7" s="59">
        <v>2144676</v>
      </c>
      <c r="F7" s="60">
        <v>4542618</v>
      </c>
      <c r="G7" s="60">
        <v>232451</v>
      </c>
      <c r="H7" s="60">
        <v>227137</v>
      </c>
      <c r="I7" s="60">
        <v>1057231</v>
      </c>
      <c r="J7" s="60">
        <v>1516819</v>
      </c>
      <c r="K7" s="60">
        <v>273407</v>
      </c>
      <c r="L7" s="60">
        <v>269236</v>
      </c>
      <c r="M7" s="60">
        <v>108189</v>
      </c>
      <c r="N7" s="60">
        <v>650832</v>
      </c>
      <c r="O7" s="60">
        <v>103658</v>
      </c>
      <c r="P7" s="60">
        <v>102202</v>
      </c>
      <c r="Q7" s="60">
        <v>60947</v>
      </c>
      <c r="R7" s="60">
        <v>266807</v>
      </c>
      <c r="S7" s="60">
        <v>164124</v>
      </c>
      <c r="T7" s="60">
        <v>161924</v>
      </c>
      <c r="U7" s="60">
        <v>153742</v>
      </c>
      <c r="V7" s="60">
        <v>479790</v>
      </c>
      <c r="W7" s="60">
        <v>2914248</v>
      </c>
      <c r="X7" s="60">
        <v>4542618</v>
      </c>
      <c r="Y7" s="60">
        <v>-1628370</v>
      </c>
      <c r="Z7" s="140">
        <v>-35.85</v>
      </c>
      <c r="AA7" s="62">
        <v>4542618</v>
      </c>
    </row>
    <row r="8" spans="1:27" ht="12.75">
      <c r="A8" s="249" t="s">
        <v>178</v>
      </c>
      <c r="B8" s="182"/>
      <c r="C8" s="155">
        <v>6951665</v>
      </c>
      <c r="D8" s="155"/>
      <c r="E8" s="59">
        <v>7313385</v>
      </c>
      <c r="F8" s="60">
        <v>6480002</v>
      </c>
      <c r="G8" s="60">
        <v>1024697</v>
      </c>
      <c r="H8" s="60">
        <v>2198596</v>
      </c>
      <c r="I8" s="60">
        <v>2284645</v>
      </c>
      <c r="J8" s="60">
        <v>5507938</v>
      </c>
      <c r="K8" s="60">
        <v>514308</v>
      </c>
      <c r="L8" s="60">
        <v>984830</v>
      </c>
      <c r="M8" s="60">
        <v>824428</v>
      </c>
      <c r="N8" s="60">
        <v>2323566</v>
      </c>
      <c r="O8" s="60">
        <v>1024437</v>
      </c>
      <c r="P8" s="60">
        <v>1764667</v>
      </c>
      <c r="Q8" s="60">
        <v>1354828</v>
      </c>
      <c r="R8" s="60">
        <v>4143932</v>
      </c>
      <c r="S8" s="60">
        <v>1705376</v>
      </c>
      <c r="T8" s="60">
        <v>1537579</v>
      </c>
      <c r="U8" s="60">
        <v>2195454</v>
      </c>
      <c r="V8" s="60">
        <v>5438409</v>
      </c>
      <c r="W8" s="60">
        <v>17413845</v>
      </c>
      <c r="X8" s="60">
        <v>6480002</v>
      </c>
      <c r="Y8" s="60">
        <v>10933843</v>
      </c>
      <c r="Z8" s="140">
        <v>168.73</v>
      </c>
      <c r="AA8" s="62">
        <v>6480002</v>
      </c>
    </row>
    <row r="9" spans="1:27" ht="12.75">
      <c r="A9" s="249" t="s">
        <v>179</v>
      </c>
      <c r="B9" s="182"/>
      <c r="C9" s="155">
        <v>119806753</v>
      </c>
      <c r="D9" s="155"/>
      <c r="E9" s="59">
        <v>94154000</v>
      </c>
      <c r="F9" s="60">
        <v>94154000</v>
      </c>
      <c r="G9" s="60">
        <v>38054000</v>
      </c>
      <c r="H9" s="60">
        <v>2075000</v>
      </c>
      <c r="I9" s="60"/>
      <c r="J9" s="60">
        <v>40129000</v>
      </c>
      <c r="K9" s="60"/>
      <c r="L9" s="60"/>
      <c r="M9" s="60">
        <v>26411000</v>
      </c>
      <c r="N9" s="60">
        <v>26411000</v>
      </c>
      <c r="O9" s="60"/>
      <c r="P9" s="60">
        <v>300000</v>
      </c>
      <c r="Q9" s="60">
        <v>22832000</v>
      </c>
      <c r="R9" s="60">
        <v>23132000</v>
      </c>
      <c r="S9" s="60"/>
      <c r="T9" s="60"/>
      <c r="U9" s="60"/>
      <c r="V9" s="60"/>
      <c r="W9" s="60">
        <v>89672000</v>
      </c>
      <c r="X9" s="60">
        <v>94154000</v>
      </c>
      <c r="Y9" s="60">
        <v>-4482000</v>
      </c>
      <c r="Z9" s="140">
        <v>-4.76</v>
      </c>
      <c r="AA9" s="62">
        <v>94154000</v>
      </c>
    </row>
    <row r="10" spans="1:27" ht="12.75">
      <c r="A10" s="249" t="s">
        <v>180</v>
      </c>
      <c r="B10" s="182"/>
      <c r="C10" s="155">
        <v>30068247</v>
      </c>
      <c r="D10" s="155"/>
      <c r="E10" s="59">
        <v>29418000</v>
      </c>
      <c r="F10" s="60">
        <v>29418000</v>
      </c>
      <c r="G10" s="60">
        <v>14711000</v>
      </c>
      <c r="H10" s="60"/>
      <c r="I10" s="60"/>
      <c r="J10" s="60">
        <v>14711000</v>
      </c>
      <c r="K10" s="60"/>
      <c r="L10" s="60"/>
      <c r="M10" s="60"/>
      <c r="N10" s="60"/>
      <c r="O10" s="60"/>
      <c r="P10" s="60"/>
      <c r="Q10" s="60">
        <v>14707000</v>
      </c>
      <c r="R10" s="60">
        <v>14707000</v>
      </c>
      <c r="S10" s="60"/>
      <c r="T10" s="60"/>
      <c r="U10" s="60"/>
      <c r="V10" s="60"/>
      <c r="W10" s="60">
        <v>29418000</v>
      </c>
      <c r="X10" s="60">
        <v>29418000</v>
      </c>
      <c r="Y10" s="60"/>
      <c r="Z10" s="140"/>
      <c r="AA10" s="62">
        <v>29418000</v>
      </c>
    </row>
    <row r="11" spans="1:27" ht="12.75">
      <c r="A11" s="249" t="s">
        <v>181</v>
      </c>
      <c r="B11" s="182"/>
      <c r="C11" s="155">
        <v>4400886</v>
      </c>
      <c r="D11" s="155"/>
      <c r="E11" s="59">
        <v>4485149</v>
      </c>
      <c r="F11" s="60">
        <v>5288292</v>
      </c>
      <c r="G11" s="60">
        <v>421673</v>
      </c>
      <c r="H11" s="60">
        <v>519413</v>
      </c>
      <c r="I11" s="60">
        <v>630669</v>
      </c>
      <c r="J11" s="60">
        <v>1571755</v>
      </c>
      <c r="K11" s="60">
        <v>605035</v>
      </c>
      <c r="L11" s="60">
        <v>791999</v>
      </c>
      <c r="M11" s="60">
        <v>438830</v>
      </c>
      <c r="N11" s="60">
        <v>1835864</v>
      </c>
      <c r="O11" s="60">
        <v>451134</v>
      </c>
      <c r="P11" s="60">
        <v>459420</v>
      </c>
      <c r="Q11" s="60">
        <v>334712</v>
      </c>
      <c r="R11" s="60">
        <v>1245266</v>
      </c>
      <c r="S11" s="60">
        <v>674559</v>
      </c>
      <c r="T11" s="60">
        <v>634150</v>
      </c>
      <c r="U11" s="60">
        <v>596384</v>
      </c>
      <c r="V11" s="60">
        <v>1905093</v>
      </c>
      <c r="W11" s="60">
        <v>6557978</v>
      </c>
      <c r="X11" s="60">
        <v>5288292</v>
      </c>
      <c r="Y11" s="60">
        <v>1269686</v>
      </c>
      <c r="Z11" s="140">
        <v>24.01</v>
      </c>
      <c r="AA11" s="62">
        <v>5288292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-103156530</v>
      </c>
      <c r="D14" s="155"/>
      <c r="E14" s="59">
        <v>-109013920</v>
      </c>
      <c r="F14" s="60">
        <v>-110093433</v>
      </c>
      <c r="G14" s="60">
        <v>-9268501</v>
      </c>
      <c r="H14" s="60">
        <v>-7947966</v>
      </c>
      <c r="I14" s="60">
        <v>-7178206</v>
      </c>
      <c r="J14" s="60">
        <v>-24394673</v>
      </c>
      <c r="K14" s="60">
        <v>-10093977</v>
      </c>
      <c r="L14" s="60">
        <v>-7653790</v>
      </c>
      <c r="M14" s="60">
        <v>-10152325</v>
      </c>
      <c r="N14" s="60">
        <v>-27900092</v>
      </c>
      <c r="O14" s="60">
        <v>-8383265</v>
      </c>
      <c r="P14" s="60">
        <v>-8019348</v>
      </c>
      <c r="Q14" s="60">
        <v>-9161876</v>
      </c>
      <c r="R14" s="60">
        <v>-25564489</v>
      </c>
      <c r="S14" s="60">
        <v>-7014392</v>
      </c>
      <c r="T14" s="60">
        <v>-8963491</v>
      </c>
      <c r="U14" s="60">
        <v>-7569151</v>
      </c>
      <c r="V14" s="60">
        <v>-23547034</v>
      </c>
      <c r="W14" s="60">
        <v>-101406288</v>
      </c>
      <c r="X14" s="60">
        <v>-110093433</v>
      </c>
      <c r="Y14" s="60">
        <v>8687145</v>
      </c>
      <c r="Z14" s="140">
        <v>-7.89</v>
      </c>
      <c r="AA14" s="62">
        <v>-110093433</v>
      </c>
    </row>
    <row r="15" spans="1:27" ht="12.75">
      <c r="A15" s="249" t="s">
        <v>40</v>
      </c>
      <c r="B15" s="182"/>
      <c r="C15" s="155">
        <v>-45995</v>
      </c>
      <c r="D15" s="155"/>
      <c r="E15" s="59">
        <v>-74340</v>
      </c>
      <c r="F15" s="60">
        <v>-74340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-74340</v>
      </c>
      <c r="Y15" s="60">
        <v>74340</v>
      </c>
      <c r="Z15" s="140">
        <v>-100</v>
      </c>
      <c r="AA15" s="62">
        <v>-74340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84768781</v>
      </c>
      <c r="D17" s="168">
        <f t="shared" si="0"/>
        <v>0</v>
      </c>
      <c r="E17" s="72">
        <f t="shared" si="0"/>
        <v>57514140</v>
      </c>
      <c r="F17" s="73">
        <f t="shared" si="0"/>
        <v>63469468</v>
      </c>
      <c r="G17" s="73">
        <f t="shared" si="0"/>
        <v>47162322</v>
      </c>
      <c r="H17" s="73">
        <f t="shared" si="0"/>
        <v>-178555</v>
      </c>
      <c r="I17" s="73">
        <f t="shared" si="0"/>
        <v>-966993</v>
      </c>
      <c r="J17" s="73">
        <f t="shared" si="0"/>
        <v>46016774</v>
      </c>
      <c r="K17" s="73">
        <f t="shared" si="0"/>
        <v>-4697574</v>
      </c>
      <c r="L17" s="73">
        <f t="shared" si="0"/>
        <v>-1894725</v>
      </c>
      <c r="M17" s="73">
        <f t="shared" si="0"/>
        <v>20256914</v>
      </c>
      <c r="N17" s="73">
        <f t="shared" si="0"/>
        <v>13664615</v>
      </c>
      <c r="O17" s="73">
        <f t="shared" si="0"/>
        <v>-4432390</v>
      </c>
      <c r="P17" s="73">
        <f t="shared" si="0"/>
        <v>-2902636</v>
      </c>
      <c r="Q17" s="73">
        <f t="shared" si="0"/>
        <v>31812418</v>
      </c>
      <c r="R17" s="73">
        <f t="shared" si="0"/>
        <v>24477392</v>
      </c>
      <c r="S17" s="73">
        <f t="shared" si="0"/>
        <v>-1068041</v>
      </c>
      <c r="T17" s="73">
        <f t="shared" si="0"/>
        <v>-2303948</v>
      </c>
      <c r="U17" s="73">
        <f t="shared" si="0"/>
        <v>-1348242</v>
      </c>
      <c r="V17" s="73">
        <f t="shared" si="0"/>
        <v>-4720231</v>
      </c>
      <c r="W17" s="73">
        <f t="shared" si="0"/>
        <v>79438550</v>
      </c>
      <c r="X17" s="73">
        <f t="shared" si="0"/>
        <v>63469468</v>
      </c>
      <c r="Y17" s="73">
        <f t="shared" si="0"/>
        <v>15969082</v>
      </c>
      <c r="Z17" s="170">
        <f>+IF(X17&lt;&gt;0,+(Y17/X17)*100,0)</f>
        <v>25.16025815751284</v>
      </c>
      <c r="AA17" s="74">
        <f>SUM(AA6:AA16)</f>
        <v>63469468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3700000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-52291303</v>
      </c>
      <c r="D26" s="155"/>
      <c r="E26" s="59">
        <v>-68884000</v>
      </c>
      <c r="F26" s="60">
        <v>-70884001</v>
      </c>
      <c r="G26" s="60">
        <v>-3825673</v>
      </c>
      <c r="H26" s="60">
        <v>-7301740</v>
      </c>
      <c r="I26" s="60">
        <v>-5869208</v>
      </c>
      <c r="J26" s="60">
        <v>-16996621</v>
      </c>
      <c r="K26" s="60">
        <v>-362104</v>
      </c>
      <c r="L26" s="60">
        <v>-143867</v>
      </c>
      <c r="M26" s="60">
        <v>-8747493</v>
      </c>
      <c r="N26" s="60">
        <v>-9253464</v>
      </c>
      <c r="O26" s="60">
        <v>-3483699</v>
      </c>
      <c r="P26" s="60">
        <v>-2478490</v>
      </c>
      <c r="Q26" s="60">
        <v>-6524746</v>
      </c>
      <c r="R26" s="60">
        <v>-12486935</v>
      </c>
      <c r="S26" s="60">
        <v>-7424456</v>
      </c>
      <c r="T26" s="60">
        <v>-3392177</v>
      </c>
      <c r="U26" s="60">
        <v>-7980544</v>
      </c>
      <c r="V26" s="60">
        <v>-18797177</v>
      </c>
      <c r="W26" s="60">
        <v>-57534197</v>
      </c>
      <c r="X26" s="60">
        <v>-70884001</v>
      </c>
      <c r="Y26" s="60">
        <v>13349804</v>
      </c>
      <c r="Z26" s="140">
        <v>-18.83</v>
      </c>
      <c r="AA26" s="62">
        <v>-70884001</v>
      </c>
    </row>
    <row r="27" spans="1:27" ht="12.75">
      <c r="A27" s="250" t="s">
        <v>192</v>
      </c>
      <c r="B27" s="251"/>
      <c r="C27" s="168">
        <f aca="true" t="shared" si="1" ref="C27:Y27">SUM(C21:C26)</f>
        <v>-52291303</v>
      </c>
      <c r="D27" s="168">
        <f>SUM(D21:D26)</f>
        <v>0</v>
      </c>
      <c r="E27" s="72">
        <f t="shared" si="1"/>
        <v>-65184000</v>
      </c>
      <c r="F27" s="73">
        <f t="shared" si="1"/>
        <v>-70884001</v>
      </c>
      <c r="G27" s="73">
        <f t="shared" si="1"/>
        <v>-3825673</v>
      </c>
      <c r="H27" s="73">
        <f t="shared" si="1"/>
        <v>-7301740</v>
      </c>
      <c r="I27" s="73">
        <f t="shared" si="1"/>
        <v>-5869208</v>
      </c>
      <c r="J27" s="73">
        <f t="shared" si="1"/>
        <v>-16996621</v>
      </c>
      <c r="K27" s="73">
        <f t="shared" si="1"/>
        <v>-362104</v>
      </c>
      <c r="L27" s="73">
        <f t="shared" si="1"/>
        <v>-143867</v>
      </c>
      <c r="M27" s="73">
        <f t="shared" si="1"/>
        <v>-8747493</v>
      </c>
      <c r="N27" s="73">
        <f t="shared" si="1"/>
        <v>-9253464</v>
      </c>
      <c r="O27" s="73">
        <f t="shared" si="1"/>
        <v>-3483699</v>
      </c>
      <c r="P27" s="73">
        <f t="shared" si="1"/>
        <v>-2478490</v>
      </c>
      <c r="Q27" s="73">
        <f t="shared" si="1"/>
        <v>-6524746</v>
      </c>
      <c r="R27" s="73">
        <f t="shared" si="1"/>
        <v>-12486935</v>
      </c>
      <c r="S27" s="73">
        <f t="shared" si="1"/>
        <v>-7424456</v>
      </c>
      <c r="T27" s="73">
        <f t="shared" si="1"/>
        <v>-3392177</v>
      </c>
      <c r="U27" s="73">
        <f t="shared" si="1"/>
        <v>-7980544</v>
      </c>
      <c r="V27" s="73">
        <f t="shared" si="1"/>
        <v>-18797177</v>
      </c>
      <c r="W27" s="73">
        <f t="shared" si="1"/>
        <v>-57534197</v>
      </c>
      <c r="X27" s="73">
        <f t="shared" si="1"/>
        <v>-70884001</v>
      </c>
      <c r="Y27" s="73">
        <f t="shared" si="1"/>
        <v>13349804</v>
      </c>
      <c r="Z27" s="170">
        <f>+IF(X27&lt;&gt;0,+(Y27/X27)*100,0)</f>
        <v>-18.83331049555174</v>
      </c>
      <c r="AA27" s="74">
        <f>SUM(AA21:AA26)</f>
        <v>-70884001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-207552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-207552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32269926</v>
      </c>
      <c r="D38" s="153">
        <f>+D17+D27+D36</f>
        <v>0</v>
      </c>
      <c r="E38" s="99">
        <f t="shared" si="3"/>
        <v>-7669860</v>
      </c>
      <c r="F38" s="100">
        <f t="shared" si="3"/>
        <v>-7414533</v>
      </c>
      <c r="G38" s="100">
        <f t="shared" si="3"/>
        <v>43336649</v>
      </c>
      <c r="H38" s="100">
        <f t="shared" si="3"/>
        <v>-7480295</v>
      </c>
      <c r="I38" s="100">
        <f t="shared" si="3"/>
        <v>-6836201</v>
      </c>
      <c r="J38" s="100">
        <f t="shared" si="3"/>
        <v>29020153</v>
      </c>
      <c r="K38" s="100">
        <f t="shared" si="3"/>
        <v>-5059678</v>
      </c>
      <c r="L38" s="100">
        <f t="shared" si="3"/>
        <v>-2038592</v>
      </c>
      <c r="M38" s="100">
        <f t="shared" si="3"/>
        <v>11509421</v>
      </c>
      <c r="N38" s="100">
        <f t="shared" si="3"/>
        <v>4411151</v>
      </c>
      <c r="O38" s="100">
        <f t="shared" si="3"/>
        <v>-7916089</v>
      </c>
      <c r="P38" s="100">
        <f t="shared" si="3"/>
        <v>-5381126</v>
      </c>
      <c r="Q38" s="100">
        <f t="shared" si="3"/>
        <v>25287672</v>
      </c>
      <c r="R38" s="100">
        <f t="shared" si="3"/>
        <v>11990457</v>
      </c>
      <c r="S38" s="100">
        <f t="shared" si="3"/>
        <v>-8492497</v>
      </c>
      <c r="T38" s="100">
        <f t="shared" si="3"/>
        <v>-5696125</v>
      </c>
      <c r="U38" s="100">
        <f t="shared" si="3"/>
        <v>-9328786</v>
      </c>
      <c r="V38" s="100">
        <f t="shared" si="3"/>
        <v>-23517408</v>
      </c>
      <c r="W38" s="100">
        <f t="shared" si="3"/>
        <v>21904353</v>
      </c>
      <c r="X38" s="100">
        <f t="shared" si="3"/>
        <v>-7414533</v>
      </c>
      <c r="Y38" s="100">
        <f t="shared" si="3"/>
        <v>29318886</v>
      </c>
      <c r="Z38" s="137">
        <f>+IF(X38&lt;&gt;0,+(Y38/X38)*100,0)</f>
        <v>-395.4245803478115</v>
      </c>
      <c r="AA38" s="102">
        <f>+AA17+AA27+AA36</f>
        <v>-7414533</v>
      </c>
    </row>
    <row r="39" spans="1:27" ht="12.75">
      <c r="A39" s="249" t="s">
        <v>200</v>
      </c>
      <c r="B39" s="182"/>
      <c r="C39" s="153">
        <v>57272913</v>
      </c>
      <c r="D39" s="153"/>
      <c r="E39" s="99">
        <v>18051598</v>
      </c>
      <c r="F39" s="100">
        <v>89542838</v>
      </c>
      <c r="G39" s="100">
        <v>89542838</v>
      </c>
      <c r="H39" s="100">
        <v>132879487</v>
      </c>
      <c r="I39" s="100">
        <v>125399192</v>
      </c>
      <c r="J39" s="100">
        <v>89542838</v>
      </c>
      <c r="K39" s="100">
        <v>118562991</v>
      </c>
      <c r="L39" s="100">
        <v>113503313</v>
      </c>
      <c r="M39" s="100">
        <v>111464721</v>
      </c>
      <c r="N39" s="100">
        <v>118562991</v>
      </c>
      <c r="O39" s="100">
        <v>122974142</v>
      </c>
      <c r="P39" s="100">
        <v>115058053</v>
      </c>
      <c r="Q39" s="100">
        <v>109676927</v>
      </c>
      <c r="R39" s="100">
        <v>122974142</v>
      </c>
      <c r="S39" s="100">
        <v>134964599</v>
      </c>
      <c r="T39" s="100">
        <v>126472102</v>
      </c>
      <c r="U39" s="100">
        <v>120775977</v>
      </c>
      <c r="V39" s="100">
        <v>134964599</v>
      </c>
      <c r="W39" s="100">
        <v>89542838</v>
      </c>
      <c r="X39" s="100">
        <v>89542838</v>
      </c>
      <c r="Y39" s="100"/>
      <c r="Z39" s="137"/>
      <c r="AA39" s="102">
        <v>89542838</v>
      </c>
    </row>
    <row r="40" spans="1:27" ht="12.75">
      <c r="A40" s="269" t="s">
        <v>201</v>
      </c>
      <c r="B40" s="256"/>
      <c r="C40" s="257">
        <v>89542839</v>
      </c>
      <c r="D40" s="257"/>
      <c r="E40" s="258">
        <v>10381740</v>
      </c>
      <c r="F40" s="259">
        <v>82128305</v>
      </c>
      <c r="G40" s="259">
        <v>132879487</v>
      </c>
      <c r="H40" s="259">
        <v>125399192</v>
      </c>
      <c r="I40" s="259">
        <v>118562991</v>
      </c>
      <c r="J40" s="259">
        <v>118562991</v>
      </c>
      <c r="K40" s="259">
        <v>113503313</v>
      </c>
      <c r="L40" s="259">
        <v>111464721</v>
      </c>
      <c r="M40" s="259">
        <v>122974142</v>
      </c>
      <c r="N40" s="259">
        <v>122974142</v>
      </c>
      <c r="O40" s="259">
        <v>115058053</v>
      </c>
      <c r="P40" s="259">
        <v>109676927</v>
      </c>
      <c r="Q40" s="259">
        <v>134964599</v>
      </c>
      <c r="R40" s="259">
        <v>115058053</v>
      </c>
      <c r="S40" s="259">
        <v>126472102</v>
      </c>
      <c r="T40" s="259">
        <v>120775977</v>
      </c>
      <c r="U40" s="259">
        <v>111447191</v>
      </c>
      <c r="V40" s="259">
        <v>111447191</v>
      </c>
      <c r="W40" s="259">
        <v>111447191</v>
      </c>
      <c r="X40" s="259">
        <v>82128305</v>
      </c>
      <c r="Y40" s="259">
        <v>29318886</v>
      </c>
      <c r="Z40" s="260">
        <v>35.7</v>
      </c>
      <c r="AA40" s="261">
        <v>82128305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38005341</v>
      </c>
      <c r="D5" s="200">
        <f t="shared" si="0"/>
        <v>0</v>
      </c>
      <c r="E5" s="106">
        <f t="shared" si="0"/>
        <v>75484000</v>
      </c>
      <c r="F5" s="106">
        <f t="shared" si="0"/>
        <v>77529048</v>
      </c>
      <c r="G5" s="106">
        <f t="shared" si="0"/>
        <v>2986500</v>
      </c>
      <c r="H5" s="106">
        <f t="shared" si="0"/>
        <v>7812527</v>
      </c>
      <c r="I5" s="106">
        <f t="shared" si="0"/>
        <v>8031014</v>
      </c>
      <c r="J5" s="106">
        <f t="shared" si="0"/>
        <v>18830041</v>
      </c>
      <c r="K5" s="106">
        <f t="shared" si="0"/>
        <v>400349</v>
      </c>
      <c r="L5" s="106">
        <f t="shared" si="0"/>
        <v>226581</v>
      </c>
      <c r="M5" s="106">
        <f t="shared" si="0"/>
        <v>8747492</v>
      </c>
      <c r="N5" s="106">
        <f t="shared" si="0"/>
        <v>9374422</v>
      </c>
      <c r="O5" s="106">
        <f t="shared" si="0"/>
        <v>2942643</v>
      </c>
      <c r="P5" s="106">
        <f t="shared" si="0"/>
        <v>2963106</v>
      </c>
      <c r="Q5" s="106">
        <f t="shared" si="0"/>
        <v>5723461</v>
      </c>
      <c r="R5" s="106">
        <f t="shared" si="0"/>
        <v>11629210</v>
      </c>
      <c r="S5" s="106">
        <f t="shared" si="0"/>
        <v>8539532</v>
      </c>
      <c r="T5" s="106">
        <f t="shared" si="0"/>
        <v>3527283</v>
      </c>
      <c r="U5" s="106">
        <f t="shared" si="0"/>
        <v>7702882</v>
      </c>
      <c r="V5" s="106">
        <f t="shared" si="0"/>
        <v>19769697</v>
      </c>
      <c r="W5" s="106">
        <f t="shared" si="0"/>
        <v>59603370</v>
      </c>
      <c r="X5" s="106">
        <f t="shared" si="0"/>
        <v>77529048</v>
      </c>
      <c r="Y5" s="106">
        <f t="shared" si="0"/>
        <v>-17925678</v>
      </c>
      <c r="Z5" s="201">
        <f>+IF(X5&lt;&gt;0,+(Y5/X5)*100,0)</f>
        <v>-23.121240957324794</v>
      </c>
      <c r="AA5" s="199">
        <f>SUM(AA11:AA18)</f>
        <v>77529048</v>
      </c>
    </row>
    <row r="6" spans="1:27" ht="12.75">
      <c r="A6" s="291" t="s">
        <v>205</v>
      </c>
      <c r="B6" s="142"/>
      <c r="C6" s="62">
        <v>13774148</v>
      </c>
      <c r="D6" s="156"/>
      <c r="E6" s="60">
        <v>25561799</v>
      </c>
      <c r="F6" s="60">
        <v>23772446</v>
      </c>
      <c r="G6" s="60">
        <v>2279968</v>
      </c>
      <c r="H6" s="60">
        <v>3902780</v>
      </c>
      <c r="I6" s="60">
        <v>4311445</v>
      </c>
      <c r="J6" s="60">
        <v>10494193</v>
      </c>
      <c r="K6" s="60">
        <v>82714</v>
      </c>
      <c r="L6" s="60">
        <v>226581</v>
      </c>
      <c r="M6" s="60">
        <v>441780</v>
      </c>
      <c r="N6" s="60">
        <v>751075</v>
      </c>
      <c r="O6" s="60">
        <v>1470599</v>
      </c>
      <c r="P6" s="60">
        <v>2659866</v>
      </c>
      <c r="Q6" s="60">
        <v>1620362</v>
      </c>
      <c r="R6" s="60">
        <v>5750827</v>
      </c>
      <c r="S6" s="60">
        <v>1356637</v>
      </c>
      <c r="T6" s="60">
        <v>2214764</v>
      </c>
      <c r="U6" s="60">
        <v>1421348</v>
      </c>
      <c r="V6" s="60">
        <v>4992749</v>
      </c>
      <c r="W6" s="60">
        <v>21988844</v>
      </c>
      <c r="X6" s="60">
        <v>23772446</v>
      </c>
      <c r="Y6" s="60">
        <v>-1783602</v>
      </c>
      <c r="Z6" s="140">
        <v>-7.5</v>
      </c>
      <c r="AA6" s="155">
        <v>23772446</v>
      </c>
    </row>
    <row r="7" spans="1:27" ht="12.75">
      <c r="A7" s="291" t="s">
        <v>206</v>
      </c>
      <c r="B7" s="142"/>
      <c r="C7" s="62">
        <v>3561603</v>
      </c>
      <c r="D7" s="156"/>
      <c r="E7" s="60">
        <v>500000</v>
      </c>
      <c r="F7" s="60">
        <v>1700000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1700000</v>
      </c>
      <c r="Y7" s="60">
        <v>-1700000</v>
      </c>
      <c r="Z7" s="140">
        <v>-100</v>
      </c>
      <c r="AA7" s="155">
        <v>1700000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17335751</v>
      </c>
      <c r="D11" s="294">
        <f t="shared" si="1"/>
        <v>0</v>
      </c>
      <c r="E11" s="295">
        <f t="shared" si="1"/>
        <v>26061799</v>
      </c>
      <c r="F11" s="295">
        <f t="shared" si="1"/>
        <v>25472446</v>
      </c>
      <c r="G11" s="295">
        <f t="shared" si="1"/>
        <v>2279968</v>
      </c>
      <c r="H11" s="295">
        <f t="shared" si="1"/>
        <v>3902780</v>
      </c>
      <c r="I11" s="295">
        <f t="shared" si="1"/>
        <v>4311445</v>
      </c>
      <c r="J11" s="295">
        <f t="shared" si="1"/>
        <v>10494193</v>
      </c>
      <c r="K11" s="295">
        <f t="shared" si="1"/>
        <v>82714</v>
      </c>
      <c r="L11" s="295">
        <f t="shared" si="1"/>
        <v>226581</v>
      </c>
      <c r="M11" s="295">
        <f t="shared" si="1"/>
        <v>441780</v>
      </c>
      <c r="N11" s="295">
        <f t="shared" si="1"/>
        <v>751075</v>
      </c>
      <c r="O11" s="295">
        <f t="shared" si="1"/>
        <v>1470599</v>
      </c>
      <c r="P11" s="295">
        <f t="shared" si="1"/>
        <v>2659866</v>
      </c>
      <c r="Q11" s="295">
        <f t="shared" si="1"/>
        <v>1620362</v>
      </c>
      <c r="R11" s="295">
        <f t="shared" si="1"/>
        <v>5750827</v>
      </c>
      <c r="S11" s="295">
        <f t="shared" si="1"/>
        <v>1356637</v>
      </c>
      <c r="T11" s="295">
        <f t="shared" si="1"/>
        <v>2214764</v>
      </c>
      <c r="U11" s="295">
        <f t="shared" si="1"/>
        <v>1421348</v>
      </c>
      <c r="V11" s="295">
        <f t="shared" si="1"/>
        <v>4992749</v>
      </c>
      <c r="W11" s="295">
        <f t="shared" si="1"/>
        <v>21988844</v>
      </c>
      <c r="X11" s="295">
        <f t="shared" si="1"/>
        <v>25472446</v>
      </c>
      <c r="Y11" s="295">
        <f t="shared" si="1"/>
        <v>-3483602</v>
      </c>
      <c r="Z11" s="296">
        <f>+IF(X11&lt;&gt;0,+(Y11/X11)*100,0)</f>
        <v>-13.675961860906488</v>
      </c>
      <c r="AA11" s="297">
        <f>SUM(AA6:AA10)</f>
        <v>25472446</v>
      </c>
    </row>
    <row r="12" spans="1:27" ht="12.75">
      <c r="A12" s="298" t="s">
        <v>211</v>
      </c>
      <c r="B12" s="136"/>
      <c r="C12" s="62">
        <v>17490252</v>
      </c>
      <c r="D12" s="156"/>
      <c r="E12" s="60">
        <v>40756201</v>
      </c>
      <c r="F12" s="60">
        <v>43115602</v>
      </c>
      <c r="G12" s="60"/>
      <c r="H12" s="60">
        <v>3909747</v>
      </c>
      <c r="I12" s="60">
        <v>3666454</v>
      </c>
      <c r="J12" s="60">
        <v>7576201</v>
      </c>
      <c r="K12" s="60">
        <v>317635</v>
      </c>
      <c r="L12" s="60"/>
      <c r="M12" s="60">
        <v>8305712</v>
      </c>
      <c r="N12" s="60">
        <v>8623347</v>
      </c>
      <c r="O12" s="60">
        <v>1472044</v>
      </c>
      <c r="P12" s="60">
        <v>303240</v>
      </c>
      <c r="Q12" s="60">
        <v>4085587</v>
      </c>
      <c r="R12" s="60">
        <v>5860871</v>
      </c>
      <c r="S12" s="60">
        <v>7022260</v>
      </c>
      <c r="T12" s="60">
        <v>1294980</v>
      </c>
      <c r="U12" s="60">
        <v>6281534</v>
      </c>
      <c r="V12" s="60">
        <v>14598774</v>
      </c>
      <c r="W12" s="60">
        <v>36659193</v>
      </c>
      <c r="X12" s="60">
        <v>43115602</v>
      </c>
      <c r="Y12" s="60">
        <v>-6456409</v>
      </c>
      <c r="Z12" s="140">
        <v>-14.97</v>
      </c>
      <c r="AA12" s="155">
        <v>43115602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2996238</v>
      </c>
      <c r="D15" s="156"/>
      <c r="E15" s="60">
        <v>8666000</v>
      </c>
      <c r="F15" s="60">
        <v>8941000</v>
      </c>
      <c r="G15" s="60">
        <v>706532</v>
      </c>
      <c r="H15" s="60"/>
      <c r="I15" s="60">
        <v>53115</v>
      </c>
      <c r="J15" s="60">
        <v>759647</v>
      </c>
      <c r="K15" s="60"/>
      <c r="L15" s="60"/>
      <c r="M15" s="60"/>
      <c r="N15" s="60"/>
      <c r="O15" s="60"/>
      <c r="P15" s="60"/>
      <c r="Q15" s="60">
        <v>17512</v>
      </c>
      <c r="R15" s="60">
        <v>17512</v>
      </c>
      <c r="S15" s="60">
        <v>160635</v>
      </c>
      <c r="T15" s="60">
        <v>17539</v>
      </c>
      <c r="U15" s="60"/>
      <c r="V15" s="60">
        <v>178174</v>
      </c>
      <c r="W15" s="60">
        <v>955333</v>
      </c>
      <c r="X15" s="60">
        <v>8941000</v>
      </c>
      <c r="Y15" s="60">
        <v>-7985667</v>
      </c>
      <c r="Z15" s="140">
        <v>-89.32</v>
      </c>
      <c r="AA15" s="155">
        <v>8941000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183100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6013853</v>
      </c>
      <c r="D20" s="154">
        <f t="shared" si="2"/>
        <v>0</v>
      </c>
      <c r="E20" s="100">
        <f t="shared" si="2"/>
        <v>6182000</v>
      </c>
      <c r="F20" s="100">
        <f t="shared" si="2"/>
        <v>6799859</v>
      </c>
      <c r="G20" s="100">
        <f t="shared" si="2"/>
        <v>0</v>
      </c>
      <c r="H20" s="100">
        <f t="shared" si="2"/>
        <v>0</v>
      </c>
      <c r="I20" s="100">
        <f t="shared" si="2"/>
        <v>497967</v>
      </c>
      <c r="J20" s="100">
        <f t="shared" si="2"/>
        <v>497967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497967</v>
      </c>
      <c r="X20" s="100">
        <f t="shared" si="2"/>
        <v>6799859</v>
      </c>
      <c r="Y20" s="100">
        <f t="shared" si="2"/>
        <v>-6301892</v>
      </c>
      <c r="Z20" s="137">
        <f>+IF(X20&lt;&gt;0,+(Y20/X20)*100,0)</f>
        <v>-92.6768040337307</v>
      </c>
      <c r="AA20" s="153">
        <f>SUM(AA26:AA33)</f>
        <v>6799859</v>
      </c>
    </row>
    <row r="21" spans="1:27" ht="12.75">
      <c r="A21" s="291" t="s">
        <v>205</v>
      </c>
      <c r="B21" s="142"/>
      <c r="C21" s="62">
        <v>6013853</v>
      </c>
      <c r="D21" s="156"/>
      <c r="E21" s="60">
        <v>6182000</v>
      </c>
      <c r="F21" s="60">
        <v>6799859</v>
      </c>
      <c r="G21" s="60"/>
      <c r="H21" s="60"/>
      <c r="I21" s="60">
        <v>497967</v>
      </c>
      <c r="J21" s="60">
        <v>497967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497967</v>
      </c>
      <c r="X21" s="60">
        <v>6799859</v>
      </c>
      <c r="Y21" s="60">
        <v>-6301892</v>
      </c>
      <c r="Z21" s="140">
        <v>-92.68</v>
      </c>
      <c r="AA21" s="155">
        <v>6799859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6013853</v>
      </c>
      <c r="D26" s="294">
        <f t="shared" si="3"/>
        <v>0</v>
      </c>
      <c r="E26" s="295">
        <f t="shared" si="3"/>
        <v>6182000</v>
      </c>
      <c r="F26" s="295">
        <f t="shared" si="3"/>
        <v>6799859</v>
      </c>
      <c r="G26" s="295">
        <f t="shared" si="3"/>
        <v>0</v>
      </c>
      <c r="H26" s="295">
        <f t="shared" si="3"/>
        <v>0</v>
      </c>
      <c r="I26" s="295">
        <f t="shared" si="3"/>
        <v>497967</v>
      </c>
      <c r="J26" s="295">
        <f t="shared" si="3"/>
        <v>497967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497967</v>
      </c>
      <c r="X26" s="295">
        <f t="shared" si="3"/>
        <v>6799859</v>
      </c>
      <c r="Y26" s="295">
        <f t="shared" si="3"/>
        <v>-6301892</v>
      </c>
      <c r="Z26" s="296">
        <f>+IF(X26&lt;&gt;0,+(Y26/X26)*100,0)</f>
        <v>-92.6768040337307</v>
      </c>
      <c r="AA26" s="297">
        <f>SUM(AA21:AA25)</f>
        <v>6799859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19788001</v>
      </c>
      <c r="D36" s="156">
        <f t="shared" si="4"/>
        <v>0</v>
      </c>
      <c r="E36" s="60">
        <f t="shared" si="4"/>
        <v>31743799</v>
      </c>
      <c r="F36" s="60">
        <f t="shared" si="4"/>
        <v>30572305</v>
      </c>
      <c r="G36" s="60">
        <f t="shared" si="4"/>
        <v>2279968</v>
      </c>
      <c r="H36" s="60">
        <f t="shared" si="4"/>
        <v>3902780</v>
      </c>
      <c r="I36" s="60">
        <f t="shared" si="4"/>
        <v>4809412</v>
      </c>
      <c r="J36" s="60">
        <f t="shared" si="4"/>
        <v>10992160</v>
      </c>
      <c r="K36" s="60">
        <f t="shared" si="4"/>
        <v>82714</v>
      </c>
      <c r="L36" s="60">
        <f t="shared" si="4"/>
        <v>226581</v>
      </c>
      <c r="M36" s="60">
        <f t="shared" si="4"/>
        <v>441780</v>
      </c>
      <c r="N36" s="60">
        <f t="shared" si="4"/>
        <v>751075</v>
      </c>
      <c r="O36" s="60">
        <f t="shared" si="4"/>
        <v>1470599</v>
      </c>
      <c r="P36" s="60">
        <f t="shared" si="4"/>
        <v>2659866</v>
      </c>
      <c r="Q36" s="60">
        <f t="shared" si="4"/>
        <v>1620362</v>
      </c>
      <c r="R36" s="60">
        <f t="shared" si="4"/>
        <v>5750827</v>
      </c>
      <c r="S36" s="60">
        <f t="shared" si="4"/>
        <v>1356637</v>
      </c>
      <c r="T36" s="60">
        <f t="shared" si="4"/>
        <v>2214764</v>
      </c>
      <c r="U36" s="60">
        <f t="shared" si="4"/>
        <v>1421348</v>
      </c>
      <c r="V36" s="60">
        <f t="shared" si="4"/>
        <v>4992749</v>
      </c>
      <c r="W36" s="60">
        <f t="shared" si="4"/>
        <v>22486811</v>
      </c>
      <c r="X36" s="60">
        <f t="shared" si="4"/>
        <v>30572305</v>
      </c>
      <c r="Y36" s="60">
        <f t="shared" si="4"/>
        <v>-8085494</v>
      </c>
      <c r="Z36" s="140">
        <f aca="true" t="shared" si="5" ref="Z36:Z49">+IF(X36&lt;&gt;0,+(Y36/X36)*100,0)</f>
        <v>-26.447119378143064</v>
      </c>
      <c r="AA36" s="155">
        <f>AA6+AA21</f>
        <v>30572305</v>
      </c>
    </row>
    <row r="37" spans="1:27" ht="12.75">
      <c r="A37" s="291" t="s">
        <v>206</v>
      </c>
      <c r="B37" s="142"/>
      <c r="C37" s="62">
        <f t="shared" si="4"/>
        <v>3561603</v>
      </c>
      <c r="D37" s="156">
        <f t="shared" si="4"/>
        <v>0</v>
      </c>
      <c r="E37" s="60">
        <f t="shared" si="4"/>
        <v>500000</v>
      </c>
      <c r="F37" s="60">
        <f t="shared" si="4"/>
        <v>1700000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1700000</v>
      </c>
      <c r="Y37" s="60">
        <f t="shared" si="4"/>
        <v>-1700000</v>
      </c>
      <c r="Z37" s="140">
        <f t="shared" si="5"/>
        <v>-100</v>
      </c>
      <c r="AA37" s="155">
        <f>AA7+AA22</f>
        <v>1700000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23349604</v>
      </c>
      <c r="D41" s="294">
        <f t="shared" si="6"/>
        <v>0</v>
      </c>
      <c r="E41" s="295">
        <f t="shared" si="6"/>
        <v>32243799</v>
      </c>
      <c r="F41" s="295">
        <f t="shared" si="6"/>
        <v>32272305</v>
      </c>
      <c r="G41" s="295">
        <f t="shared" si="6"/>
        <v>2279968</v>
      </c>
      <c r="H41" s="295">
        <f t="shared" si="6"/>
        <v>3902780</v>
      </c>
      <c r="I41" s="295">
        <f t="shared" si="6"/>
        <v>4809412</v>
      </c>
      <c r="J41" s="295">
        <f t="shared" si="6"/>
        <v>10992160</v>
      </c>
      <c r="K41" s="295">
        <f t="shared" si="6"/>
        <v>82714</v>
      </c>
      <c r="L41" s="295">
        <f t="shared" si="6"/>
        <v>226581</v>
      </c>
      <c r="M41" s="295">
        <f t="shared" si="6"/>
        <v>441780</v>
      </c>
      <c r="N41" s="295">
        <f t="shared" si="6"/>
        <v>751075</v>
      </c>
      <c r="O41" s="295">
        <f t="shared" si="6"/>
        <v>1470599</v>
      </c>
      <c r="P41" s="295">
        <f t="shared" si="6"/>
        <v>2659866</v>
      </c>
      <c r="Q41" s="295">
        <f t="shared" si="6"/>
        <v>1620362</v>
      </c>
      <c r="R41" s="295">
        <f t="shared" si="6"/>
        <v>5750827</v>
      </c>
      <c r="S41" s="295">
        <f t="shared" si="6"/>
        <v>1356637</v>
      </c>
      <c r="T41" s="295">
        <f t="shared" si="6"/>
        <v>2214764</v>
      </c>
      <c r="U41" s="295">
        <f t="shared" si="6"/>
        <v>1421348</v>
      </c>
      <c r="V41" s="295">
        <f t="shared" si="6"/>
        <v>4992749</v>
      </c>
      <c r="W41" s="295">
        <f t="shared" si="6"/>
        <v>22486811</v>
      </c>
      <c r="X41" s="295">
        <f t="shared" si="6"/>
        <v>32272305</v>
      </c>
      <c r="Y41" s="295">
        <f t="shared" si="6"/>
        <v>-9785494</v>
      </c>
      <c r="Z41" s="296">
        <f t="shared" si="5"/>
        <v>-30.321645757871956</v>
      </c>
      <c r="AA41" s="297">
        <f>SUM(AA36:AA40)</f>
        <v>32272305</v>
      </c>
    </row>
    <row r="42" spans="1:27" ht="12.75">
      <c r="A42" s="298" t="s">
        <v>211</v>
      </c>
      <c r="B42" s="136"/>
      <c r="C42" s="95">
        <f aca="true" t="shared" si="7" ref="C42:Y48">C12+C27</f>
        <v>17490252</v>
      </c>
      <c r="D42" s="129">
        <f t="shared" si="7"/>
        <v>0</v>
      </c>
      <c r="E42" s="54">
        <f t="shared" si="7"/>
        <v>40756201</v>
      </c>
      <c r="F42" s="54">
        <f t="shared" si="7"/>
        <v>43115602</v>
      </c>
      <c r="G42" s="54">
        <f t="shared" si="7"/>
        <v>0</v>
      </c>
      <c r="H42" s="54">
        <f t="shared" si="7"/>
        <v>3909747</v>
      </c>
      <c r="I42" s="54">
        <f t="shared" si="7"/>
        <v>3666454</v>
      </c>
      <c r="J42" s="54">
        <f t="shared" si="7"/>
        <v>7576201</v>
      </c>
      <c r="K42" s="54">
        <f t="shared" si="7"/>
        <v>317635</v>
      </c>
      <c r="L42" s="54">
        <f t="shared" si="7"/>
        <v>0</v>
      </c>
      <c r="M42" s="54">
        <f t="shared" si="7"/>
        <v>8305712</v>
      </c>
      <c r="N42" s="54">
        <f t="shared" si="7"/>
        <v>8623347</v>
      </c>
      <c r="O42" s="54">
        <f t="shared" si="7"/>
        <v>1472044</v>
      </c>
      <c r="P42" s="54">
        <f t="shared" si="7"/>
        <v>303240</v>
      </c>
      <c r="Q42" s="54">
        <f t="shared" si="7"/>
        <v>4085587</v>
      </c>
      <c r="R42" s="54">
        <f t="shared" si="7"/>
        <v>5860871</v>
      </c>
      <c r="S42" s="54">
        <f t="shared" si="7"/>
        <v>7022260</v>
      </c>
      <c r="T42" s="54">
        <f t="shared" si="7"/>
        <v>1294980</v>
      </c>
      <c r="U42" s="54">
        <f t="shared" si="7"/>
        <v>6281534</v>
      </c>
      <c r="V42" s="54">
        <f t="shared" si="7"/>
        <v>14598774</v>
      </c>
      <c r="W42" s="54">
        <f t="shared" si="7"/>
        <v>36659193</v>
      </c>
      <c r="X42" s="54">
        <f t="shared" si="7"/>
        <v>43115602</v>
      </c>
      <c r="Y42" s="54">
        <f t="shared" si="7"/>
        <v>-6456409</v>
      </c>
      <c r="Z42" s="184">
        <f t="shared" si="5"/>
        <v>-14.974646532825867</v>
      </c>
      <c r="AA42" s="130">
        <f aca="true" t="shared" si="8" ref="AA42:AA48">AA12+AA27</f>
        <v>43115602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2996238</v>
      </c>
      <c r="D45" s="129">
        <f t="shared" si="7"/>
        <v>0</v>
      </c>
      <c r="E45" s="54">
        <f t="shared" si="7"/>
        <v>8666000</v>
      </c>
      <c r="F45" s="54">
        <f t="shared" si="7"/>
        <v>8941000</v>
      </c>
      <c r="G45" s="54">
        <f t="shared" si="7"/>
        <v>706532</v>
      </c>
      <c r="H45" s="54">
        <f t="shared" si="7"/>
        <v>0</v>
      </c>
      <c r="I45" s="54">
        <f t="shared" si="7"/>
        <v>53115</v>
      </c>
      <c r="J45" s="54">
        <f t="shared" si="7"/>
        <v>759647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17512</v>
      </c>
      <c r="R45" s="54">
        <f t="shared" si="7"/>
        <v>17512</v>
      </c>
      <c r="S45" s="54">
        <f t="shared" si="7"/>
        <v>160635</v>
      </c>
      <c r="T45" s="54">
        <f t="shared" si="7"/>
        <v>17539</v>
      </c>
      <c r="U45" s="54">
        <f t="shared" si="7"/>
        <v>0</v>
      </c>
      <c r="V45" s="54">
        <f t="shared" si="7"/>
        <v>178174</v>
      </c>
      <c r="W45" s="54">
        <f t="shared" si="7"/>
        <v>955333</v>
      </c>
      <c r="X45" s="54">
        <f t="shared" si="7"/>
        <v>8941000</v>
      </c>
      <c r="Y45" s="54">
        <f t="shared" si="7"/>
        <v>-7985667</v>
      </c>
      <c r="Z45" s="184">
        <f t="shared" si="5"/>
        <v>-89.31514371994183</v>
      </c>
      <c r="AA45" s="130">
        <f t="shared" si="8"/>
        <v>8941000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183100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44019194</v>
      </c>
      <c r="D49" s="218">
        <f t="shared" si="9"/>
        <v>0</v>
      </c>
      <c r="E49" s="220">
        <f t="shared" si="9"/>
        <v>81666000</v>
      </c>
      <c r="F49" s="220">
        <f t="shared" si="9"/>
        <v>84328907</v>
      </c>
      <c r="G49" s="220">
        <f t="shared" si="9"/>
        <v>2986500</v>
      </c>
      <c r="H49" s="220">
        <f t="shared" si="9"/>
        <v>7812527</v>
      </c>
      <c r="I49" s="220">
        <f t="shared" si="9"/>
        <v>8528981</v>
      </c>
      <c r="J49" s="220">
        <f t="shared" si="9"/>
        <v>19328008</v>
      </c>
      <c r="K49" s="220">
        <f t="shared" si="9"/>
        <v>400349</v>
      </c>
      <c r="L49" s="220">
        <f t="shared" si="9"/>
        <v>226581</v>
      </c>
      <c r="M49" s="220">
        <f t="shared" si="9"/>
        <v>8747492</v>
      </c>
      <c r="N49" s="220">
        <f t="shared" si="9"/>
        <v>9374422</v>
      </c>
      <c r="O49" s="220">
        <f t="shared" si="9"/>
        <v>2942643</v>
      </c>
      <c r="P49" s="220">
        <f t="shared" si="9"/>
        <v>2963106</v>
      </c>
      <c r="Q49" s="220">
        <f t="shared" si="9"/>
        <v>5723461</v>
      </c>
      <c r="R49" s="220">
        <f t="shared" si="9"/>
        <v>11629210</v>
      </c>
      <c r="S49" s="220">
        <f t="shared" si="9"/>
        <v>8539532</v>
      </c>
      <c r="T49" s="220">
        <f t="shared" si="9"/>
        <v>3527283</v>
      </c>
      <c r="U49" s="220">
        <f t="shared" si="9"/>
        <v>7702882</v>
      </c>
      <c r="V49" s="220">
        <f t="shared" si="9"/>
        <v>19769697</v>
      </c>
      <c r="W49" s="220">
        <f t="shared" si="9"/>
        <v>60101337</v>
      </c>
      <c r="X49" s="220">
        <f t="shared" si="9"/>
        <v>84328907</v>
      </c>
      <c r="Y49" s="220">
        <f t="shared" si="9"/>
        <v>-24227570</v>
      </c>
      <c r="Z49" s="221">
        <f t="shared" si="5"/>
        <v>-28.72985179328839</v>
      </c>
      <c r="AA49" s="222">
        <f>SUM(AA41:AA48)</f>
        <v>84328907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1373092</v>
      </c>
      <c r="D51" s="129">
        <f t="shared" si="10"/>
        <v>0</v>
      </c>
      <c r="E51" s="54">
        <f t="shared" si="10"/>
        <v>2280047</v>
      </c>
      <c r="F51" s="54">
        <f t="shared" si="10"/>
        <v>3778511</v>
      </c>
      <c r="G51" s="54">
        <f t="shared" si="10"/>
        <v>74413</v>
      </c>
      <c r="H51" s="54">
        <f t="shared" si="10"/>
        <v>20623</v>
      </c>
      <c r="I51" s="54">
        <f t="shared" si="10"/>
        <v>220507</v>
      </c>
      <c r="J51" s="54">
        <f t="shared" si="10"/>
        <v>315543</v>
      </c>
      <c r="K51" s="54">
        <f t="shared" si="10"/>
        <v>218755</v>
      </c>
      <c r="L51" s="54">
        <f t="shared" si="10"/>
        <v>33173</v>
      </c>
      <c r="M51" s="54">
        <f t="shared" si="10"/>
        <v>70152</v>
      </c>
      <c r="N51" s="54">
        <f t="shared" si="10"/>
        <v>322080</v>
      </c>
      <c r="O51" s="54">
        <f t="shared" si="10"/>
        <v>27935</v>
      </c>
      <c r="P51" s="54">
        <f t="shared" si="10"/>
        <v>182818</v>
      </c>
      <c r="Q51" s="54">
        <f t="shared" si="10"/>
        <v>69044</v>
      </c>
      <c r="R51" s="54">
        <f t="shared" si="10"/>
        <v>279797</v>
      </c>
      <c r="S51" s="54">
        <f t="shared" si="10"/>
        <v>31047</v>
      </c>
      <c r="T51" s="54">
        <f t="shared" si="10"/>
        <v>116708</v>
      </c>
      <c r="U51" s="54">
        <f t="shared" si="10"/>
        <v>164411</v>
      </c>
      <c r="V51" s="54">
        <f t="shared" si="10"/>
        <v>312166</v>
      </c>
      <c r="W51" s="54">
        <f t="shared" si="10"/>
        <v>1229586</v>
      </c>
      <c r="X51" s="54">
        <f t="shared" si="10"/>
        <v>3778511</v>
      </c>
      <c r="Y51" s="54">
        <f t="shared" si="10"/>
        <v>-2548925</v>
      </c>
      <c r="Z51" s="184">
        <f>+IF(X51&lt;&gt;0,+(Y51/X51)*100,0)</f>
        <v>-67.45845122589294</v>
      </c>
      <c r="AA51" s="130">
        <f>SUM(AA57:AA61)</f>
        <v>3778511</v>
      </c>
    </row>
    <row r="52" spans="1:27" ht="12.75">
      <c r="A52" s="310" t="s">
        <v>205</v>
      </c>
      <c r="B52" s="142"/>
      <c r="C52" s="62">
        <v>50163</v>
      </c>
      <c r="D52" s="156"/>
      <c r="E52" s="60">
        <v>500000</v>
      </c>
      <c r="F52" s="60">
        <v>700000</v>
      </c>
      <c r="G52" s="60"/>
      <c r="H52" s="60"/>
      <c r="I52" s="60">
        <v>120177</v>
      </c>
      <c r="J52" s="60">
        <v>120177</v>
      </c>
      <c r="K52" s="60"/>
      <c r="L52" s="60">
        <v>8579</v>
      </c>
      <c r="M52" s="60">
        <v>5860</v>
      </c>
      <c r="N52" s="60">
        <v>14439</v>
      </c>
      <c r="O52" s="60"/>
      <c r="P52" s="60">
        <v>3238</v>
      </c>
      <c r="Q52" s="60">
        <v>-499</v>
      </c>
      <c r="R52" s="60">
        <v>2739</v>
      </c>
      <c r="S52" s="60">
        <v>2754</v>
      </c>
      <c r="T52" s="60">
        <v>24900</v>
      </c>
      <c r="U52" s="60">
        <v>151032</v>
      </c>
      <c r="V52" s="60">
        <v>178686</v>
      </c>
      <c r="W52" s="60">
        <v>316041</v>
      </c>
      <c r="X52" s="60">
        <v>700000</v>
      </c>
      <c r="Y52" s="60">
        <v>-383959</v>
      </c>
      <c r="Z52" s="140">
        <v>-54.85</v>
      </c>
      <c r="AA52" s="155">
        <v>700000</v>
      </c>
    </row>
    <row r="53" spans="1:27" ht="12.75">
      <c r="A53" s="310" t="s">
        <v>206</v>
      </c>
      <c r="B53" s="142"/>
      <c r="C53" s="62">
        <v>33154</v>
      </c>
      <c r="D53" s="156"/>
      <c r="E53" s="60">
        <v>200000</v>
      </c>
      <c r="F53" s="60">
        <v>200000</v>
      </c>
      <c r="G53" s="60"/>
      <c r="H53" s="60"/>
      <c r="I53" s="60">
        <v>1544</v>
      </c>
      <c r="J53" s="60">
        <v>1544</v>
      </c>
      <c r="K53" s="60"/>
      <c r="L53" s="60"/>
      <c r="M53" s="60">
        <v>1241</v>
      </c>
      <c r="N53" s="60">
        <v>1241</v>
      </c>
      <c r="O53" s="60"/>
      <c r="P53" s="60"/>
      <c r="Q53" s="60"/>
      <c r="R53" s="60"/>
      <c r="S53" s="60"/>
      <c r="T53" s="60">
        <v>1738</v>
      </c>
      <c r="U53" s="60"/>
      <c r="V53" s="60">
        <v>1738</v>
      </c>
      <c r="W53" s="60">
        <v>4523</v>
      </c>
      <c r="X53" s="60">
        <v>200000</v>
      </c>
      <c r="Y53" s="60">
        <v>-195477</v>
      </c>
      <c r="Z53" s="140">
        <v>-97.74</v>
      </c>
      <c r="AA53" s="155">
        <v>200000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83317</v>
      </c>
      <c r="D57" s="294">
        <f t="shared" si="11"/>
        <v>0</v>
      </c>
      <c r="E57" s="295">
        <f t="shared" si="11"/>
        <v>700000</v>
      </c>
      <c r="F57" s="295">
        <f t="shared" si="11"/>
        <v>900000</v>
      </c>
      <c r="G57" s="295">
        <f t="shared" si="11"/>
        <v>0</v>
      </c>
      <c r="H57" s="295">
        <f t="shared" si="11"/>
        <v>0</v>
      </c>
      <c r="I57" s="295">
        <f t="shared" si="11"/>
        <v>121721</v>
      </c>
      <c r="J57" s="295">
        <f t="shared" si="11"/>
        <v>121721</v>
      </c>
      <c r="K57" s="295">
        <f t="shared" si="11"/>
        <v>0</v>
      </c>
      <c r="L57" s="295">
        <f t="shared" si="11"/>
        <v>8579</v>
      </c>
      <c r="M57" s="295">
        <f t="shared" si="11"/>
        <v>7101</v>
      </c>
      <c r="N57" s="295">
        <f t="shared" si="11"/>
        <v>15680</v>
      </c>
      <c r="O57" s="295">
        <f t="shared" si="11"/>
        <v>0</v>
      </c>
      <c r="P57" s="295">
        <f t="shared" si="11"/>
        <v>3238</v>
      </c>
      <c r="Q57" s="295">
        <f t="shared" si="11"/>
        <v>-499</v>
      </c>
      <c r="R57" s="295">
        <f t="shared" si="11"/>
        <v>2739</v>
      </c>
      <c r="S57" s="295">
        <f t="shared" si="11"/>
        <v>2754</v>
      </c>
      <c r="T57" s="295">
        <f t="shared" si="11"/>
        <v>26638</v>
      </c>
      <c r="U57" s="295">
        <f t="shared" si="11"/>
        <v>151032</v>
      </c>
      <c r="V57" s="295">
        <f t="shared" si="11"/>
        <v>180424</v>
      </c>
      <c r="W57" s="295">
        <f t="shared" si="11"/>
        <v>320564</v>
      </c>
      <c r="X57" s="295">
        <f t="shared" si="11"/>
        <v>900000</v>
      </c>
      <c r="Y57" s="295">
        <f t="shared" si="11"/>
        <v>-579436</v>
      </c>
      <c r="Z57" s="296">
        <f>+IF(X57&lt;&gt;0,+(Y57/X57)*100,0)</f>
        <v>-64.38177777777778</v>
      </c>
      <c r="AA57" s="297">
        <f>SUM(AA52:AA56)</f>
        <v>900000</v>
      </c>
    </row>
    <row r="58" spans="1:27" ht="12.75">
      <c r="A58" s="311" t="s">
        <v>211</v>
      </c>
      <c r="B58" s="136"/>
      <c r="C58" s="62">
        <v>51385</v>
      </c>
      <c r="D58" s="156"/>
      <c r="E58" s="60">
        <v>580047</v>
      </c>
      <c r="F58" s="60">
        <v>606047</v>
      </c>
      <c r="G58" s="60">
        <v>33254</v>
      </c>
      <c r="H58" s="60">
        <v>6252</v>
      </c>
      <c r="I58" s="60">
        <v>-23542</v>
      </c>
      <c r="J58" s="60">
        <v>15964</v>
      </c>
      <c r="K58" s="60">
        <v>1518</v>
      </c>
      <c r="L58" s="60">
        <v>8080</v>
      </c>
      <c r="M58" s="60">
        <v>58858</v>
      </c>
      <c r="N58" s="60">
        <v>68456</v>
      </c>
      <c r="O58" s="60"/>
      <c r="P58" s="60">
        <v>125234</v>
      </c>
      <c r="Q58" s="60">
        <v>-8080</v>
      </c>
      <c r="R58" s="60">
        <v>117154</v>
      </c>
      <c r="S58" s="60"/>
      <c r="T58" s="60"/>
      <c r="U58" s="60"/>
      <c r="V58" s="60"/>
      <c r="W58" s="60">
        <v>201574</v>
      </c>
      <c r="X58" s="60">
        <v>606047</v>
      </c>
      <c r="Y58" s="60">
        <v>-404473</v>
      </c>
      <c r="Z58" s="140">
        <v>-66.74</v>
      </c>
      <c r="AA58" s="155">
        <v>606047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1238390</v>
      </c>
      <c r="D61" s="156"/>
      <c r="E61" s="60">
        <v>1000000</v>
      </c>
      <c r="F61" s="60">
        <v>2272464</v>
      </c>
      <c r="G61" s="60">
        <v>41159</v>
      </c>
      <c r="H61" s="60">
        <v>14371</v>
      </c>
      <c r="I61" s="60">
        <v>122328</v>
      </c>
      <c r="J61" s="60">
        <v>177858</v>
      </c>
      <c r="K61" s="60">
        <v>217237</v>
      </c>
      <c r="L61" s="60">
        <v>16514</v>
      </c>
      <c r="M61" s="60">
        <v>4193</v>
      </c>
      <c r="N61" s="60">
        <v>237944</v>
      </c>
      <c r="O61" s="60">
        <v>27935</v>
      </c>
      <c r="P61" s="60">
        <v>54346</v>
      </c>
      <c r="Q61" s="60">
        <v>77623</v>
      </c>
      <c r="R61" s="60">
        <v>159904</v>
      </c>
      <c r="S61" s="60">
        <v>28293</v>
      </c>
      <c r="T61" s="60">
        <v>90070</v>
      </c>
      <c r="U61" s="60">
        <v>13379</v>
      </c>
      <c r="V61" s="60">
        <v>131742</v>
      </c>
      <c r="W61" s="60">
        <v>707448</v>
      </c>
      <c r="X61" s="60">
        <v>2272464</v>
      </c>
      <c r="Y61" s="60">
        <v>-1565016</v>
      </c>
      <c r="Z61" s="140">
        <v>-68.87</v>
      </c>
      <c r="AA61" s="155">
        <v>2272464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1373091</v>
      </c>
      <c r="D66" s="274"/>
      <c r="E66" s="275">
        <v>2280047</v>
      </c>
      <c r="F66" s="275">
        <v>3778511</v>
      </c>
      <c r="G66" s="275">
        <v>45878</v>
      </c>
      <c r="H66" s="275">
        <v>191288</v>
      </c>
      <c r="I66" s="275">
        <v>266832</v>
      </c>
      <c r="J66" s="275">
        <v>503998</v>
      </c>
      <c r="K66" s="275">
        <v>185167</v>
      </c>
      <c r="L66" s="275">
        <v>177936</v>
      </c>
      <c r="M66" s="275">
        <v>187771</v>
      </c>
      <c r="N66" s="275">
        <v>550874</v>
      </c>
      <c r="O66" s="275">
        <v>191514</v>
      </c>
      <c r="P66" s="275">
        <v>139261</v>
      </c>
      <c r="Q66" s="275">
        <v>312627</v>
      </c>
      <c r="R66" s="275">
        <v>643402</v>
      </c>
      <c r="S66" s="275">
        <v>252969</v>
      </c>
      <c r="T66" s="275">
        <v>284958</v>
      </c>
      <c r="U66" s="275">
        <v>229873</v>
      </c>
      <c r="V66" s="275">
        <v>767800</v>
      </c>
      <c r="W66" s="275">
        <v>2466074</v>
      </c>
      <c r="X66" s="275">
        <v>3778511</v>
      </c>
      <c r="Y66" s="275">
        <v>-1312437</v>
      </c>
      <c r="Z66" s="140">
        <v>-34.73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303850</v>
      </c>
      <c r="H67" s="60">
        <v>856621</v>
      </c>
      <c r="I67" s="60">
        <v>511250</v>
      </c>
      <c r="J67" s="60">
        <v>1671721</v>
      </c>
      <c r="K67" s="60">
        <v>511250</v>
      </c>
      <c r="L67" s="60">
        <v>511171</v>
      </c>
      <c r="M67" s="60">
        <v>511250</v>
      </c>
      <c r="N67" s="60">
        <v>1533671</v>
      </c>
      <c r="O67" s="60">
        <v>663233</v>
      </c>
      <c r="P67" s="60">
        <v>303850</v>
      </c>
      <c r="Q67" s="60">
        <v>881502</v>
      </c>
      <c r="R67" s="60">
        <v>1848585</v>
      </c>
      <c r="S67" s="60">
        <v>263050</v>
      </c>
      <c r="T67" s="60">
        <v>767922</v>
      </c>
      <c r="U67" s="60">
        <v>263050</v>
      </c>
      <c r="V67" s="60">
        <v>1294022</v>
      </c>
      <c r="W67" s="60">
        <v>6347999</v>
      </c>
      <c r="X67" s="60"/>
      <c r="Y67" s="60">
        <v>6347999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1373091</v>
      </c>
      <c r="D69" s="218">
        <f t="shared" si="12"/>
        <v>0</v>
      </c>
      <c r="E69" s="220">
        <f t="shared" si="12"/>
        <v>2280047</v>
      </c>
      <c r="F69" s="220">
        <f t="shared" si="12"/>
        <v>3778511</v>
      </c>
      <c r="G69" s="220">
        <f t="shared" si="12"/>
        <v>349728</v>
      </c>
      <c r="H69" s="220">
        <f t="shared" si="12"/>
        <v>1047909</v>
      </c>
      <c r="I69" s="220">
        <f t="shared" si="12"/>
        <v>778082</v>
      </c>
      <c r="J69" s="220">
        <f t="shared" si="12"/>
        <v>2175719</v>
      </c>
      <c r="K69" s="220">
        <f t="shared" si="12"/>
        <v>696417</v>
      </c>
      <c r="L69" s="220">
        <f t="shared" si="12"/>
        <v>689107</v>
      </c>
      <c r="M69" s="220">
        <f t="shared" si="12"/>
        <v>699021</v>
      </c>
      <c r="N69" s="220">
        <f t="shared" si="12"/>
        <v>2084545</v>
      </c>
      <c r="O69" s="220">
        <f t="shared" si="12"/>
        <v>854747</v>
      </c>
      <c r="P69" s="220">
        <f t="shared" si="12"/>
        <v>443111</v>
      </c>
      <c r="Q69" s="220">
        <f t="shared" si="12"/>
        <v>1194129</v>
      </c>
      <c r="R69" s="220">
        <f t="shared" si="12"/>
        <v>2491987</v>
      </c>
      <c r="S69" s="220">
        <f t="shared" si="12"/>
        <v>516019</v>
      </c>
      <c r="T69" s="220">
        <f t="shared" si="12"/>
        <v>1052880</v>
      </c>
      <c r="U69" s="220">
        <f t="shared" si="12"/>
        <v>492923</v>
      </c>
      <c r="V69" s="220">
        <f t="shared" si="12"/>
        <v>2061822</v>
      </c>
      <c r="W69" s="220">
        <f t="shared" si="12"/>
        <v>8814073</v>
      </c>
      <c r="X69" s="220">
        <f t="shared" si="12"/>
        <v>3778511</v>
      </c>
      <c r="Y69" s="220">
        <f t="shared" si="12"/>
        <v>5035562</v>
      </c>
      <c r="Z69" s="221">
        <f>+IF(X69&lt;&gt;0,+(Y69/X69)*100,0)</f>
        <v>133.2684224023696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17335751</v>
      </c>
      <c r="D5" s="357">
        <f t="shared" si="0"/>
        <v>0</v>
      </c>
      <c r="E5" s="356">
        <f t="shared" si="0"/>
        <v>26061799</v>
      </c>
      <c r="F5" s="358">
        <f t="shared" si="0"/>
        <v>25472446</v>
      </c>
      <c r="G5" s="358">
        <f t="shared" si="0"/>
        <v>2279968</v>
      </c>
      <c r="H5" s="356">
        <f t="shared" si="0"/>
        <v>3902780</v>
      </c>
      <c r="I5" s="356">
        <f t="shared" si="0"/>
        <v>4311445</v>
      </c>
      <c r="J5" s="358">
        <f t="shared" si="0"/>
        <v>10494193</v>
      </c>
      <c r="K5" s="358">
        <f t="shared" si="0"/>
        <v>82714</v>
      </c>
      <c r="L5" s="356">
        <f t="shared" si="0"/>
        <v>226581</v>
      </c>
      <c r="M5" s="356">
        <f t="shared" si="0"/>
        <v>441780</v>
      </c>
      <c r="N5" s="358">
        <f t="shared" si="0"/>
        <v>751075</v>
      </c>
      <c r="O5" s="358">
        <f t="shared" si="0"/>
        <v>1470599</v>
      </c>
      <c r="P5" s="356">
        <f t="shared" si="0"/>
        <v>2659866</v>
      </c>
      <c r="Q5" s="356">
        <f t="shared" si="0"/>
        <v>1620362</v>
      </c>
      <c r="R5" s="358">
        <f t="shared" si="0"/>
        <v>5750827</v>
      </c>
      <c r="S5" s="358">
        <f t="shared" si="0"/>
        <v>1356637</v>
      </c>
      <c r="T5" s="356">
        <f t="shared" si="0"/>
        <v>2214764</v>
      </c>
      <c r="U5" s="356">
        <f t="shared" si="0"/>
        <v>1421348</v>
      </c>
      <c r="V5" s="358">
        <f t="shared" si="0"/>
        <v>4992749</v>
      </c>
      <c r="W5" s="358">
        <f t="shared" si="0"/>
        <v>21988844</v>
      </c>
      <c r="X5" s="356">
        <f t="shared" si="0"/>
        <v>25472446</v>
      </c>
      <c r="Y5" s="358">
        <f t="shared" si="0"/>
        <v>-3483602</v>
      </c>
      <c r="Z5" s="359">
        <f>+IF(X5&lt;&gt;0,+(Y5/X5)*100,0)</f>
        <v>-13.675961860906488</v>
      </c>
      <c r="AA5" s="360">
        <f>+AA6+AA8+AA11+AA13+AA15</f>
        <v>25472446</v>
      </c>
    </row>
    <row r="6" spans="1:27" ht="12.75">
      <c r="A6" s="361" t="s">
        <v>205</v>
      </c>
      <c r="B6" s="142"/>
      <c r="C6" s="60">
        <f>+C7</f>
        <v>13774148</v>
      </c>
      <c r="D6" s="340">
        <f aca="true" t="shared" si="1" ref="D6:AA6">+D7</f>
        <v>0</v>
      </c>
      <c r="E6" s="60">
        <f t="shared" si="1"/>
        <v>25561799</v>
      </c>
      <c r="F6" s="59">
        <f t="shared" si="1"/>
        <v>23772446</v>
      </c>
      <c r="G6" s="59">
        <f t="shared" si="1"/>
        <v>2279968</v>
      </c>
      <c r="H6" s="60">
        <f t="shared" si="1"/>
        <v>3902780</v>
      </c>
      <c r="I6" s="60">
        <f t="shared" si="1"/>
        <v>4311445</v>
      </c>
      <c r="J6" s="59">
        <f t="shared" si="1"/>
        <v>10494193</v>
      </c>
      <c r="K6" s="59">
        <f t="shared" si="1"/>
        <v>82714</v>
      </c>
      <c r="L6" s="60">
        <f t="shared" si="1"/>
        <v>226581</v>
      </c>
      <c r="M6" s="60">
        <f t="shared" si="1"/>
        <v>441780</v>
      </c>
      <c r="N6" s="59">
        <f t="shared" si="1"/>
        <v>751075</v>
      </c>
      <c r="O6" s="59">
        <f t="shared" si="1"/>
        <v>1470599</v>
      </c>
      <c r="P6" s="60">
        <f t="shared" si="1"/>
        <v>2659866</v>
      </c>
      <c r="Q6" s="60">
        <f t="shared" si="1"/>
        <v>1620362</v>
      </c>
      <c r="R6" s="59">
        <f t="shared" si="1"/>
        <v>5750827</v>
      </c>
      <c r="S6" s="59">
        <f t="shared" si="1"/>
        <v>1356637</v>
      </c>
      <c r="T6" s="60">
        <f t="shared" si="1"/>
        <v>2214764</v>
      </c>
      <c r="U6" s="60">
        <f t="shared" si="1"/>
        <v>1421348</v>
      </c>
      <c r="V6" s="59">
        <f t="shared" si="1"/>
        <v>4992749</v>
      </c>
      <c r="W6" s="59">
        <f t="shared" si="1"/>
        <v>21988844</v>
      </c>
      <c r="X6" s="60">
        <f t="shared" si="1"/>
        <v>23772446</v>
      </c>
      <c r="Y6" s="59">
        <f t="shared" si="1"/>
        <v>-1783602</v>
      </c>
      <c r="Z6" s="61">
        <f>+IF(X6&lt;&gt;0,+(Y6/X6)*100,0)</f>
        <v>-7.502812289488427</v>
      </c>
      <c r="AA6" s="62">
        <f t="shared" si="1"/>
        <v>23772446</v>
      </c>
    </row>
    <row r="7" spans="1:27" ht="12.75">
      <c r="A7" s="291" t="s">
        <v>229</v>
      </c>
      <c r="B7" s="142"/>
      <c r="C7" s="60">
        <v>13774148</v>
      </c>
      <c r="D7" s="340"/>
      <c r="E7" s="60">
        <v>25561799</v>
      </c>
      <c r="F7" s="59">
        <v>23772446</v>
      </c>
      <c r="G7" s="59">
        <v>2279968</v>
      </c>
      <c r="H7" s="60">
        <v>3902780</v>
      </c>
      <c r="I7" s="60">
        <v>4311445</v>
      </c>
      <c r="J7" s="59">
        <v>10494193</v>
      </c>
      <c r="K7" s="59">
        <v>82714</v>
      </c>
      <c r="L7" s="60">
        <v>226581</v>
      </c>
      <c r="M7" s="60">
        <v>441780</v>
      </c>
      <c r="N7" s="59">
        <v>751075</v>
      </c>
      <c r="O7" s="59">
        <v>1470599</v>
      </c>
      <c r="P7" s="60">
        <v>2659866</v>
      </c>
      <c r="Q7" s="60">
        <v>1620362</v>
      </c>
      <c r="R7" s="59">
        <v>5750827</v>
      </c>
      <c r="S7" s="59">
        <v>1356637</v>
      </c>
      <c r="T7" s="60">
        <v>2214764</v>
      </c>
      <c r="U7" s="60">
        <v>1421348</v>
      </c>
      <c r="V7" s="59">
        <v>4992749</v>
      </c>
      <c r="W7" s="59">
        <v>21988844</v>
      </c>
      <c r="X7" s="60">
        <v>23772446</v>
      </c>
      <c r="Y7" s="59">
        <v>-1783602</v>
      </c>
      <c r="Z7" s="61">
        <v>-7.5</v>
      </c>
      <c r="AA7" s="62">
        <v>23772446</v>
      </c>
    </row>
    <row r="8" spans="1:27" ht="12.75">
      <c r="A8" s="361" t="s">
        <v>206</v>
      </c>
      <c r="B8" s="142"/>
      <c r="C8" s="60">
        <f aca="true" t="shared" si="2" ref="C8:Y8">SUM(C9:C10)</f>
        <v>3561603</v>
      </c>
      <c r="D8" s="340">
        <f t="shared" si="2"/>
        <v>0</v>
      </c>
      <c r="E8" s="60">
        <f t="shared" si="2"/>
        <v>500000</v>
      </c>
      <c r="F8" s="59">
        <f t="shared" si="2"/>
        <v>1700000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1700000</v>
      </c>
      <c r="Y8" s="59">
        <f t="shared" si="2"/>
        <v>-1700000</v>
      </c>
      <c r="Z8" s="61">
        <f>+IF(X8&lt;&gt;0,+(Y8/X8)*100,0)</f>
        <v>-100</v>
      </c>
      <c r="AA8" s="62">
        <f>SUM(AA9:AA10)</f>
        <v>1700000</v>
      </c>
    </row>
    <row r="9" spans="1:27" ht="12.75">
      <c r="A9" s="291" t="s">
        <v>230</v>
      </c>
      <c r="B9" s="142"/>
      <c r="C9" s="60">
        <v>3561603</v>
      </c>
      <c r="D9" s="340"/>
      <c r="E9" s="60"/>
      <c r="F9" s="59">
        <v>1200000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1200000</v>
      </c>
      <c r="Y9" s="59">
        <v>-1200000</v>
      </c>
      <c r="Z9" s="61">
        <v>-100</v>
      </c>
      <c r="AA9" s="62">
        <v>1200000</v>
      </c>
    </row>
    <row r="10" spans="1:27" ht="12.75">
      <c r="A10" s="291" t="s">
        <v>231</v>
      </c>
      <c r="B10" s="142"/>
      <c r="C10" s="60"/>
      <c r="D10" s="340"/>
      <c r="E10" s="60">
        <v>500000</v>
      </c>
      <c r="F10" s="59">
        <v>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500000</v>
      </c>
      <c r="Y10" s="59">
        <v>-500000</v>
      </c>
      <c r="Z10" s="61">
        <v>-100</v>
      </c>
      <c r="AA10" s="62">
        <v>500000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17490252</v>
      </c>
      <c r="D22" s="344">
        <f t="shared" si="6"/>
        <v>0</v>
      </c>
      <c r="E22" s="343">
        <f t="shared" si="6"/>
        <v>40756201</v>
      </c>
      <c r="F22" s="345">
        <f t="shared" si="6"/>
        <v>43115602</v>
      </c>
      <c r="G22" s="345">
        <f t="shared" si="6"/>
        <v>0</v>
      </c>
      <c r="H22" s="343">
        <f t="shared" si="6"/>
        <v>3909747</v>
      </c>
      <c r="I22" s="343">
        <f t="shared" si="6"/>
        <v>3666454</v>
      </c>
      <c r="J22" s="345">
        <f t="shared" si="6"/>
        <v>7576201</v>
      </c>
      <c r="K22" s="345">
        <f t="shared" si="6"/>
        <v>317635</v>
      </c>
      <c r="L22" s="343">
        <f t="shared" si="6"/>
        <v>0</v>
      </c>
      <c r="M22" s="343">
        <f t="shared" si="6"/>
        <v>8305712</v>
      </c>
      <c r="N22" s="345">
        <f t="shared" si="6"/>
        <v>8623347</v>
      </c>
      <c r="O22" s="345">
        <f t="shared" si="6"/>
        <v>1472044</v>
      </c>
      <c r="P22" s="343">
        <f t="shared" si="6"/>
        <v>303240</v>
      </c>
      <c r="Q22" s="343">
        <f t="shared" si="6"/>
        <v>4085587</v>
      </c>
      <c r="R22" s="345">
        <f t="shared" si="6"/>
        <v>5860871</v>
      </c>
      <c r="S22" s="345">
        <f t="shared" si="6"/>
        <v>7022260</v>
      </c>
      <c r="T22" s="343">
        <f t="shared" si="6"/>
        <v>1294980</v>
      </c>
      <c r="U22" s="343">
        <f t="shared" si="6"/>
        <v>6281534</v>
      </c>
      <c r="V22" s="345">
        <f t="shared" si="6"/>
        <v>14598774</v>
      </c>
      <c r="W22" s="345">
        <f t="shared" si="6"/>
        <v>36659193</v>
      </c>
      <c r="X22" s="343">
        <f t="shared" si="6"/>
        <v>43115602</v>
      </c>
      <c r="Y22" s="345">
        <f t="shared" si="6"/>
        <v>-6456409</v>
      </c>
      <c r="Z22" s="336">
        <f>+IF(X22&lt;&gt;0,+(Y22/X22)*100,0)</f>
        <v>-14.974646532825867</v>
      </c>
      <c r="AA22" s="350">
        <f>SUM(AA23:AA32)</f>
        <v>43115602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9463149</v>
      </c>
      <c r="D24" s="340"/>
      <c r="E24" s="60">
        <v>28449000</v>
      </c>
      <c r="F24" s="59">
        <v>30191371</v>
      </c>
      <c r="G24" s="59"/>
      <c r="H24" s="60">
        <v>2811673</v>
      </c>
      <c r="I24" s="60">
        <v>2613590</v>
      </c>
      <c r="J24" s="59">
        <v>5425263</v>
      </c>
      <c r="K24" s="59">
        <v>317635</v>
      </c>
      <c r="L24" s="60"/>
      <c r="M24" s="60">
        <v>7018033</v>
      </c>
      <c r="N24" s="59">
        <v>7335668</v>
      </c>
      <c r="O24" s="59">
        <v>364507</v>
      </c>
      <c r="P24" s="60">
        <v>303240</v>
      </c>
      <c r="Q24" s="60">
        <v>4085587</v>
      </c>
      <c r="R24" s="59">
        <v>4753334</v>
      </c>
      <c r="S24" s="59">
        <v>5187961</v>
      </c>
      <c r="T24" s="60">
        <v>286140</v>
      </c>
      <c r="U24" s="60">
        <v>3972154</v>
      </c>
      <c r="V24" s="59">
        <v>9446255</v>
      </c>
      <c r="W24" s="59">
        <v>26960520</v>
      </c>
      <c r="X24" s="60">
        <v>30191371</v>
      </c>
      <c r="Y24" s="59">
        <v>-3230851</v>
      </c>
      <c r="Z24" s="61">
        <v>-10.7</v>
      </c>
      <c r="AA24" s="62">
        <v>30191371</v>
      </c>
    </row>
    <row r="25" spans="1:27" ht="12.75">
      <c r="A25" s="361" t="s">
        <v>239</v>
      </c>
      <c r="B25" s="142"/>
      <c r="C25" s="60">
        <v>8027103</v>
      </c>
      <c r="D25" s="340"/>
      <c r="E25" s="60">
        <v>10707201</v>
      </c>
      <c r="F25" s="59">
        <v>11214231</v>
      </c>
      <c r="G25" s="59"/>
      <c r="H25" s="60">
        <v>1098074</v>
      </c>
      <c r="I25" s="60">
        <v>1052864</v>
      </c>
      <c r="J25" s="59">
        <v>2150938</v>
      </c>
      <c r="K25" s="59"/>
      <c r="L25" s="60"/>
      <c r="M25" s="60">
        <v>1287679</v>
      </c>
      <c r="N25" s="59">
        <v>1287679</v>
      </c>
      <c r="O25" s="59">
        <v>1019818</v>
      </c>
      <c r="P25" s="60"/>
      <c r="Q25" s="60"/>
      <c r="R25" s="59">
        <v>1019818</v>
      </c>
      <c r="S25" s="59">
        <v>1834299</v>
      </c>
      <c r="T25" s="60">
        <v>917145</v>
      </c>
      <c r="U25" s="60">
        <v>2309380</v>
      </c>
      <c r="V25" s="59">
        <v>5060824</v>
      </c>
      <c r="W25" s="59">
        <v>9519259</v>
      </c>
      <c r="X25" s="60">
        <v>11214231</v>
      </c>
      <c r="Y25" s="59">
        <v>-1694972</v>
      </c>
      <c r="Z25" s="61">
        <v>-15.11</v>
      </c>
      <c r="AA25" s="62">
        <v>11214231</v>
      </c>
    </row>
    <row r="26" spans="1:27" ht="12.75">
      <c r="A26" s="361" t="s">
        <v>240</v>
      </c>
      <c r="B26" s="302"/>
      <c r="C26" s="362"/>
      <c r="D26" s="363"/>
      <c r="E26" s="362">
        <v>300000</v>
      </c>
      <c r="F26" s="364">
        <v>300000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300000</v>
      </c>
      <c r="Y26" s="364">
        <v>-300000</v>
      </c>
      <c r="Z26" s="365">
        <v>-100</v>
      </c>
      <c r="AA26" s="366">
        <v>300000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1300000</v>
      </c>
      <c r="F32" s="59">
        <v>1410000</v>
      </c>
      <c r="G32" s="59"/>
      <c r="H32" s="60"/>
      <c r="I32" s="60"/>
      <c r="J32" s="59"/>
      <c r="K32" s="59"/>
      <c r="L32" s="60"/>
      <c r="M32" s="60"/>
      <c r="N32" s="59"/>
      <c r="O32" s="59">
        <v>87719</v>
      </c>
      <c r="P32" s="60"/>
      <c r="Q32" s="60"/>
      <c r="R32" s="59">
        <v>87719</v>
      </c>
      <c r="S32" s="59"/>
      <c r="T32" s="60">
        <v>91695</v>
      </c>
      <c r="U32" s="60"/>
      <c r="V32" s="59">
        <v>91695</v>
      </c>
      <c r="W32" s="59">
        <v>179414</v>
      </c>
      <c r="X32" s="60">
        <v>1410000</v>
      </c>
      <c r="Y32" s="59">
        <v>-1230586</v>
      </c>
      <c r="Z32" s="61">
        <v>-87.28</v>
      </c>
      <c r="AA32" s="62">
        <v>1410000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2996238</v>
      </c>
      <c r="D40" s="344">
        <f t="shared" si="9"/>
        <v>0</v>
      </c>
      <c r="E40" s="343">
        <f t="shared" si="9"/>
        <v>8666000</v>
      </c>
      <c r="F40" s="345">
        <f t="shared" si="9"/>
        <v>8941000</v>
      </c>
      <c r="G40" s="345">
        <f t="shared" si="9"/>
        <v>706532</v>
      </c>
      <c r="H40" s="343">
        <f t="shared" si="9"/>
        <v>0</v>
      </c>
      <c r="I40" s="343">
        <f t="shared" si="9"/>
        <v>53115</v>
      </c>
      <c r="J40" s="345">
        <f t="shared" si="9"/>
        <v>759647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17512</v>
      </c>
      <c r="R40" s="345">
        <f t="shared" si="9"/>
        <v>17512</v>
      </c>
      <c r="S40" s="345">
        <f t="shared" si="9"/>
        <v>160635</v>
      </c>
      <c r="T40" s="343">
        <f t="shared" si="9"/>
        <v>17539</v>
      </c>
      <c r="U40" s="343">
        <f t="shared" si="9"/>
        <v>0</v>
      </c>
      <c r="V40" s="345">
        <f t="shared" si="9"/>
        <v>178174</v>
      </c>
      <c r="W40" s="345">
        <f t="shared" si="9"/>
        <v>955333</v>
      </c>
      <c r="X40" s="343">
        <f t="shared" si="9"/>
        <v>8941000</v>
      </c>
      <c r="Y40" s="345">
        <f t="shared" si="9"/>
        <v>-7985667</v>
      </c>
      <c r="Z40" s="336">
        <f>+IF(X40&lt;&gt;0,+(Y40/X40)*100,0)</f>
        <v>-89.31514371994183</v>
      </c>
      <c r="AA40" s="350">
        <f>SUM(AA41:AA49)</f>
        <v>8941000</v>
      </c>
    </row>
    <row r="41" spans="1:27" ht="12.75">
      <c r="A41" s="361" t="s">
        <v>248</v>
      </c>
      <c r="B41" s="142"/>
      <c r="C41" s="362">
        <v>925366</v>
      </c>
      <c r="D41" s="363"/>
      <c r="E41" s="362">
        <v>2000000</v>
      </c>
      <c r="F41" s="364">
        <v>5000000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5000000</v>
      </c>
      <c r="Y41" s="364">
        <v>-5000000</v>
      </c>
      <c r="Z41" s="365">
        <v>-100</v>
      </c>
      <c r="AA41" s="366">
        <v>5000000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597116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286649</v>
      </c>
      <c r="D44" s="368"/>
      <c r="E44" s="54">
        <v>1446000</v>
      </c>
      <c r="F44" s="53">
        <v>2916000</v>
      </c>
      <c r="G44" s="53">
        <v>706532</v>
      </c>
      <c r="H44" s="54"/>
      <c r="I44" s="54"/>
      <c r="J44" s="53">
        <v>706532</v>
      </c>
      <c r="K44" s="53"/>
      <c r="L44" s="54"/>
      <c r="M44" s="54"/>
      <c r="N44" s="53"/>
      <c r="O44" s="53"/>
      <c r="P44" s="54"/>
      <c r="Q44" s="54">
        <v>17512</v>
      </c>
      <c r="R44" s="53">
        <v>17512</v>
      </c>
      <c r="S44" s="53">
        <v>14205</v>
      </c>
      <c r="T44" s="54">
        <v>17539</v>
      </c>
      <c r="U44" s="54"/>
      <c r="V44" s="53">
        <v>31744</v>
      </c>
      <c r="W44" s="53">
        <v>755788</v>
      </c>
      <c r="X44" s="54">
        <v>2916000</v>
      </c>
      <c r="Y44" s="53">
        <v>-2160212</v>
      </c>
      <c r="Z44" s="94">
        <v>-74.08</v>
      </c>
      <c r="AA44" s="95">
        <v>2916000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3650000</v>
      </c>
      <c r="F48" s="53">
        <v>675000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146430</v>
      </c>
      <c r="T48" s="54"/>
      <c r="U48" s="54"/>
      <c r="V48" s="53">
        <v>146430</v>
      </c>
      <c r="W48" s="53">
        <v>146430</v>
      </c>
      <c r="X48" s="54">
        <v>675000</v>
      </c>
      <c r="Y48" s="53">
        <v>-528570</v>
      </c>
      <c r="Z48" s="94">
        <v>-78.31</v>
      </c>
      <c r="AA48" s="95">
        <v>675000</v>
      </c>
    </row>
    <row r="49" spans="1:27" ht="12.75">
      <c r="A49" s="361" t="s">
        <v>93</v>
      </c>
      <c r="B49" s="136"/>
      <c r="C49" s="54">
        <v>1187107</v>
      </c>
      <c r="D49" s="368"/>
      <c r="E49" s="54">
        <v>1570000</v>
      </c>
      <c r="F49" s="53">
        <v>350000</v>
      </c>
      <c r="G49" s="53"/>
      <c r="H49" s="54"/>
      <c r="I49" s="54">
        <v>53115</v>
      </c>
      <c r="J49" s="53">
        <v>53115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53115</v>
      </c>
      <c r="X49" s="54">
        <v>350000</v>
      </c>
      <c r="Y49" s="53">
        <v>-296885</v>
      </c>
      <c r="Z49" s="94">
        <v>-84.82</v>
      </c>
      <c r="AA49" s="95">
        <v>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183100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183100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38005341</v>
      </c>
      <c r="D60" s="346">
        <f t="shared" si="14"/>
        <v>0</v>
      </c>
      <c r="E60" s="219">
        <f t="shared" si="14"/>
        <v>75484000</v>
      </c>
      <c r="F60" s="264">
        <f t="shared" si="14"/>
        <v>77529048</v>
      </c>
      <c r="G60" s="264">
        <f t="shared" si="14"/>
        <v>2986500</v>
      </c>
      <c r="H60" s="219">
        <f t="shared" si="14"/>
        <v>7812527</v>
      </c>
      <c r="I60" s="219">
        <f t="shared" si="14"/>
        <v>8031014</v>
      </c>
      <c r="J60" s="264">
        <f t="shared" si="14"/>
        <v>18830041</v>
      </c>
      <c r="K60" s="264">
        <f t="shared" si="14"/>
        <v>400349</v>
      </c>
      <c r="L60" s="219">
        <f t="shared" si="14"/>
        <v>226581</v>
      </c>
      <c r="M60" s="219">
        <f t="shared" si="14"/>
        <v>8747492</v>
      </c>
      <c r="N60" s="264">
        <f t="shared" si="14"/>
        <v>9374422</v>
      </c>
      <c r="O60" s="264">
        <f t="shared" si="14"/>
        <v>2942643</v>
      </c>
      <c r="P60" s="219">
        <f t="shared" si="14"/>
        <v>2963106</v>
      </c>
      <c r="Q60" s="219">
        <f t="shared" si="14"/>
        <v>5723461</v>
      </c>
      <c r="R60" s="264">
        <f t="shared" si="14"/>
        <v>11629210</v>
      </c>
      <c r="S60" s="264">
        <f t="shared" si="14"/>
        <v>8539532</v>
      </c>
      <c r="T60" s="219">
        <f t="shared" si="14"/>
        <v>3527283</v>
      </c>
      <c r="U60" s="219">
        <f t="shared" si="14"/>
        <v>7702882</v>
      </c>
      <c r="V60" s="264">
        <f t="shared" si="14"/>
        <v>19769697</v>
      </c>
      <c r="W60" s="264">
        <f t="shared" si="14"/>
        <v>59603370</v>
      </c>
      <c r="X60" s="219">
        <f t="shared" si="14"/>
        <v>77529048</v>
      </c>
      <c r="Y60" s="264">
        <f t="shared" si="14"/>
        <v>-17925678</v>
      </c>
      <c r="Z60" s="337">
        <f>+IF(X60&lt;&gt;0,+(Y60/X60)*100,0)</f>
        <v>-23.121240957324794</v>
      </c>
      <c r="AA60" s="232">
        <f>+AA57+AA54+AA51+AA40+AA37+AA34+AA22+AA5</f>
        <v>77529048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6013853</v>
      </c>
      <c r="D5" s="357">
        <f t="shared" si="0"/>
        <v>0</v>
      </c>
      <c r="E5" s="356">
        <f t="shared" si="0"/>
        <v>6182000</v>
      </c>
      <c r="F5" s="358">
        <f t="shared" si="0"/>
        <v>6799859</v>
      </c>
      <c r="G5" s="358">
        <f t="shared" si="0"/>
        <v>0</v>
      </c>
      <c r="H5" s="356">
        <f t="shared" si="0"/>
        <v>0</v>
      </c>
      <c r="I5" s="356">
        <f t="shared" si="0"/>
        <v>497967</v>
      </c>
      <c r="J5" s="358">
        <f t="shared" si="0"/>
        <v>497967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497967</v>
      </c>
      <c r="X5" s="356">
        <f t="shared" si="0"/>
        <v>6799859</v>
      </c>
      <c r="Y5" s="358">
        <f t="shared" si="0"/>
        <v>-6301892</v>
      </c>
      <c r="Z5" s="359">
        <f>+IF(X5&lt;&gt;0,+(Y5/X5)*100,0)</f>
        <v>-92.6768040337307</v>
      </c>
      <c r="AA5" s="360">
        <f>+AA6+AA8+AA11+AA13+AA15</f>
        <v>6799859</v>
      </c>
    </row>
    <row r="6" spans="1:27" ht="12.75">
      <c r="A6" s="361" t="s">
        <v>205</v>
      </c>
      <c r="B6" s="142"/>
      <c r="C6" s="60">
        <f>+C7</f>
        <v>6013853</v>
      </c>
      <c r="D6" s="340">
        <f aca="true" t="shared" si="1" ref="D6:AA6">+D7</f>
        <v>0</v>
      </c>
      <c r="E6" s="60">
        <f t="shared" si="1"/>
        <v>6182000</v>
      </c>
      <c r="F6" s="59">
        <f t="shared" si="1"/>
        <v>6799859</v>
      </c>
      <c r="G6" s="59">
        <f t="shared" si="1"/>
        <v>0</v>
      </c>
      <c r="H6" s="60">
        <f t="shared" si="1"/>
        <v>0</v>
      </c>
      <c r="I6" s="60">
        <f t="shared" si="1"/>
        <v>497967</v>
      </c>
      <c r="J6" s="59">
        <f t="shared" si="1"/>
        <v>497967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497967</v>
      </c>
      <c r="X6" s="60">
        <f t="shared" si="1"/>
        <v>6799859</v>
      </c>
      <c r="Y6" s="59">
        <f t="shared" si="1"/>
        <v>-6301892</v>
      </c>
      <c r="Z6" s="61">
        <f>+IF(X6&lt;&gt;0,+(Y6/X6)*100,0)</f>
        <v>-92.6768040337307</v>
      </c>
      <c r="AA6" s="62">
        <f t="shared" si="1"/>
        <v>6799859</v>
      </c>
    </row>
    <row r="7" spans="1:27" ht="12.75">
      <c r="A7" s="291" t="s">
        <v>229</v>
      </c>
      <c r="B7" s="142"/>
      <c r="C7" s="60">
        <v>6013853</v>
      </c>
      <c r="D7" s="340"/>
      <c r="E7" s="60">
        <v>6182000</v>
      </c>
      <c r="F7" s="59">
        <v>6799859</v>
      </c>
      <c r="G7" s="59"/>
      <c r="H7" s="60"/>
      <c r="I7" s="60">
        <v>497967</v>
      </c>
      <c r="J7" s="59">
        <v>497967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497967</v>
      </c>
      <c r="X7" s="60">
        <v>6799859</v>
      </c>
      <c r="Y7" s="59">
        <v>-6301892</v>
      </c>
      <c r="Z7" s="61">
        <v>-92.68</v>
      </c>
      <c r="AA7" s="62">
        <v>6799859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6013853</v>
      </c>
      <c r="D60" s="346">
        <f t="shared" si="14"/>
        <v>0</v>
      </c>
      <c r="E60" s="219">
        <f t="shared" si="14"/>
        <v>6182000</v>
      </c>
      <c r="F60" s="264">
        <f t="shared" si="14"/>
        <v>6799859</v>
      </c>
      <c r="G60" s="264">
        <f t="shared" si="14"/>
        <v>0</v>
      </c>
      <c r="H60" s="219">
        <f t="shared" si="14"/>
        <v>0</v>
      </c>
      <c r="I60" s="219">
        <f t="shared" si="14"/>
        <v>497967</v>
      </c>
      <c r="J60" s="264">
        <f t="shared" si="14"/>
        <v>497967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497967</v>
      </c>
      <c r="X60" s="219">
        <f t="shared" si="14"/>
        <v>6799859</v>
      </c>
      <c r="Y60" s="264">
        <f t="shared" si="14"/>
        <v>-6301892</v>
      </c>
      <c r="Z60" s="337">
        <f>+IF(X60&lt;&gt;0,+(Y60/X60)*100,0)</f>
        <v>-92.6768040337307</v>
      </c>
      <c r="AA60" s="232">
        <f>+AA57+AA54+AA51+AA40+AA37+AA34+AA22+AA5</f>
        <v>6799859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2017-07-31T13:05:42Z</dcterms:created>
  <dcterms:modified xsi:type="dcterms:W3CDTF">2017-07-31T13:05:44Z</dcterms:modified>
  <cp:category/>
  <cp:version/>
  <cp:contentType/>
  <cp:contentStatus/>
</cp:coreProperties>
</file>