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<sst xmlns="http://schemas.openxmlformats.org/spreadsheetml/2006/main" count="857" uniqueCount="303">
  <si>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Makhado-Thulamela(LIM345)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</si>
  <si>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</si>
  <si>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</si>
  <si>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</si>
  <si>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</si>
  <si>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</si>
  <si>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</si>
  <si>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</si>
  <si>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</si>
  <si>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</si>
  <si>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</si>
  <si>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</si>
  <si>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</si>
  <si>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</si>
  <si>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</si>
  <si>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</si>
  <si>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</si>
  <si>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</si>
  <si>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</si>
  <si>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</si>
  <si>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</si>
  <si>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</si>
  <si>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</si>
  <si>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</si>
  <si>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</si>
  <si>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</si>
  <si>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</si>
  <si>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</si>
  <si>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</si>
  <si>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</si>
  <si>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</si>
  <si>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</si>
  <si>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</si>
  <si>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</si>
  <si>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</si>
  <si>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</si>
  <si>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</si>
  <si>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</si>
  <si>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</si>
  <si>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</si>
  <si>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</si>
  <si>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</si>
  <si>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</si>
  <si>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</si>
  <si>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</si>
  <si>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</si>
  <si>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</si>
  <si>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</si>
  <si>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</si>
  <si>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</si>
  <si>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</si>
  <si>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</si>
  <si>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</si>
  <si>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</si>
  <si>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</si>
  <si>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</si>
  <si>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</si>
  <si>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</si>
  <si>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</si>
  <si>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</si>
  <si>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</si>
  <si>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</si>
  <si>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</si>
  <si>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</si>
  <si>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</si>
  <si>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</si>
  <si>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</si>
  <si>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</si>
  <si>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</si>
  <si>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</si>
  <si>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Makhado-Thulamela(LIM345)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</si>
  <si>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</si>
  <si>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</si>
  <si>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</si>
  <si>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</si>
  <si>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</si>
  <si>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</si>
  <si>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</si>
  <si>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</si>
  <si>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</si>
  <si>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</si>
  <si>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</si>
  <si>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</si>
  <si>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</si>
  <si>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</si>
  <si>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</si>
  <si>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</si>
  <si>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</si>
  <si>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</si>
  <si>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</si>
  <si>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</si>
  <si>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</si>
  <si>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</si>
  <si>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</si>
  <si>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</si>
  <si>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</si>
  <si>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</si>
  <si>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</si>
  <si>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</si>
  <si>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</si>
  <si>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Makhado-Thulamela(LIM345)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</si>
  <si>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</si>
  <si>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</si>
  <si>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</si>
  <si>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</si>
  <si>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</si>
  <si>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</si>
  <si>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</si>
  <si>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</si>
  <si>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</si>
  <si>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</si>
  <si>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</si>
  <si>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</si>
  <si>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</si>
  <si>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</si>
  <si>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</si>
  <si>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</si>
  <si>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</si>
  <si>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</si>
  <si>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</si>
  <si>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</si>
  <si>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</si>
  <si>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</si>
  <si>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</si>
  <si>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</si>
  <si>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</si>
  <si>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</si>
  <si>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</si>
  <si>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</si>
  <si>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Makhado-Thulamela(LIM345)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</si>
  <si>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</si>
  <si>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</si>
  <si>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</si>
  <si>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</si>
  <si>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</si>
  <si>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</si>
  <si>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</si>
  <si>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</si>
  <si>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</si>
  <si>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</si>
  <si>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Makhado-Thulamela(LIM345)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</si>
  <si>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</si>
  <si>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</si>
  <si>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</si>
  <si>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</si>
  <si>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</si>
  <si>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</si>
  <si>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</si>
  <si>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</si>
  <si>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</si>
  <si>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</si>
  <si>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</si>
  <si>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</si>
  <si>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</si>
  <si>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</si>
  <si>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</si>
  <si>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</si>
  <si>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</si>
  <si>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</si>
  <si>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</si>
  <si>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</si>
  <si>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</si>
  <si>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</si>
  <si>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</si>
  <si>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</si>
  <si>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</si>
  <si>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</si>
  <si>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</si>
  <si>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</si>
  <si>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</si>
  <si>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</si>
  <si>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</si>
  <si>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</si>
  <si>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</si>
  <si>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Makhado-Thulamela(LIM345)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</si>
  <si>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</si>
  <si>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</si>
  <si>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</si>
  <si>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</si>
  <si>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</si>
  <si>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</si>
  <si>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</si>
  <si>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</si>
  <si>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</si>
  <si>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</si>
  <si>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</si>
  <si>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</si>
  <si>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</si>
  <si>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</si>
  <si>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</si>
  <si>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</si>
  <si>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</si>
  <si>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</si>
  <si>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</si>
  <si>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</si>
  <si>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</si>
  <si>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</si>
  <si>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</si>
  <si>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</si>
  <si>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</si>
  <si>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</si>
  <si>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</si>
  <si>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Makhado-Thulamela(LIM345)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</si>
  <si>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</si>
  <si>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</si>
  <si>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</si>
  <si>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</si>
  <si>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</si>
  <si>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</si>
  <si>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</si>
  <si>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</si>
  <si>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</si>
  <si>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</si>
  <si>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</si>
  <si>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</si>
  <si>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</si>
  <si>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</si>
  <si>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</si>
  <si>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</si>
  <si>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</si>
  <si>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</si>
  <si>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</si>
  <si>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</si>
  <si>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</si>
  <si>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</si>
  <si>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</si>
  <si>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</si>
  <si>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Makhado-Thulamela(LIM345)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</si>
  <si>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</si>
  <si>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</si>
  <si>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</si>
  <si>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</si>
  <si>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</si>
  <si>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</si>
  <si>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</si>
  <si>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</si>
  <si>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</si>
  <si>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</si>
  <si>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</si>
  <si>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</si>
  <si>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</si>
  <si>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</si>
  <si>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</si>
  <si>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</si>
  <si>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</si>
  <si>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</si>
  <si>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</si>
  <si>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</si>
  <si>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</si>
  <si>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</si>
  <si>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</si>
  <si>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</si>
  <si>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</si>
  <si>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</si>
  <si>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</si>
  <si>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</si>
  <si>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</si>
  <si>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</si>
  <si>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</si>
  <si>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</si>
  <si>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</si>
  <si>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</si>
  <si>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</si>
  <si>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Makhado-Thulamela(LIM345)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</si>
  <si>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</si>
  <si>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</si>
  <si>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Limpopo: Makhado-Thulamela(LIM345)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</si>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</sst>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19500000</v>
      </c>
      <c r="E5" s="60">
        <v>19500000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5743563</v>
      </c>
      <c r="P5" s="60">
        <v>775254</v>
      </c>
      <c r="Q5" s="60">
        <v>6518817</v>
      </c>
      <c r="R5" s="60">
        <v>791726</v>
      </c>
      <c r="S5" s="60">
        <v>791741</v>
      </c>
      <c r="T5" s="60">
        <v>0</v>
      </c>
      <c r="U5" s="60">
        <v>1583467</v>
      </c>
      <c r="V5" s="60">
        <v>8102284</v>
      </c>
      <c r="W5" s="60">
        <v>19500000</v>
      </c>
      <c r="X5" s="60">
        <v>-11397716</v>
      </c>
      <c r="Y5" s="61">
        <v>-58.45</v>
      </c>
      <c r="Z5" s="62">
        <v>19500000</v>
      </c>
    </row>
    <row r="6" spans="1:26" ht="12.75">
      <c r="A6" s="58" t="s">
        <v>32</v>
      </c>
      <c r="B6" s="19">
        <v>0</v>
      </c>
      <c r="C6" s="19">
        <v>0</v>
      </c>
      <c r="D6" s="59">
        <v>2850000</v>
      </c>
      <c r="E6" s="60">
        <v>2850000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1535224</v>
      </c>
      <c r="P6" s="60">
        <v>1184863</v>
      </c>
      <c r="Q6" s="60">
        <v>2720087</v>
      </c>
      <c r="R6" s="60">
        <v>1142441</v>
      </c>
      <c r="S6" s="60">
        <v>1141901</v>
      </c>
      <c r="T6" s="60">
        <v>0</v>
      </c>
      <c r="U6" s="60">
        <v>2284342</v>
      </c>
      <c r="V6" s="60">
        <v>5004429</v>
      </c>
      <c r="W6" s="60">
        <v>2850000</v>
      </c>
      <c r="X6" s="60">
        <v>2154429</v>
      </c>
      <c r="Y6" s="61">
        <v>75.59</v>
      </c>
      <c r="Z6" s="62">
        <v>2850000</v>
      </c>
    </row>
    <row r="7" spans="1:26" ht="12.75">
      <c r="A7" s="58" t="s">
        <v>33</v>
      </c>
      <c r="B7" s="19">
        <v>0</v>
      </c>
      <c r="C7" s="19">
        <v>0</v>
      </c>
      <c r="D7" s="59">
        <v>300000</v>
      </c>
      <c r="E7" s="60">
        <v>2000000</v>
      </c>
      <c r="F7" s="60">
        <v>0</v>
      </c>
      <c r="G7" s="60">
        <v>0</v>
      </c>
      <c r="H7" s="60">
        <v>0</v>
      </c>
      <c r="I7" s="60">
        <v>0</v>
      </c>
      <c r="J7" s="60">
        <v>284691</v>
      </c>
      <c r="K7" s="60">
        <v>374830</v>
      </c>
      <c r="L7" s="60">
        <v>441128</v>
      </c>
      <c r="M7" s="60">
        <v>1100649</v>
      </c>
      <c r="N7" s="60">
        <v>671926</v>
      </c>
      <c r="O7" s="60">
        <v>654653</v>
      </c>
      <c r="P7" s="60">
        <v>612947</v>
      </c>
      <c r="Q7" s="60">
        <v>1939526</v>
      </c>
      <c r="R7" s="60">
        <v>833877</v>
      </c>
      <c r="S7" s="60">
        <v>765015</v>
      </c>
      <c r="T7" s="60">
        <v>0</v>
      </c>
      <c r="U7" s="60">
        <v>1598892</v>
      </c>
      <c r="V7" s="60">
        <v>4639067</v>
      </c>
      <c r="W7" s="60">
        <v>300000</v>
      </c>
      <c r="X7" s="60">
        <v>4339067</v>
      </c>
      <c r="Y7" s="61">
        <v>1446.36</v>
      </c>
      <c r="Z7" s="62">
        <v>2000000</v>
      </c>
    </row>
    <row r="8" spans="1:26" ht="12.75">
      <c r="A8" s="58" t="s">
        <v>34</v>
      </c>
      <c r="B8" s="19">
        <v>0</v>
      </c>
      <c r="C8" s="19">
        <v>0</v>
      </c>
      <c r="D8" s="59">
        <v>226232000</v>
      </c>
      <c r="E8" s="60">
        <v>220546000</v>
      </c>
      <c r="F8" s="60">
        <v>0</v>
      </c>
      <c r="G8" s="60">
        <v>61812000</v>
      </c>
      <c r="H8" s="60">
        <v>2809713</v>
      </c>
      <c r="I8" s="60">
        <v>64621713</v>
      </c>
      <c r="J8" s="60">
        <v>0</v>
      </c>
      <c r="K8" s="60">
        <v>0</v>
      </c>
      <c r="L8" s="60">
        <v>88235000</v>
      </c>
      <c r="M8" s="60">
        <v>88235000</v>
      </c>
      <c r="N8" s="60">
        <v>128266</v>
      </c>
      <c r="O8" s="60">
        <v>2414360</v>
      </c>
      <c r="P8" s="60">
        <v>61959868</v>
      </c>
      <c r="Q8" s="60">
        <v>64502494</v>
      </c>
      <c r="R8" s="60">
        <v>768977</v>
      </c>
      <c r="S8" s="60">
        <v>399099</v>
      </c>
      <c r="T8" s="60">
        <v>0</v>
      </c>
      <c r="U8" s="60">
        <v>1168076</v>
      </c>
      <c r="V8" s="60">
        <v>218527283</v>
      </c>
      <c r="W8" s="60">
        <v>226232000</v>
      </c>
      <c r="X8" s="60">
        <v>-7704717</v>
      </c>
      <c r="Y8" s="61">
        <v>-3.41</v>
      </c>
      <c r="Z8" s="62">
        <v>220546000</v>
      </c>
    </row>
    <row r="9" spans="1:26" ht="12.75">
      <c r="A9" s="58" t="s">
        <v>35</v>
      </c>
      <c r="B9" s="19">
        <v>0</v>
      </c>
      <c r="C9" s="19">
        <v>0</v>
      </c>
      <c r="D9" s="59">
        <v>18285000</v>
      </c>
      <c r="E9" s="60">
        <v>14285000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6082713</v>
      </c>
      <c r="P9" s="60">
        <v>1012932</v>
      </c>
      <c r="Q9" s="60">
        <v>7095645</v>
      </c>
      <c r="R9" s="60">
        <v>920331</v>
      </c>
      <c r="S9" s="60">
        <v>928005</v>
      </c>
      <c r="T9" s="60">
        <v>0</v>
      </c>
      <c r="U9" s="60">
        <v>1848336</v>
      </c>
      <c r="V9" s="60">
        <v>8943981</v>
      </c>
      <c r="W9" s="60">
        <v>18285000</v>
      </c>
      <c r="X9" s="60">
        <v>-9341019</v>
      </c>
      <c r="Y9" s="61">
        <v>-51.09</v>
      </c>
      <c r="Z9" s="62">
        <v>14285000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267167000</v>
      </c>
      <c r="E10" s="66">
        <f t="shared" si="0"/>
        <v>259181000</v>
      </c>
      <c r="F10" s="66">
        <f t="shared" si="0"/>
        <v>0</v>
      </c>
      <c r="G10" s="66">
        <f t="shared" si="0"/>
        <v>61812000</v>
      </c>
      <c r="H10" s="66">
        <f t="shared" si="0"/>
        <v>2809713</v>
      </c>
      <c r="I10" s="66">
        <f t="shared" si="0"/>
        <v>64621713</v>
      </c>
      <c r="J10" s="66">
        <f t="shared" si="0"/>
        <v>284691</v>
      </c>
      <c r="K10" s="66">
        <f t="shared" si="0"/>
        <v>374830</v>
      </c>
      <c r="L10" s="66">
        <f t="shared" si="0"/>
        <v>88676128</v>
      </c>
      <c r="M10" s="66">
        <f t="shared" si="0"/>
        <v>89335649</v>
      </c>
      <c r="N10" s="66">
        <f t="shared" si="0"/>
        <v>800192</v>
      </c>
      <c r="O10" s="66">
        <f t="shared" si="0"/>
        <v>16430513</v>
      </c>
      <c r="P10" s="66">
        <f t="shared" si="0"/>
        <v>65545864</v>
      </c>
      <c r="Q10" s="66">
        <f t="shared" si="0"/>
        <v>82776569</v>
      </c>
      <c r="R10" s="66">
        <f t="shared" si="0"/>
        <v>4457352</v>
      </c>
      <c r="S10" s="66">
        <f t="shared" si="0"/>
        <v>4025761</v>
      </c>
      <c r="T10" s="66">
        <f t="shared" si="0"/>
        <v>0</v>
      </c>
      <c r="U10" s="66">
        <f t="shared" si="0"/>
        <v>8483113</v>
      </c>
      <c r="V10" s="66">
        <f t="shared" si="0"/>
        <v>245217044</v>
      </c>
      <c r="W10" s="66">
        <f t="shared" si="0"/>
        <v>267167000</v>
      </c>
      <c r="X10" s="66">
        <f t="shared" si="0"/>
        <v>-21949956</v>
      </c>
      <c r="Y10" s="67">
        <f>+IF(W10&lt;&gt;0,(X10/W10)*100,0)</f>
        <v>-8.215818570407274</v>
      </c>
      <c r="Z10" s="68">
        <f t="shared" si="0"/>
        <v>259181000</v>
      </c>
    </row>
    <row r="11" spans="1:26" ht="12.75">
      <c r="A11" s="58" t="s">
        <v>37</v>
      </c>
      <c r="B11" s="19">
        <v>0</v>
      </c>
      <c r="C11" s="19">
        <v>0</v>
      </c>
      <c r="D11" s="59">
        <v>109091282</v>
      </c>
      <c r="E11" s="60">
        <v>89591282</v>
      </c>
      <c r="F11" s="60">
        <v>0</v>
      </c>
      <c r="G11" s="60">
        <v>0</v>
      </c>
      <c r="H11" s="60">
        <v>25439</v>
      </c>
      <c r="I11" s="60">
        <v>25439</v>
      </c>
      <c r="J11" s="60">
        <v>117193</v>
      </c>
      <c r="K11" s="60">
        <v>1412846</v>
      </c>
      <c r="L11" s="60">
        <v>2312585</v>
      </c>
      <c r="M11" s="60">
        <v>3842624</v>
      </c>
      <c r="N11" s="60">
        <v>2224581</v>
      </c>
      <c r="O11" s="60">
        <v>2275999</v>
      </c>
      <c r="P11" s="60">
        <v>3407533</v>
      </c>
      <c r="Q11" s="60">
        <v>7908113</v>
      </c>
      <c r="R11" s="60">
        <v>3492336</v>
      </c>
      <c r="S11" s="60">
        <v>13068293</v>
      </c>
      <c r="T11" s="60">
        <v>0</v>
      </c>
      <c r="U11" s="60">
        <v>16560629</v>
      </c>
      <c r="V11" s="60">
        <v>28336805</v>
      </c>
      <c r="W11" s="60">
        <v>109091282</v>
      </c>
      <c r="X11" s="60">
        <v>-80754477</v>
      </c>
      <c r="Y11" s="61">
        <v>-74.02</v>
      </c>
      <c r="Z11" s="62">
        <v>89591282</v>
      </c>
    </row>
    <row r="12" spans="1:26" ht="12.75">
      <c r="A12" s="58" t="s">
        <v>38</v>
      </c>
      <c r="B12" s="19">
        <v>0</v>
      </c>
      <c r="C12" s="19">
        <v>0</v>
      </c>
      <c r="D12" s="59">
        <v>31049000</v>
      </c>
      <c r="E12" s="60">
        <v>29049000</v>
      </c>
      <c r="F12" s="60">
        <v>0</v>
      </c>
      <c r="G12" s="60">
        <v>0</v>
      </c>
      <c r="H12" s="60">
        <v>2128576</v>
      </c>
      <c r="I12" s="60">
        <v>2128576</v>
      </c>
      <c r="J12" s="60">
        <v>1269028</v>
      </c>
      <c r="K12" s="60">
        <v>1294878</v>
      </c>
      <c r="L12" s="60">
        <v>4001672</v>
      </c>
      <c r="M12" s="60">
        <v>6565578</v>
      </c>
      <c r="N12" s="60">
        <v>1993421</v>
      </c>
      <c r="O12" s="60">
        <v>1306484</v>
      </c>
      <c r="P12" s="60">
        <v>1280035</v>
      </c>
      <c r="Q12" s="60">
        <v>4579940</v>
      </c>
      <c r="R12" s="60">
        <v>1771872</v>
      </c>
      <c r="S12" s="60">
        <v>1850872</v>
      </c>
      <c r="T12" s="60">
        <v>0</v>
      </c>
      <c r="U12" s="60">
        <v>3622744</v>
      </c>
      <c r="V12" s="60">
        <v>16896838</v>
      </c>
      <c r="W12" s="60">
        <v>31049000</v>
      </c>
      <c r="X12" s="60">
        <v>-14152162</v>
      </c>
      <c r="Y12" s="61">
        <v>-45.58</v>
      </c>
      <c r="Z12" s="62">
        <v>29049000</v>
      </c>
    </row>
    <row r="13" spans="1:26" ht="12.75">
      <c r="A13" s="58" t="s">
        <v>279</v>
      </c>
      <c r="B13" s="19">
        <v>0</v>
      </c>
      <c r="C13" s="19">
        <v>0</v>
      </c>
      <c r="D13" s="59">
        <v>23000000</v>
      </c>
      <c r="E13" s="60">
        <v>35000000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23000000</v>
      </c>
      <c r="X13" s="60">
        <v>-23000000</v>
      </c>
      <c r="Y13" s="61">
        <v>-100</v>
      </c>
      <c r="Z13" s="62">
        <v>35000000</v>
      </c>
    </row>
    <row r="14" spans="1:26" ht="12.75">
      <c r="A14" s="58" t="s">
        <v>40</v>
      </c>
      <c r="B14" s="19">
        <v>0</v>
      </c>
      <c r="C14" s="19">
        <v>0</v>
      </c>
      <c r="D14" s="59">
        <v>396000</v>
      </c>
      <c r="E14" s="60">
        <v>396000</v>
      </c>
      <c r="F14" s="60">
        <v>0</v>
      </c>
      <c r="G14" s="60">
        <v>0</v>
      </c>
      <c r="H14" s="60">
        <v>15</v>
      </c>
      <c r="I14" s="60">
        <v>15</v>
      </c>
      <c r="J14" s="60">
        <v>1597</v>
      </c>
      <c r="K14" s="60">
        <v>1371</v>
      </c>
      <c r="L14" s="60">
        <v>1371</v>
      </c>
      <c r="M14" s="60">
        <v>4339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4354</v>
      </c>
      <c r="W14" s="60">
        <v>396000</v>
      </c>
      <c r="X14" s="60">
        <v>-391646</v>
      </c>
      <c r="Y14" s="61">
        <v>-98.9</v>
      </c>
      <c r="Z14" s="62">
        <v>396000</v>
      </c>
    </row>
    <row r="15" spans="1:26" ht="12.75">
      <c r="A15" s="58" t="s">
        <v>41</v>
      </c>
      <c r="B15" s="19">
        <v>0</v>
      </c>
      <c r="C15" s="19">
        <v>0</v>
      </c>
      <c r="D15" s="59">
        <v>4730957</v>
      </c>
      <c r="E15" s="60">
        <v>4730957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217330</v>
      </c>
      <c r="O15" s="60">
        <v>11330</v>
      </c>
      <c r="P15" s="60">
        <v>98165</v>
      </c>
      <c r="Q15" s="60">
        <v>326825</v>
      </c>
      <c r="R15" s="60">
        <v>83080</v>
      </c>
      <c r="S15" s="60">
        <v>284236</v>
      </c>
      <c r="T15" s="60">
        <v>0</v>
      </c>
      <c r="U15" s="60">
        <v>367316</v>
      </c>
      <c r="V15" s="60">
        <v>694141</v>
      </c>
      <c r="W15" s="60">
        <v>4730957</v>
      </c>
      <c r="X15" s="60">
        <v>-4036816</v>
      </c>
      <c r="Y15" s="61">
        <v>-85.33</v>
      </c>
      <c r="Z15" s="62">
        <v>4730957</v>
      </c>
    </row>
    <row r="16" spans="1:26" ht="12.75">
      <c r="A16" s="69" t="s">
        <v>42</v>
      </c>
      <c r="B16" s="19">
        <v>0</v>
      </c>
      <c r="C16" s="19">
        <v>0</v>
      </c>
      <c r="D16" s="59">
        <v>8000000</v>
      </c>
      <c r="E16" s="60">
        <v>4000000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106894</v>
      </c>
      <c r="O16" s="60">
        <v>0</v>
      </c>
      <c r="P16" s="60">
        <v>72052</v>
      </c>
      <c r="Q16" s="60">
        <v>178946</v>
      </c>
      <c r="R16" s="60">
        <v>36894</v>
      </c>
      <c r="S16" s="60">
        <v>36894</v>
      </c>
      <c r="T16" s="60">
        <v>0</v>
      </c>
      <c r="U16" s="60">
        <v>73788</v>
      </c>
      <c r="V16" s="60">
        <v>252734</v>
      </c>
      <c r="W16" s="60">
        <v>8000000</v>
      </c>
      <c r="X16" s="60">
        <v>-7747266</v>
      </c>
      <c r="Y16" s="61">
        <v>-96.84</v>
      </c>
      <c r="Z16" s="62">
        <v>4000000</v>
      </c>
    </row>
    <row r="17" spans="1:26" ht="12.75">
      <c r="A17" s="58" t="s">
        <v>43</v>
      </c>
      <c r="B17" s="19">
        <v>0</v>
      </c>
      <c r="C17" s="19">
        <v>0</v>
      </c>
      <c r="D17" s="59">
        <v>76696471</v>
      </c>
      <c r="E17" s="60">
        <v>75096471</v>
      </c>
      <c r="F17" s="60">
        <v>0</v>
      </c>
      <c r="G17" s="60">
        <v>0</v>
      </c>
      <c r="H17" s="60">
        <v>655710</v>
      </c>
      <c r="I17" s="60">
        <v>655710</v>
      </c>
      <c r="J17" s="60">
        <v>405230</v>
      </c>
      <c r="K17" s="60">
        <v>308781</v>
      </c>
      <c r="L17" s="60">
        <v>878507</v>
      </c>
      <c r="M17" s="60">
        <v>1592518</v>
      </c>
      <c r="N17" s="60">
        <v>828454</v>
      </c>
      <c r="O17" s="60">
        <v>3661656</v>
      </c>
      <c r="P17" s="60">
        <v>2147461</v>
      </c>
      <c r="Q17" s="60">
        <v>6637571</v>
      </c>
      <c r="R17" s="60">
        <v>3624641</v>
      </c>
      <c r="S17" s="60">
        <v>2146180</v>
      </c>
      <c r="T17" s="60">
        <v>0</v>
      </c>
      <c r="U17" s="60">
        <v>5770821</v>
      </c>
      <c r="V17" s="60">
        <v>14656620</v>
      </c>
      <c r="W17" s="60">
        <v>76696471</v>
      </c>
      <c r="X17" s="60">
        <v>-62039851</v>
      </c>
      <c r="Y17" s="61">
        <v>-80.89</v>
      </c>
      <c r="Z17" s="62">
        <v>75096471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252963710</v>
      </c>
      <c r="E18" s="73">
        <f t="shared" si="1"/>
        <v>237863710</v>
      </c>
      <c r="F18" s="73">
        <f t="shared" si="1"/>
        <v>0</v>
      </c>
      <c r="G18" s="73">
        <f t="shared" si="1"/>
        <v>0</v>
      </c>
      <c r="H18" s="73">
        <f t="shared" si="1"/>
        <v>2809740</v>
      </c>
      <c r="I18" s="73">
        <f t="shared" si="1"/>
        <v>2809740</v>
      </c>
      <c r="J18" s="73">
        <f t="shared" si="1"/>
        <v>1793048</v>
      </c>
      <c r="K18" s="73">
        <f t="shared" si="1"/>
        <v>3017876</v>
      </c>
      <c r="L18" s="73">
        <f t="shared" si="1"/>
        <v>7194135</v>
      </c>
      <c r="M18" s="73">
        <f t="shared" si="1"/>
        <v>12005059</v>
      </c>
      <c r="N18" s="73">
        <f t="shared" si="1"/>
        <v>5370680</v>
      </c>
      <c r="O18" s="73">
        <f t="shared" si="1"/>
        <v>7255469</v>
      </c>
      <c r="P18" s="73">
        <f t="shared" si="1"/>
        <v>7005246</v>
      </c>
      <c r="Q18" s="73">
        <f t="shared" si="1"/>
        <v>19631395</v>
      </c>
      <c r="R18" s="73">
        <f t="shared" si="1"/>
        <v>9008823</v>
      </c>
      <c r="S18" s="73">
        <f t="shared" si="1"/>
        <v>17386475</v>
      </c>
      <c r="T18" s="73">
        <f t="shared" si="1"/>
        <v>0</v>
      </c>
      <c r="U18" s="73">
        <f t="shared" si="1"/>
        <v>26395298</v>
      </c>
      <c r="V18" s="73">
        <f t="shared" si="1"/>
        <v>60841492</v>
      </c>
      <c r="W18" s="73">
        <f t="shared" si="1"/>
        <v>252963710</v>
      </c>
      <c r="X18" s="73">
        <f t="shared" si="1"/>
        <v>-192122218</v>
      </c>
      <c r="Y18" s="67">
        <f>+IF(W18&lt;&gt;0,(X18/W18)*100,0)</f>
        <v>-75.94852953413752</v>
      </c>
      <c r="Z18" s="74">
        <f t="shared" si="1"/>
        <v>237863710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14203290</v>
      </c>
      <c r="E19" s="77">
        <f t="shared" si="2"/>
        <v>21317290</v>
      </c>
      <c r="F19" s="77">
        <f t="shared" si="2"/>
        <v>0</v>
      </c>
      <c r="G19" s="77">
        <f t="shared" si="2"/>
        <v>61812000</v>
      </c>
      <c r="H19" s="77">
        <f t="shared" si="2"/>
        <v>-27</v>
      </c>
      <c r="I19" s="77">
        <f t="shared" si="2"/>
        <v>61811973</v>
      </c>
      <c r="J19" s="77">
        <f t="shared" si="2"/>
        <v>-1508357</v>
      </c>
      <c r="K19" s="77">
        <f t="shared" si="2"/>
        <v>-2643046</v>
      </c>
      <c r="L19" s="77">
        <f t="shared" si="2"/>
        <v>81481993</v>
      </c>
      <c r="M19" s="77">
        <f t="shared" si="2"/>
        <v>77330590</v>
      </c>
      <c r="N19" s="77">
        <f t="shared" si="2"/>
        <v>-4570488</v>
      </c>
      <c r="O19" s="77">
        <f t="shared" si="2"/>
        <v>9175044</v>
      </c>
      <c r="P19" s="77">
        <f t="shared" si="2"/>
        <v>58540618</v>
      </c>
      <c r="Q19" s="77">
        <f t="shared" si="2"/>
        <v>63145174</v>
      </c>
      <c r="R19" s="77">
        <f t="shared" si="2"/>
        <v>-4551471</v>
      </c>
      <c r="S19" s="77">
        <f t="shared" si="2"/>
        <v>-13360714</v>
      </c>
      <c r="T19" s="77">
        <f t="shared" si="2"/>
        <v>0</v>
      </c>
      <c r="U19" s="77">
        <f t="shared" si="2"/>
        <v>-17912185</v>
      </c>
      <c r="V19" s="77">
        <f t="shared" si="2"/>
        <v>184375552</v>
      </c>
      <c r="W19" s="77">
        <f>IF(E10=E18,0,W10-W18)</f>
        <v>14203290</v>
      </c>
      <c r="X19" s="77">
        <f t="shared" si="2"/>
        <v>170172262</v>
      </c>
      <c r="Y19" s="78">
        <f>+IF(W19&lt;&gt;0,(X19/W19)*100,0)</f>
        <v>1198.1186189960215</v>
      </c>
      <c r="Z19" s="79">
        <f t="shared" si="2"/>
        <v>21317290</v>
      </c>
    </row>
    <row r="20" spans="1:26" ht="12.75">
      <c r="A20" s="58" t="s">
        <v>46</v>
      </c>
      <c r="B20" s="19">
        <v>0</v>
      </c>
      <c r="C20" s="19">
        <v>0</v>
      </c>
      <c r="D20" s="59">
        <v>93137000</v>
      </c>
      <c r="E20" s="60">
        <v>108737000</v>
      </c>
      <c r="F20" s="60">
        <v>0</v>
      </c>
      <c r="G20" s="60">
        <v>0</v>
      </c>
      <c r="H20" s="60">
        <v>0</v>
      </c>
      <c r="I20" s="60">
        <v>0</v>
      </c>
      <c r="J20" s="60">
        <v>9205610</v>
      </c>
      <c r="K20" s="60">
        <v>7402602</v>
      </c>
      <c r="L20" s="60">
        <v>52826000</v>
      </c>
      <c r="M20" s="60">
        <v>69434212</v>
      </c>
      <c r="N20" s="60">
        <v>0</v>
      </c>
      <c r="O20" s="60">
        <v>7325596</v>
      </c>
      <c r="P20" s="60">
        <v>8329327</v>
      </c>
      <c r="Q20" s="60">
        <v>15654923</v>
      </c>
      <c r="R20" s="60">
        <v>298345</v>
      </c>
      <c r="S20" s="60">
        <v>15356309</v>
      </c>
      <c r="T20" s="60">
        <v>0</v>
      </c>
      <c r="U20" s="60">
        <v>15654654</v>
      </c>
      <c r="V20" s="60">
        <v>100743789</v>
      </c>
      <c r="W20" s="60">
        <v>93137000</v>
      </c>
      <c r="X20" s="60">
        <v>7606789</v>
      </c>
      <c r="Y20" s="61">
        <v>8.17</v>
      </c>
      <c r="Z20" s="62">
        <v>108737000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1154626</v>
      </c>
      <c r="L21" s="82">
        <v>1154626</v>
      </c>
      <c r="M21" s="82">
        <v>2309252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2309252</v>
      </c>
      <c r="W21" s="82"/>
      <c r="X21" s="82">
        <v>2309252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107340290</v>
      </c>
      <c r="E22" s="88">
        <f t="shared" si="3"/>
        <v>130054290</v>
      </c>
      <c r="F22" s="88">
        <f t="shared" si="3"/>
        <v>0</v>
      </c>
      <c r="G22" s="88">
        <f t="shared" si="3"/>
        <v>61812000</v>
      </c>
      <c r="H22" s="88">
        <f t="shared" si="3"/>
        <v>-27</v>
      </c>
      <c r="I22" s="88">
        <f t="shared" si="3"/>
        <v>61811973</v>
      </c>
      <c r="J22" s="88">
        <f t="shared" si="3"/>
        <v>7697253</v>
      </c>
      <c r="K22" s="88">
        <f t="shared" si="3"/>
        <v>5914182</v>
      </c>
      <c r="L22" s="88">
        <f t="shared" si="3"/>
        <v>135462619</v>
      </c>
      <c r="M22" s="88">
        <f t="shared" si="3"/>
        <v>149074054</v>
      </c>
      <c r="N22" s="88">
        <f t="shared" si="3"/>
        <v>-4570488</v>
      </c>
      <c r="O22" s="88">
        <f t="shared" si="3"/>
        <v>16500640</v>
      </c>
      <c r="P22" s="88">
        <f t="shared" si="3"/>
        <v>66869945</v>
      </c>
      <c r="Q22" s="88">
        <f t="shared" si="3"/>
        <v>78800097</v>
      </c>
      <c r="R22" s="88">
        <f t="shared" si="3"/>
        <v>-4253126</v>
      </c>
      <c r="S22" s="88">
        <f t="shared" si="3"/>
        <v>1995595</v>
      </c>
      <c r="T22" s="88">
        <f t="shared" si="3"/>
        <v>0</v>
      </c>
      <c r="U22" s="88">
        <f t="shared" si="3"/>
        <v>-2257531</v>
      </c>
      <c r="V22" s="88">
        <f t="shared" si="3"/>
        <v>287428593</v>
      </c>
      <c r="W22" s="88">
        <f t="shared" si="3"/>
        <v>107340290</v>
      </c>
      <c r="X22" s="88">
        <f t="shared" si="3"/>
        <v>180088303</v>
      </c>
      <c r="Y22" s="89">
        <f>+IF(W22&lt;&gt;0,(X22/W22)*100,0)</f>
        <v>167.7732592300617</v>
      </c>
      <c r="Z22" s="90">
        <f t="shared" si="3"/>
        <v>130054290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107340290</v>
      </c>
      <c r="E24" s="77">
        <f t="shared" si="4"/>
        <v>130054290</v>
      </c>
      <c r="F24" s="77">
        <f t="shared" si="4"/>
        <v>0</v>
      </c>
      <c r="G24" s="77">
        <f t="shared" si="4"/>
        <v>61812000</v>
      </c>
      <c r="H24" s="77">
        <f t="shared" si="4"/>
        <v>-27</v>
      </c>
      <c r="I24" s="77">
        <f t="shared" si="4"/>
        <v>61811973</v>
      </c>
      <c r="J24" s="77">
        <f t="shared" si="4"/>
        <v>7697253</v>
      </c>
      <c r="K24" s="77">
        <f t="shared" si="4"/>
        <v>5914182</v>
      </c>
      <c r="L24" s="77">
        <f t="shared" si="4"/>
        <v>135462619</v>
      </c>
      <c r="M24" s="77">
        <f t="shared" si="4"/>
        <v>149074054</v>
      </c>
      <c r="N24" s="77">
        <f t="shared" si="4"/>
        <v>-4570488</v>
      </c>
      <c r="O24" s="77">
        <f t="shared" si="4"/>
        <v>16500640</v>
      </c>
      <c r="P24" s="77">
        <f t="shared" si="4"/>
        <v>66869945</v>
      </c>
      <c r="Q24" s="77">
        <f t="shared" si="4"/>
        <v>78800097</v>
      </c>
      <c r="R24" s="77">
        <f t="shared" si="4"/>
        <v>-4253126</v>
      </c>
      <c r="S24" s="77">
        <f t="shared" si="4"/>
        <v>1995595</v>
      </c>
      <c r="T24" s="77">
        <f t="shared" si="4"/>
        <v>0</v>
      </c>
      <c r="U24" s="77">
        <f t="shared" si="4"/>
        <v>-2257531</v>
      </c>
      <c r="V24" s="77">
        <f t="shared" si="4"/>
        <v>287428593</v>
      </c>
      <c r="W24" s="77">
        <f t="shared" si="4"/>
        <v>107340290</v>
      </c>
      <c r="X24" s="77">
        <f t="shared" si="4"/>
        <v>180088303</v>
      </c>
      <c r="Y24" s="78">
        <f>+IF(W24&lt;&gt;0,(X24/W24)*100,0)</f>
        <v>167.7732592300617</v>
      </c>
      <c r="Z24" s="79">
        <f t="shared" si="4"/>
        <v>130054290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107370000</v>
      </c>
      <c r="E27" s="100">
        <v>122970000</v>
      </c>
      <c r="F27" s="100">
        <v>0</v>
      </c>
      <c r="G27" s="100">
        <v>0</v>
      </c>
      <c r="H27" s="100">
        <v>0</v>
      </c>
      <c r="I27" s="100">
        <v>0</v>
      </c>
      <c r="J27" s="100">
        <v>9205610</v>
      </c>
      <c r="K27" s="100">
        <v>7402602</v>
      </c>
      <c r="L27" s="100">
        <v>22983865</v>
      </c>
      <c r="M27" s="100">
        <v>39592077</v>
      </c>
      <c r="N27" s="100">
        <v>0</v>
      </c>
      <c r="O27" s="100">
        <v>7685875</v>
      </c>
      <c r="P27" s="100">
        <v>10005511</v>
      </c>
      <c r="Q27" s="100">
        <v>17691386</v>
      </c>
      <c r="R27" s="100">
        <v>2244707</v>
      </c>
      <c r="S27" s="100">
        <v>15356309</v>
      </c>
      <c r="T27" s="100">
        <v>0</v>
      </c>
      <c r="U27" s="100">
        <v>17601016</v>
      </c>
      <c r="V27" s="100">
        <v>74884479</v>
      </c>
      <c r="W27" s="100">
        <v>122970000</v>
      </c>
      <c r="X27" s="100">
        <v>-48085521</v>
      </c>
      <c r="Y27" s="101">
        <v>-39.1</v>
      </c>
      <c r="Z27" s="102">
        <v>122970000</v>
      </c>
    </row>
    <row r="28" spans="1:26" ht="12.75">
      <c r="A28" s="103" t="s">
        <v>46</v>
      </c>
      <c r="B28" s="19">
        <v>0</v>
      </c>
      <c r="C28" s="19">
        <v>0</v>
      </c>
      <c r="D28" s="59">
        <v>93137000</v>
      </c>
      <c r="E28" s="60">
        <v>108737000</v>
      </c>
      <c r="F28" s="60">
        <v>0</v>
      </c>
      <c r="G28" s="60">
        <v>0</v>
      </c>
      <c r="H28" s="60">
        <v>0</v>
      </c>
      <c r="I28" s="60">
        <v>0</v>
      </c>
      <c r="J28" s="60">
        <v>9205610</v>
      </c>
      <c r="K28" s="60">
        <v>7402602</v>
      </c>
      <c r="L28" s="60">
        <v>22983865</v>
      </c>
      <c r="M28" s="60">
        <v>39592077</v>
      </c>
      <c r="N28" s="60">
        <v>0</v>
      </c>
      <c r="O28" s="60">
        <v>7685875</v>
      </c>
      <c r="P28" s="60">
        <v>9977931</v>
      </c>
      <c r="Q28" s="60">
        <v>17663806</v>
      </c>
      <c r="R28" s="60">
        <v>2244707</v>
      </c>
      <c r="S28" s="60">
        <v>15356309</v>
      </c>
      <c r="T28" s="60">
        <v>0</v>
      </c>
      <c r="U28" s="60">
        <v>17601016</v>
      </c>
      <c r="V28" s="60">
        <v>74856899</v>
      </c>
      <c r="W28" s="60">
        <v>108737000</v>
      </c>
      <c r="X28" s="60">
        <v>-33880101</v>
      </c>
      <c r="Y28" s="61">
        <v>-31.16</v>
      </c>
      <c r="Z28" s="62">
        <v>108737000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27580</v>
      </c>
      <c r="Q29" s="60">
        <v>27580</v>
      </c>
      <c r="R29" s="60">
        <v>0</v>
      </c>
      <c r="S29" s="60">
        <v>0</v>
      </c>
      <c r="T29" s="60">
        <v>0</v>
      </c>
      <c r="U29" s="60">
        <v>0</v>
      </c>
      <c r="V29" s="60">
        <v>27580</v>
      </c>
      <c r="W29" s="60"/>
      <c r="X29" s="60">
        <v>27580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14233000</v>
      </c>
      <c r="E31" s="60">
        <v>14233000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14233000</v>
      </c>
      <c r="X31" s="60">
        <v>-14233000</v>
      </c>
      <c r="Y31" s="61">
        <v>-100</v>
      </c>
      <c r="Z31" s="62">
        <v>14233000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107370000</v>
      </c>
      <c r="E32" s="100">
        <f t="shared" si="5"/>
        <v>122970000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9205610</v>
      </c>
      <c r="K32" s="100">
        <f t="shared" si="5"/>
        <v>7402602</v>
      </c>
      <c r="L32" s="100">
        <f t="shared" si="5"/>
        <v>22983865</v>
      </c>
      <c r="M32" s="100">
        <f t="shared" si="5"/>
        <v>39592077</v>
      </c>
      <c r="N32" s="100">
        <f t="shared" si="5"/>
        <v>0</v>
      </c>
      <c r="O32" s="100">
        <f t="shared" si="5"/>
        <v>7685875</v>
      </c>
      <c r="P32" s="100">
        <f t="shared" si="5"/>
        <v>10005511</v>
      </c>
      <c r="Q32" s="100">
        <f t="shared" si="5"/>
        <v>17691386</v>
      </c>
      <c r="R32" s="100">
        <f t="shared" si="5"/>
        <v>2244707</v>
      </c>
      <c r="S32" s="100">
        <f t="shared" si="5"/>
        <v>15356309</v>
      </c>
      <c r="T32" s="100">
        <f t="shared" si="5"/>
        <v>0</v>
      </c>
      <c r="U32" s="100">
        <f t="shared" si="5"/>
        <v>17601016</v>
      </c>
      <c r="V32" s="100">
        <f t="shared" si="5"/>
        <v>74884479</v>
      </c>
      <c r="W32" s="100">
        <f t="shared" si="5"/>
        <v>122970000</v>
      </c>
      <c r="X32" s="100">
        <f t="shared" si="5"/>
        <v>-48085521</v>
      </c>
      <c r="Y32" s="101">
        <f>+IF(W32&lt;&gt;0,(X32/W32)*100,0)</f>
        <v>-39.103456940717244</v>
      </c>
      <c r="Z32" s="102">
        <f t="shared" si="5"/>
        <v>122970000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0</v>
      </c>
      <c r="E35" s="60">
        <v>230744467</v>
      </c>
      <c r="F35" s="60">
        <v>0</v>
      </c>
      <c r="G35" s="60">
        <v>0</v>
      </c>
      <c r="H35" s="60">
        <v>7782503</v>
      </c>
      <c r="I35" s="60">
        <v>7782503</v>
      </c>
      <c r="J35" s="60">
        <v>21862345</v>
      </c>
      <c r="K35" s="60">
        <v>0</v>
      </c>
      <c r="L35" s="60">
        <v>193641323</v>
      </c>
      <c r="M35" s="60">
        <v>193641323</v>
      </c>
      <c r="N35" s="60">
        <v>200444444</v>
      </c>
      <c r="O35" s="60">
        <v>0</v>
      </c>
      <c r="P35" s="60">
        <v>246145198</v>
      </c>
      <c r="Q35" s="60">
        <v>246145198</v>
      </c>
      <c r="R35" s="60">
        <v>234908043</v>
      </c>
      <c r="S35" s="60">
        <v>217605594</v>
      </c>
      <c r="T35" s="60">
        <v>0</v>
      </c>
      <c r="U35" s="60">
        <v>217605594</v>
      </c>
      <c r="V35" s="60">
        <v>217605594</v>
      </c>
      <c r="W35" s="60">
        <v>230744467</v>
      </c>
      <c r="X35" s="60">
        <v>-13138873</v>
      </c>
      <c r="Y35" s="61">
        <v>-5.69</v>
      </c>
      <c r="Z35" s="62">
        <v>230744467</v>
      </c>
    </row>
    <row r="36" spans="1:26" ht="12.75">
      <c r="A36" s="58" t="s">
        <v>57</v>
      </c>
      <c r="B36" s="19">
        <v>0</v>
      </c>
      <c r="C36" s="19">
        <v>0</v>
      </c>
      <c r="D36" s="59">
        <v>0</v>
      </c>
      <c r="E36" s="60">
        <v>345027947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29693960</v>
      </c>
      <c r="M36" s="60">
        <v>29693960</v>
      </c>
      <c r="N36" s="60">
        <v>29693960</v>
      </c>
      <c r="O36" s="60">
        <v>0</v>
      </c>
      <c r="P36" s="60">
        <v>48161603</v>
      </c>
      <c r="Q36" s="60">
        <v>48161603</v>
      </c>
      <c r="R36" s="60">
        <v>48459948</v>
      </c>
      <c r="S36" s="60">
        <v>63816257</v>
      </c>
      <c r="T36" s="60">
        <v>0</v>
      </c>
      <c r="U36" s="60">
        <v>63816257</v>
      </c>
      <c r="V36" s="60">
        <v>63816257</v>
      </c>
      <c r="W36" s="60">
        <v>345027947</v>
      </c>
      <c r="X36" s="60">
        <v>-281211690</v>
      </c>
      <c r="Y36" s="61">
        <v>-81.5</v>
      </c>
      <c r="Z36" s="62">
        <v>345027947</v>
      </c>
    </row>
    <row r="37" spans="1:26" ht="12.75">
      <c r="A37" s="58" t="s">
        <v>58</v>
      </c>
      <c r="B37" s="19">
        <v>0</v>
      </c>
      <c r="C37" s="19">
        <v>0</v>
      </c>
      <c r="D37" s="59">
        <v>0</v>
      </c>
      <c r="E37" s="60">
        <v>21500000</v>
      </c>
      <c r="F37" s="60">
        <v>0</v>
      </c>
      <c r="G37" s="60">
        <v>0</v>
      </c>
      <c r="H37" s="60">
        <v>7782503</v>
      </c>
      <c r="I37" s="60">
        <v>7782503</v>
      </c>
      <c r="J37" s="60">
        <v>21862345</v>
      </c>
      <c r="K37" s="60">
        <v>0</v>
      </c>
      <c r="L37" s="60">
        <v>64174806</v>
      </c>
      <c r="M37" s="60">
        <v>64174806</v>
      </c>
      <c r="N37" s="60">
        <v>70977927</v>
      </c>
      <c r="O37" s="60">
        <v>0</v>
      </c>
      <c r="P37" s="60">
        <v>65779498</v>
      </c>
      <c r="Q37" s="60">
        <v>65779498</v>
      </c>
      <c r="R37" s="60">
        <v>60612783</v>
      </c>
      <c r="S37" s="60">
        <v>48665771</v>
      </c>
      <c r="T37" s="60">
        <v>0</v>
      </c>
      <c r="U37" s="60">
        <v>48665771</v>
      </c>
      <c r="V37" s="60">
        <v>48665771</v>
      </c>
      <c r="W37" s="60">
        <v>21500000</v>
      </c>
      <c r="X37" s="60">
        <v>27165771</v>
      </c>
      <c r="Y37" s="61">
        <v>126.35</v>
      </c>
      <c r="Z37" s="62">
        <v>21500000</v>
      </c>
    </row>
    <row r="38" spans="1:26" ht="12.7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0</v>
      </c>
      <c r="C39" s="19">
        <v>0</v>
      </c>
      <c r="D39" s="59">
        <v>0</v>
      </c>
      <c r="E39" s="60">
        <v>554272414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159160477</v>
      </c>
      <c r="M39" s="60">
        <v>159160477</v>
      </c>
      <c r="N39" s="60">
        <v>159160477</v>
      </c>
      <c r="O39" s="60">
        <v>0</v>
      </c>
      <c r="P39" s="60">
        <v>228527303</v>
      </c>
      <c r="Q39" s="60">
        <v>228527303</v>
      </c>
      <c r="R39" s="60">
        <v>222755208</v>
      </c>
      <c r="S39" s="60">
        <v>232756080</v>
      </c>
      <c r="T39" s="60">
        <v>0</v>
      </c>
      <c r="U39" s="60">
        <v>232756080</v>
      </c>
      <c r="V39" s="60">
        <v>232756080</v>
      </c>
      <c r="W39" s="60">
        <v>554272414</v>
      </c>
      <c r="X39" s="60">
        <v>-321516334</v>
      </c>
      <c r="Y39" s="61">
        <v>-58.01</v>
      </c>
      <c r="Z39" s="62">
        <v>554272414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166694823</v>
      </c>
      <c r="E42" s="60">
        <v>166694823</v>
      </c>
      <c r="F42" s="60">
        <v>0</v>
      </c>
      <c r="G42" s="60">
        <v>63822000</v>
      </c>
      <c r="H42" s="60">
        <v>3115607</v>
      </c>
      <c r="I42" s="60">
        <v>66937607</v>
      </c>
      <c r="J42" s="60">
        <v>22154643</v>
      </c>
      <c r="K42" s="60">
        <v>28289293</v>
      </c>
      <c r="L42" s="60">
        <v>132772816</v>
      </c>
      <c r="M42" s="60">
        <v>183216752</v>
      </c>
      <c r="N42" s="60">
        <v>-3203713</v>
      </c>
      <c r="O42" s="60">
        <v>-5989130</v>
      </c>
      <c r="P42" s="60">
        <v>71618305</v>
      </c>
      <c r="Q42" s="60">
        <v>62425462</v>
      </c>
      <c r="R42" s="60">
        <v>-9892389</v>
      </c>
      <c r="S42" s="60">
        <v>0</v>
      </c>
      <c r="T42" s="60">
        <v>0</v>
      </c>
      <c r="U42" s="60">
        <v>-9892389</v>
      </c>
      <c r="V42" s="60">
        <v>302687432</v>
      </c>
      <c r="W42" s="60">
        <v>166694823</v>
      </c>
      <c r="X42" s="60">
        <v>135992609</v>
      </c>
      <c r="Y42" s="61">
        <v>81.58</v>
      </c>
      <c r="Z42" s="62">
        <v>166694823</v>
      </c>
    </row>
    <row r="43" spans="1:26" ht="12.7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-9205610</v>
      </c>
      <c r="K43" s="60">
        <v>-7402602</v>
      </c>
      <c r="L43" s="60">
        <v>-13085748</v>
      </c>
      <c r="M43" s="60">
        <v>-29693960</v>
      </c>
      <c r="N43" s="60">
        <v>0</v>
      </c>
      <c r="O43" s="60">
        <v>-5181220</v>
      </c>
      <c r="P43" s="60">
        <v>-15180884</v>
      </c>
      <c r="Q43" s="60">
        <v>-20362104</v>
      </c>
      <c r="R43" s="60">
        <v>-2244707</v>
      </c>
      <c r="S43" s="60">
        <v>0</v>
      </c>
      <c r="T43" s="60">
        <v>0</v>
      </c>
      <c r="U43" s="60">
        <v>-2244707</v>
      </c>
      <c r="V43" s="60">
        <v>-52300771</v>
      </c>
      <c r="W43" s="60"/>
      <c r="X43" s="60">
        <v>-52300771</v>
      </c>
      <c r="Y43" s="61">
        <v>0</v>
      </c>
      <c r="Z43" s="62">
        <v>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166694823</v>
      </c>
      <c r="E45" s="100">
        <v>166694823</v>
      </c>
      <c r="F45" s="100">
        <v>0</v>
      </c>
      <c r="G45" s="100">
        <v>63822000</v>
      </c>
      <c r="H45" s="100">
        <v>66937607</v>
      </c>
      <c r="I45" s="100">
        <v>66937607</v>
      </c>
      <c r="J45" s="100">
        <v>79886640</v>
      </c>
      <c r="K45" s="100">
        <v>100773331</v>
      </c>
      <c r="L45" s="100">
        <v>220460399</v>
      </c>
      <c r="M45" s="100">
        <v>220460399</v>
      </c>
      <c r="N45" s="100">
        <v>217256686</v>
      </c>
      <c r="O45" s="100">
        <v>206086336</v>
      </c>
      <c r="P45" s="100">
        <v>262523757</v>
      </c>
      <c r="Q45" s="100">
        <v>217256686</v>
      </c>
      <c r="R45" s="100">
        <v>250386661</v>
      </c>
      <c r="S45" s="100">
        <v>0</v>
      </c>
      <c r="T45" s="100">
        <v>0</v>
      </c>
      <c r="U45" s="100">
        <v>250386661</v>
      </c>
      <c r="V45" s="100">
        <v>250386661</v>
      </c>
      <c r="W45" s="100">
        <v>166694823</v>
      </c>
      <c r="X45" s="100">
        <v>83691838</v>
      </c>
      <c r="Y45" s="101">
        <v>50.21</v>
      </c>
      <c r="Z45" s="102">
        <v>166694823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40.41379310344828</v>
      </c>
      <c r="E58" s="7">
        <f t="shared" si="6"/>
        <v>40.41379310344828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40.41379310344828</v>
      </c>
      <c r="X58" s="7">
        <f t="shared" si="6"/>
        <v>0</v>
      </c>
      <c r="Y58" s="7">
        <f t="shared" si="6"/>
        <v>0</v>
      </c>
      <c r="Z58" s="8">
        <f t="shared" si="6"/>
        <v>40.41379310344828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40</v>
      </c>
      <c r="E59" s="10">
        <f t="shared" si="7"/>
        <v>40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40</v>
      </c>
      <c r="X59" s="10">
        <f t="shared" si="7"/>
        <v>0</v>
      </c>
      <c r="Y59" s="10">
        <f t="shared" si="7"/>
        <v>0</v>
      </c>
      <c r="Z59" s="11">
        <f t="shared" si="7"/>
        <v>40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40</v>
      </c>
      <c r="E60" s="13">
        <f t="shared" si="7"/>
        <v>40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40</v>
      </c>
      <c r="X60" s="13">
        <f t="shared" si="7"/>
        <v>0</v>
      </c>
      <c r="Y60" s="13">
        <f t="shared" si="7"/>
        <v>0</v>
      </c>
      <c r="Z60" s="14">
        <f t="shared" si="7"/>
        <v>40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40</v>
      </c>
      <c r="E64" s="13">
        <f t="shared" si="7"/>
        <v>40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40</v>
      </c>
      <c r="X64" s="13">
        <f t="shared" si="7"/>
        <v>0</v>
      </c>
      <c r="Y64" s="13">
        <f t="shared" si="7"/>
        <v>0</v>
      </c>
      <c r="Z64" s="14">
        <f t="shared" si="7"/>
        <v>40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50</v>
      </c>
      <c r="E66" s="16">
        <f t="shared" si="7"/>
        <v>50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50</v>
      </c>
      <c r="X66" s="16">
        <f t="shared" si="7"/>
        <v>0</v>
      </c>
      <c r="Y66" s="16">
        <f t="shared" si="7"/>
        <v>0</v>
      </c>
      <c r="Z66" s="17">
        <f t="shared" si="7"/>
        <v>50</v>
      </c>
    </row>
    <row r="67" spans="1:26" ht="12.75" hidden="1">
      <c r="A67" s="41" t="s">
        <v>286</v>
      </c>
      <c r="B67" s="24"/>
      <c r="C67" s="24"/>
      <c r="D67" s="25">
        <v>21750000</v>
      </c>
      <c r="E67" s="26">
        <v>21750000</v>
      </c>
      <c r="F67" s="26"/>
      <c r="G67" s="26"/>
      <c r="H67" s="26"/>
      <c r="I67" s="26"/>
      <c r="J67" s="26"/>
      <c r="K67" s="26"/>
      <c r="L67" s="26"/>
      <c r="M67" s="26"/>
      <c r="N67" s="26"/>
      <c r="O67" s="26">
        <v>10200452</v>
      </c>
      <c r="P67" s="26">
        <v>2492596</v>
      </c>
      <c r="Q67" s="26">
        <v>12693048</v>
      </c>
      <c r="R67" s="26">
        <v>2432226</v>
      </c>
      <c r="S67" s="26">
        <v>2439375</v>
      </c>
      <c r="T67" s="26"/>
      <c r="U67" s="26">
        <v>4871601</v>
      </c>
      <c r="V67" s="26">
        <v>17564649</v>
      </c>
      <c r="W67" s="26">
        <v>21750000</v>
      </c>
      <c r="X67" s="26"/>
      <c r="Y67" s="25"/>
      <c r="Z67" s="27">
        <v>21750000</v>
      </c>
    </row>
    <row r="68" spans="1:26" ht="12.75" hidden="1">
      <c r="A68" s="37" t="s">
        <v>31</v>
      </c>
      <c r="B68" s="19"/>
      <c r="C68" s="19"/>
      <c r="D68" s="20">
        <v>18000000</v>
      </c>
      <c r="E68" s="21">
        <v>18000000</v>
      </c>
      <c r="F68" s="21"/>
      <c r="G68" s="21"/>
      <c r="H68" s="21"/>
      <c r="I68" s="21"/>
      <c r="J68" s="21"/>
      <c r="K68" s="21"/>
      <c r="L68" s="21"/>
      <c r="M68" s="21"/>
      <c r="N68" s="21"/>
      <c r="O68" s="21">
        <v>5492031</v>
      </c>
      <c r="P68" s="21">
        <v>775254</v>
      </c>
      <c r="Q68" s="21">
        <v>6267285</v>
      </c>
      <c r="R68" s="21">
        <v>783065</v>
      </c>
      <c r="S68" s="21">
        <v>783080</v>
      </c>
      <c r="T68" s="21"/>
      <c r="U68" s="21">
        <v>1566145</v>
      </c>
      <c r="V68" s="21">
        <v>7833430</v>
      </c>
      <c r="W68" s="21">
        <v>18000000</v>
      </c>
      <c r="X68" s="21"/>
      <c r="Y68" s="20"/>
      <c r="Z68" s="23">
        <v>18000000</v>
      </c>
    </row>
    <row r="69" spans="1:26" ht="12.75" hidden="1">
      <c r="A69" s="38" t="s">
        <v>32</v>
      </c>
      <c r="B69" s="19"/>
      <c r="C69" s="19"/>
      <c r="D69" s="20">
        <v>2850000</v>
      </c>
      <c r="E69" s="21">
        <v>2850000</v>
      </c>
      <c r="F69" s="21"/>
      <c r="G69" s="21"/>
      <c r="H69" s="21"/>
      <c r="I69" s="21"/>
      <c r="J69" s="21"/>
      <c r="K69" s="21"/>
      <c r="L69" s="21"/>
      <c r="M69" s="21"/>
      <c r="N69" s="21"/>
      <c r="O69" s="21">
        <v>1535224</v>
      </c>
      <c r="P69" s="21">
        <v>1184863</v>
      </c>
      <c r="Q69" s="21">
        <v>2720087</v>
      </c>
      <c r="R69" s="21">
        <v>1142441</v>
      </c>
      <c r="S69" s="21">
        <v>1141901</v>
      </c>
      <c r="T69" s="21"/>
      <c r="U69" s="21">
        <v>2284342</v>
      </c>
      <c r="V69" s="21">
        <v>5004429</v>
      </c>
      <c r="W69" s="21">
        <v>2850000</v>
      </c>
      <c r="X69" s="21"/>
      <c r="Y69" s="20"/>
      <c r="Z69" s="23">
        <v>2850000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2850000</v>
      </c>
      <c r="E73" s="21">
        <v>2850000</v>
      </c>
      <c r="F73" s="21"/>
      <c r="G73" s="21"/>
      <c r="H73" s="21"/>
      <c r="I73" s="21"/>
      <c r="J73" s="21"/>
      <c r="K73" s="21"/>
      <c r="L73" s="21"/>
      <c r="M73" s="21"/>
      <c r="N73" s="21"/>
      <c r="O73" s="21">
        <v>1535224</v>
      </c>
      <c r="P73" s="21">
        <v>260134</v>
      </c>
      <c r="Q73" s="21">
        <v>1795358</v>
      </c>
      <c r="R73" s="21">
        <v>219591</v>
      </c>
      <c r="S73" s="21">
        <v>219051</v>
      </c>
      <c r="T73" s="21"/>
      <c r="U73" s="21">
        <v>438642</v>
      </c>
      <c r="V73" s="21">
        <v>2234000</v>
      </c>
      <c r="W73" s="21">
        <v>2850000</v>
      </c>
      <c r="X73" s="21"/>
      <c r="Y73" s="20"/>
      <c r="Z73" s="23">
        <v>2850000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924729</v>
      </c>
      <c r="Q74" s="21">
        <v>924729</v>
      </c>
      <c r="R74" s="21">
        <v>922850</v>
      </c>
      <c r="S74" s="21">
        <v>922850</v>
      </c>
      <c r="T74" s="21"/>
      <c r="U74" s="21">
        <v>1845700</v>
      </c>
      <c r="V74" s="21">
        <v>2770429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900000</v>
      </c>
      <c r="E75" s="30">
        <v>900000</v>
      </c>
      <c r="F75" s="30"/>
      <c r="G75" s="30"/>
      <c r="H75" s="30"/>
      <c r="I75" s="30"/>
      <c r="J75" s="30"/>
      <c r="K75" s="30"/>
      <c r="L75" s="30"/>
      <c r="M75" s="30"/>
      <c r="N75" s="30"/>
      <c r="O75" s="30">
        <v>3173197</v>
      </c>
      <c r="P75" s="30">
        <v>532479</v>
      </c>
      <c r="Q75" s="30">
        <v>3705676</v>
      </c>
      <c r="R75" s="30">
        <v>506720</v>
      </c>
      <c r="S75" s="30">
        <v>514394</v>
      </c>
      <c r="T75" s="30"/>
      <c r="U75" s="30">
        <v>1021114</v>
      </c>
      <c r="V75" s="30">
        <v>4726790</v>
      </c>
      <c r="W75" s="30">
        <v>900000</v>
      </c>
      <c r="X75" s="30"/>
      <c r="Y75" s="29"/>
      <c r="Z75" s="31">
        <v>900000</v>
      </c>
    </row>
    <row r="76" spans="1:26" ht="12.75" hidden="1">
      <c r="A76" s="42" t="s">
        <v>287</v>
      </c>
      <c r="B76" s="32"/>
      <c r="C76" s="32"/>
      <c r="D76" s="33">
        <v>8790000</v>
      </c>
      <c r="E76" s="34">
        <v>8790000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8790000</v>
      </c>
      <c r="X76" s="34"/>
      <c r="Y76" s="33"/>
      <c r="Z76" s="35">
        <v>8790000</v>
      </c>
    </row>
    <row r="77" spans="1:26" ht="12.75" hidden="1">
      <c r="A77" s="37" t="s">
        <v>31</v>
      </c>
      <c r="B77" s="19"/>
      <c r="C77" s="19"/>
      <c r="D77" s="20">
        <v>7200000</v>
      </c>
      <c r="E77" s="21">
        <v>7200000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7200000</v>
      </c>
      <c r="X77" s="21"/>
      <c r="Y77" s="20"/>
      <c r="Z77" s="23">
        <v>7200000</v>
      </c>
    </row>
    <row r="78" spans="1:26" ht="12.75" hidden="1">
      <c r="A78" s="38" t="s">
        <v>32</v>
      </c>
      <c r="B78" s="19"/>
      <c r="C78" s="19"/>
      <c r="D78" s="20">
        <v>1140000</v>
      </c>
      <c r="E78" s="21">
        <v>1140000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1140000</v>
      </c>
      <c r="X78" s="21"/>
      <c r="Y78" s="20"/>
      <c r="Z78" s="23">
        <v>1140000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1140000</v>
      </c>
      <c r="E82" s="21">
        <v>1140000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1140000</v>
      </c>
      <c r="X82" s="21"/>
      <c r="Y82" s="20"/>
      <c r="Z82" s="23">
        <v>1140000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450000</v>
      </c>
      <c r="E84" s="30">
        <v>450000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450000</v>
      </c>
      <c r="X84" s="30"/>
      <c r="Y84" s="29"/>
      <c r="Z84" s="31">
        <v>450000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347704000</v>
      </c>
      <c r="F5" s="100">
        <f t="shared" si="0"/>
        <v>359318000</v>
      </c>
      <c r="G5" s="100">
        <f t="shared" si="0"/>
        <v>0</v>
      </c>
      <c r="H5" s="100">
        <f t="shared" si="0"/>
        <v>61812000</v>
      </c>
      <c r="I5" s="100">
        <f t="shared" si="0"/>
        <v>2809713</v>
      </c>
      <c r="J5" s="100">
        <f t="shared" si="0"/>
        <v>64621713</v>
      </c>
      <c r="K5" s="100">
        <f t="shared" si="0"/>
        <v>284691</v>
      </c>
      <c r="L5" s="100">
        <f t="shared" si="0"/>
        <v>1529456</v>
      </c>
      <c r="M5" s="100">
        <f t="shared" si="0"/>
        <v>89830754</v>
      </c>
      <c r="N5" s="100">
        <f t="shared" si="0"/>
        <v>91644901</v>
      </c>
      <c r="O5" s="100">
        <f t="shared" si="0"/>
        <v>800192</v>
      </c>
      <c r="P5" s="100">
        <f t="shared" si="0"/>
        <v>19311369</v>
      </c>
      <c r="Q5" s="100">
        <f t="shared" si="0"/>
        <v>73134604</v>
      </c>
      <c r="R5" s="100">
        <f t="shared" si="0"/>
        <v>93246165</v>
      </c>
      <c r="S5" s="100">
        <f t="shared" si="0"/>
        <v>4122495</v>
      </c>
      <c r="T5" s="100">
        <f t="shared" si="0"/>
        <v>18749408</v>
      </c>
      <c r="U5" s="100">
        <f t="shared" si="0"/>
        <v>0</v>
      </c>
      <c r="V5" s="100">
        <f t="shared" si="0"/>
        <v>22871903</v>
      </c>
      <c r="W5" s="100">
        <f t="shared" si="0"/>
        <v>272384682</v>
      </c>
      <c r="X5" s="100">
        <f t="shared" si="0"/>
        <v>322835000</v>
      </c>
      <c r="Y5" s="100">
        <f t="shared" si="0"/>
        <v>-50450318</v>
      </c>
      <c r="Z5" s="137">
        <f>+IF(X5&lt;&gt;0,+(Y5/X5)*100,0)</f>
        <v>-15.627276472501434</v>
      </c>
      <c r="AA5" s="153">
        <f>SUM(AA6:AA8)</f>
        <v>359318000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>
        <v>61812000</v>
      </c>
      <c r="I6" s="60"/>
      <c r="J6" s="60">
        <v>61812000</v>
      </c>
      <c r="K6" s="60"/>
      <c r="L6" s="60">
        <v>1154626</v>
      </c>
      <c r="M6" s="60">
        <v>1154626</v>
      </c>
      <c r="N6" s="60">
        <v>2309252</v>
      </c>
      <c r="O6" s="60"/>
      <c r="P6" s="60"/>
      <c r="Q6" s="60"/>
      <c r="R6" s="60"/>
      <c r="S6" s="60"/>
      <c r="T6" s="60"/>
      <c r="U6" s="60"/>
      <c r="V6" s="60"/>
      <c r="W6" s="60">
        <v>64121252</v>
      </c>
      <c r="X6" s="60"/>
      <c r="Y6" s="60">
        <v>64121252</v>
      </c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347704000</v>
      </c>
      <c r="F7" s="159">
        <v>359318000</v>
      </c>
      <c r="G7" s="159"/>
      <c r="H7" s="159"/>
      <c r="I7" s="159">
        <v>2809713</v>
      </c>
      <c r="J7" s="159">
        <v>2809713</v>
      </c>
      <c r="K7" s="159">
        <v>284691</v>
      </c>
      <c r="L7" s="159">
        <v>374830</v>
      </c>
      <c r="M7" s="159">
        <v>88676128</v>
      </c>
      <c r="N7" s="159">
        <v>89335649</v>
      </c>
      <c r="O7" s="159">
        <v>800192</v>
      </c>
      <c r="P7" s="159">
        <v>19311369</v>
      </c>
      <c r="Q7" s="159">
        <v>73134604</v>
      </c>
      <c r="R7" s="159">
        <v>93246165</v>
      </c>
      <c r="S7" s="159">
        <v>4122495</v>
      </c>
      <c r="T7" s="159">
        <v>18749408</v>
      </c>
      <c r="U7" s="159"/>
      <c r="V7" s="159">
        <v>22871903</v>
      </c>
      <c r="W7" s="159">
        <v>208263430</v>
      </c>
      <c r="X7" s="159">
        <v>322835000</v>
      </c>
      <c r="Y7" s="159">
        <v>-114571570</v>
      </c>
      <c r="Z7" s="141">
        <v>-35.49</v>
      </c>
      <c r="AA7" s="157">
        <v>359318000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7500000</v>
      </c>
      <c r="F9" s="100">
        <f t="shared" si="1"/>
        <v>3500000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3500000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7500000</v>
      </c>
      <c r="F12" s="60">
        <v>3500000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3500000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2250000</v>
      </c>
      <c r="F15" s="100">
        <f t="shared" si="2"/>
        <v>2250000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9205610</v>
      </c>
      <c r="L15" s="100">
        <f t="shared" si="2"/>
        <v>7402602</v>
      </c>
      <c r="M15" s="100">
        <f t="shared" si="2"/>
        <v>52826000</v>
      </c>
      <c r="N15" s="100">
        <f t="shared" si="2"/>
        <v>69434212</v>
      </c>
      <c r="O15" s="100">
        <f t="shared" si="2"/>
        <v>0</v>
      </c>
      <c r="P15" s="100">
        <f t="shared" si="2"/>
        <v>2909516</v>
      </c>
      <c r="Q15" s="100">
        <f t="shared" si="2"/>
        <v>480453</v>
      </c>
      <c r="R15" s="100">
        <f t="shared" si="2"/>
        <v>3389969</v>
      </c>
      <c r="S15" s="100">
        <f t="shared" si="2"/>
        <v>413611</v>
      </c>
      <c r="T15" s="100">
        <f t="shared" si="2"/>
        <v>413611</v>
      </c>
      <c r="U15" s="100">
        <f t="shared" si="2"/>
        <v>0</v>
      </c>
      <c r="V15" s="100">
        <f t="shared" si="2"/>
        <v>827222</v>
      </c>
      <c r="W15" s="100">
        <f t="shared" si="2"/>
        <v>73651403</v>
      </c>
      <c r="X15" s="100">
        <f t="shared" si="2"/>
        <v>0</v>
      </c>
      <c r="Y15" s="100">
        <f t="shared" si="2"/>
        <v>73651403</v>
      </c>
      <c r="Z15" s="137">
        <f>+IF(X15&lt;&gt;0,+(Y15/X15)*100,0)</f>
        <v>0</v>
      </c>
      <c r="AA15" s="153">
        <f>SUM(AA16:AA18)</f>
        <v>2250000</v>
      </c>
    </row>
    <row r="16" spans="1:27" ht="12.75">
      <c r="A16" s="138" t="s">
        <v>85</v>
      </c>
      <c r="B16" s="136"/>
      <c r="C16" s="155"/>
      <c r="D16" s="155"/>
      <c r="E16" s="156">
        <v>2250000</v>
      </c>
      <c r="F16" s="60">
        <v>2250000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2250000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>
        <v>9205610</v>
      </c>
      <c r="L17" s="60">
        <v>7402602</v>
      </c>
      <c r="M17" s="60">
        <v>52826000</v>
      </c>
      <c r="N17" s="60">
        <v>69434212</v>
      </c>
      <c r="O17" s="60"/>
      <c r="P17" s="60">
        <v>2909516</v>
      </c>
      <c r="Q17" s="60">
        <v>480453</v>
      </c>
      <c r="R17" s="60">
        <v>3389969</v>
      </c>
      <c r="S17" s="60">
        <v>413611</v>
      </c>
      <c r="T17" s="60">
        <v>413611</v>
      </c>
      <c r="U17" s="60"/>
      <c r="V17" s="60">
        <v>827222</v>
      </c>
      <c r="W17" s="60">
        <v>73651403</v>
      </c>
      <c r="X17" s="60"/>
      <c r="Y17" s="60">
        <v>73651403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2850000</v>
      </c>
      <c r="F19" s="100">
        <f t="shared" si="3"/>
        <v>2850000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1535224</v>
      </c>
      <c r="Q19" s="100">
        <f t="shared" si="3"/>
        <v>260134</v>
      </c>
      <c r="R19" s="100">
        <f t="shared" si="3"/>
        <v>1795358</v>
      </c>
      <c r="S19" s="100">
        <f t="shared" si="3"/>
        <v>219591</v>
      </c>
      <c r="T19" s="100">
        <f t="shared" si="3"/>
        <v>219051</v>
      </c>
      <c r="U19" s="100">
        <f t="shared" si="3"/>
        <v>0</v>
      </c>
      <c r="V19" s="100">
        <f t="shared" si="3"/>
        <v>438642</v>
      </c>
      <c r="W19" s="100">
        <f t="shared" si="3"/>
        <v>2234000</v>
      </c>
      <c r="X19" s="100">
        <f t="shared" si="3"/>
        <v>0</v>
      </c>
      <c r="Y19" s="100">
        <f t="shared" si="3"/>
        <v>2234000</v>
      </c>
      <c r="Z19" s="137">
        <f>+IF(X19&lt;&gt;0,+(Y19/X19)*100,0)</f>
        <v>0</v>
      </c>
      <c r="AA19" s="153">
        <f>SUM(AA20:AA23)</f>
        <v>2850000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2850000</v>
      </c>
      <c r="F23" s="60">
        <v>2850000</v>
      </c>
      <c r="G23" s="60"/>
      <c r="H23" s="60"/>
      <c r="I23" s="60"/>
      <c r="J23" s="60"/>
      <c r="K23" s="60"/>
      <c r="L23" s="60"/>
      <c r="M23" s="60"/>
      <c r="N23" s="60"/>
      <c r="O23" s="60"/>
      <c r="P23" s="60">
        <v>1535224</v>
      </c>
      <c r="Q23" s="60">
        <v>260134</v>
      </c>
      <c r="R23" s="60">
        <v>1795358</v>
      </c>
      <c r="S23" s="60">
        <v>219591</v>
      </c>
      <c r="T23" s="60">
        <v>219051</v>
      </c>
      <c r="U23" s="60"/>
      <c r="V23" s="60">
        <v>438642</v>
      </c>
      <c r="W23" s="60">
        <v>2234000</v>
      </c>
      <c r="X23" s="60"/>
      <c r="Y23" s="60">
        <v>2234000</v>
      </c>
      <c r="Z23" s="140">
        <v>0</v>
      </c>
      <c r="AA23" s="155">
        <v>2850000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360304000</v>
      </c>
      <c r="F25" s="73">
        <f t="shared" si="4"/>
        <v>367918000</v>
      </c>
      <c r="G25" s="73">
        <f t="shared" si="4"/>
        <v>0</v>
      </c>
      <c r="H25" s="73">
        <f t="shared" si="4"/>
        <v>61812000</v>
      </c>
      <c r="I25" s="73">
        <f t="shared" si="4"/>
        <v>2809713</v>
      </c>
      <c r="J25" s="73">
        <f t="shared" si="4"/>
        <v>64621713</v>
      </c>
      <c r="K25" s="73">
        <f t="shared" si="4"/>
        <v>9490301</v>
      </c>
      <c r="L25" s="73">
        <f t="shared" si="4"/>
        <v>8932058</v>
      </c>
      <c r="M25" s="73">
        <f t="shared" si="4"/>
        <v>142656754</v>
      </c>
      <c r="N25" s="73">
        <f t="shared" si="4"/>
        <v>161079113</v>
      </c>
      <c r="O25" s="73">
        <f t="shared" si="4"/>
        <v>800192</v>
      </c>
      <c r="P25" s="73">
        <f t="shared" si="4"/>
        <v>23756109</v>
      </c>
      <c r="Q25" s="73">
        <f t="shared" si="4"/>
        <v>73875191</v>
      </c>
      <c r="R25" s="73">
        <f t="shared" si="4"/>
        <v>98431492</v>
      </c>
      <c r="S25" s="73">
        <f t="shared" si="4"/>
        <v>4755697</v>
      </c>
      <c r="T25" s="73">
        <f t="shared" si="4"/>
        <v>19382070</v>
      </c>
      <c r="U25" s="73">
        <f t="shared" si="4"/>
        <v>0</v>
      </c>
      <c r="V25" s="73">
        <f t="shared" si="4"/>
        <v>24137767</v>
      </c>
      <c r="W25" s="73">
        <f t="shared" si="4"/>
        <v>348270085</v>
      </c>
      <c r="X25" s="73">
        <f t="shared" si="4"/>
        <v>322835000</v>
      </c>
      <c r="Y25" s="73">
        <f t="shared" si="4"/>
        <v>25435085</v>
      </c>
      <c r="Z25" s="170">
        <f>+IF(X25&lt;&gt;0,+(Y25/X25)*100,0)</f>
        <v>7.878664023417535</v>
      </c>
      <c r="AA25" s="168">
        <f>+AA5+AA9+AA15+AA19+AA24</f>
        <v>367918000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217232753</v>
      </c>
      <c r="F28" s="100">
        <f t="shared" si="5"/>
        <v>194132753</v>
      </c>
      <c r="G28" s="100">
        <f t="shared" si="5"/>
        <v>0</v>
      </c>
      <c r="H28" s="100">
        <f t="shared" si="5"/>
        <v>0</v>
      </c>
      <c r="I28" s="100">
        <f t="shared" si="5"/>
        <v>2809740</v>
      </c>
      <c r="J28" s="100">
        <f t="shared" si="5"/>
        <v>2809740</v>
      </c>
      <c r="K28" s="100">
        <f t="shared" si="5"/>
        <v>1752233</v>
      </c>
      <c r="L28" s="100">
        <f t="shared" si="5"/>
        <v>1711423</v>
      </c>
      <c r="M28" s="100">
        <f t="shared" si="5"/>
        <v>5234694</v>
      </c>
      <c r="N28" s="100">
        <f t="shared" si="5"/>
        <v>8698350</v>
      </c>
      <c r="O28" s="100">
        <f t="shared" si="5"/>
        <v>3148102</v>
      </c>
      <c r="P28" s="100">
        <f t="shared" si="5"/>
        <v>4244647</v>
      </c>
      <c r="Q28" s="100">
        <f t="shared" si="5"/>
        <v>3242700</v>
      </c>
      <c r="R28" s="100">
        <f t="shared" si="5"/>
        <v>10635449</v>
      </c>
      <c r="S28" s="100">
        <f t="shared" si="5"/>
        <v>5158496</v>
      </c>
      <c r="T28" s="100">
        <f t="shared" si="5"/>
        <v>13626418</v>
      </c>
      <c r="U28" s="100">
        <f t="shared" si="5"/>
        <v>0</v>
      </c>
      <c r="V28" s="100">
        <f t="shared" si="5"/>
        <v>18784914</v>
      </c>
      <c r="W28" s="100">
        <f t="shared" si="5"/>
        <v>40928453</v>
      </c>
      <c r="X28" s="100">
        <f t="shared" si="5"/>
        <v>178376982</v>
      </c>
      <c r="Y28" s="100">
        <f t="shared" si="5"/>
        <v>-137448529</v>
      </c>
      <c r="Z28" s="137">
        <f>+IF(X28&lt;&gt;0,+(Y28/X28)*100,0)</f>
        <v>-77.0550815799765</v>
      </c>
      <c r="AA28" s="153">
        <f>SUM(AA29:AA31)</f>
        <v>194132753</v>
      </c>
    </row>
    <row r="29" spans="1:27" ht="12.75">
      <c r="A29" s="138" t="s">
        <v>75</v>
      </c>
      <c r="B29" s="136"/>
      <c r="C29" s="155"/>
      <c r="D29" s="155"/>
      <c r="E29" s="156">
        <v>31049000</v>
      </c>
      <c r="F29" s="60">
        <v>29049000</v>
      </c>
      <c r="G29" s="60"/>
      <c r="H29" s="60"/>
      <c r="I29" s="60">
        <v>2797216</v>
      </c>
      <c r="J29" s="60">
        <v>2797216</v>
      </c>
      <c r="K29" s="60">
        <v>1589774</v>
      </c>
      <c r="L29" s="60">
        <v>1421133</v>
      </c>
      <c r="M29" s="60">
        <v>4146771</v>
      </c>
      <c r="N29" s="60">
        <v>7157678</v>
      </c>
      <c r="O29" s="60">
        <v>2156071</v>
      </c>
      <c r="P29" s="60">
        <v>1350259</v>
      </c>
      <c r="Q29" s="60">
        <v>1444511</v>
      </c>
      <c r="R29" s="60">
        <v>4950841</v>
      </c>
      <c r="S29" s="60">
        <v>2120007</v>
      </c>
      <c r="T29" s="60">
        <v>2054197</v>
      </c>
      <c r="U29" s="60"/>
      <c r="V29" s="60">
        <v>4174204</v>
      </c>
      <c r="W29" s="60">
        <v>19079939</v>
      </c>
      <c r="X29" s="60">
        <v>67413961</v>
      </c>
      <c r="Y29" s="60">
        <v>-48334022</v>
      </c>
      <c r="Z29" s="140">
        <v>-71.7</v>
      </c>
      <c r="AA29" s="155">
        <v>29049000</v>
      </c>
    </row>
    <row r="30" spans="1:27" ht="12.75">
      <c r="A30" s="138" t="s">
        <v>76</v>
      </c>
      <c r="B30" s="136"/>
      <c r="C30" s="157"/>
      <c r="D30" s="157"/>
      <c r="E30" s="158">
        <v>54092471</v>
      </c>
      <c r="F30" s="159">
        <v>57492471</v>
      </c>
      <c r="G30" s="159"/>
      <c r="H30" s="159"/>
      <c r="I30" s="159">
        <v>12524</v>
      </c>
      <c r="J30" s="159">
        <v>12524</v>
      </c>
      <c r="K30" s="159">
        <v>55726</v>
      </c>
      <c r="L30" s="159">
        <v>56856</v>
      </c>
      <c r="M30" s="159">
        <v>128206</v>
      </c>
      <c r="N30" s="159">
        <v>240788</v>
      </c>
      <c r="O30" s="159">
        <v>454761</v>
      </c>
      <c r="P30" s="159">
        <v>808247</v>
      </c>
      <c r="Q30" s="159">
        <v>360995</v>
      </c>
      <c r="R30" s="159">
        <v>1624003</v>
      </c>
      <c r="S30" s="159">
        <v>1472313</v>
      </c>
      <c r="T30" s="159">
        <v>448511</v>
      </c>
      <c r="U30" s="159"/>
      <c r="V30" s="159">
        <v>1920824</v>
      </c>
      <c r="W30" s="159">
        <v>3798139</v>
      </c>
      <c r="X30" s="159">
        <v>68974005</v>
      </c>
      <c r="Y30" s="159">
        <v>-65175866</v>
      </c>
      <c r="Z30" s="141">
        <v>-94.49</v>
      </c>
      <c r="AA30" s="157">
        <v>57492471</v>
      </c>
    </row>
    <row r="31" spans="1:27" ht="12.75">
      <c r="A31" s="138" t="s">
        <v>77</v>
      </c>
      <c r="B31" s="136"/>
      <c r="C31" s="155"/>
      <c r="D31" s="155"/>
      <c r="E31" s="156">
        <v>132091282</v>
      </c>
      <c r="F31" s="60">
        <v>107591282</v>
      </c>
      <c r="G31" s="60"/>
      <c r="H31" s="60"/>
      <c r="I31" s="60"/>
      <c r="J31" s="60"/>
      <c r="K31" s="60">
        <v>106733</v>
      </c>
      <c r="L31" s="60">
        <v>233434</v>
      </c>
      <c r="M31" s="60">
        <v>959717</v>
      </c>
      <c r="N31" s="60">
        <v>1299884</v>
      </c>
      <c r="O31" s="60">
        <v>537270</v>
      </c>
      <c r="P31" s="60">
        <v>2086141</v>
      </c>
      <c r="Q31" s="60">
        <v>1437194</v>
      </c>
      <c r="R31" s="60">
        <v>4060605</v>
      </c>
      <c r="S31" s="60">
        <v>1566176</v>
      </c>
      <c r="T31" s="60">
        <v>11123710</v>
      </c>
      <c r="U31" s="60"/>
      <c r="V31" s="60">
        <v>12689886</v>
      </c>
      <c r="W31" s="60">
        <v>18050375</v>
      </c>
      <c r="X31" s="60">
        <v>41989016</v>
      </c>
      <c r="Y31" s="60">
        <v>-23938641</v>
      </c>
      <c r="Z31" s="140">
        <v>-57.01</v>
      </c>
      <c r="AA31" s="155">
        <v>107591282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8000000</v>
      </c>
      <c r="F32" s="100">
        <f t="shared" si="6"/>
        <v>4000000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1246699</v>
      </c>
      <c r="M32" s="100">
        <f t="shared" si="6"/>
        <v>1644466</v>
      </c>
      <c r="N32" s="100">
        <f t="shared" si="6"/>
        <v>2891165</v>
      </c>
      <c r="O32" s="100">
        <f t="shared" si="6"/>
        <v>1762516</v>
      </c>
      <c r="P32" s="100">
        <f t="shared" si="6"/>
        <v>1512046</v>
      </c>
      <c r="Q32" s="100">
        <f t="shared" si="6"/>
        <v>2430006</v>
      </c>
      <c r="R32" s="100">
        <f t="shared" si="6"/>
        <v>5704568</v>
      </c>
      <c r="S32" s="100">
        <f t="shared" si="6"/>
        <v>2998666</v>
      </c>
      <c r="T32" s="100">
        <f t="shared" si="6"/>
        <v>2877732</v>
      </c>
      <c r="U32" s="100">
        <f t="shared" si="6"/>
        <v>0</v>
      </c>
      <c r="V32" s="100">
        <f t="shared" si="6"/>
        <v>5876398</v>
      </c>
      <c r="W32" s="100">
        <f t="shared" si="6"/>
        <v>14472131</v>
      </c>
      <c r="X32" s="100">
        <f t="shared" si="6"/>
        <v>33392667</v>
      </c>
      <c r="Y32" s="100">
        <f t="shared" si="6"/>
        <v>-18920536</v>
      </c>
      <c r="Z32" s="137">
        <f>+IF(X32&lt;&gt;0,+(Y32/X32)*100,0)</f>
        <v>-56.66075129608545</v>
      </c>
      <c r="AA32" s="153">
        <f>SUM(AA33:AA37)</f>
        <v>4000000</v>
      </c>
    </row>
    <row r="33" spans="1:27" ht="12.75">
      <c r="A33" s="138" t="s">
        <v>79</v>
      </c>
      <c r="B33" s="136"/>
      <c r="C33" s="155"/>
      <c r="D33" s="155"/>
      <c r="E33" s="156">
        <v>8000000</v>
      </c>
      <c r="F33" s="60">
        <v>4000000</v>
      </c>
      <c r="G33" s="60"/>
      <c r="H33" s="60"/>
      <c r="I33" s="60"/>
      <c r="J33" s="60"/>
      <c r="K33" s="60"/>
      <c r="L33" s="60">
        <v>1246699</v>
      </c>
      <c r="M33" s="60">
        <v>1644466</v>
      </c>
      <c r="N33" s="60">
        <v>2891165</v>
      </c>
      <c r="O33" s="60">
        <v>1762516</v>
      </c>
      <c r="P33" s="60">
        <v>1512046</v>
      </c>
      <c r="Q33" s="60">
        <v>2430006</v>
      </c>
      <c r="R33" s="60">
        <v>5704568</v>
      </c>
      <c r="S33" s="60">
        <v>2998666</v>
      </c>
      <c r="T33" s="60">
        <v>2877732</v>
      </c>
      <c r="U33" s="60"/>
      <c r="V33" s="60">
        <v>5876398</v>
      </c>
      <c r="W33" s="60">
        <v>14472131</v>
      </c>
      <c r="X33" s="60">
        <v>33392667</v>
      </c>
      <c r="Y33" s="60">
        <v>-18920536</v>
      </c>
      <c r="Z33" s="140">
        <v>-56.66</v>
      </c>
      <c r="AA33" s="155">
        <v>4000000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27730957</v>
      </c>
      <c r="F38" s="100">
        <f t="shared" si="7"/>
        <v>39730957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40815</v>
      </c>
      <c r="L38" s="100">
        <f t="shared" si="7"/>
        <v>59754</v>
      </c>
      <c r="M38" s="100">
        <f t="shared" si="7"/>
        <v>314975</v>
      </c>
      <c r="N38" s="100">
        <f t="shared" si="7"/>
        <v>415544</v>
      </c>
      <c r="O38" s="100">
        <f t="shared" si="7"/>
        <v>460062</v>
      </c>
      <c r="P38" s="100">
        <f t="shared" si="7"/>
        <v>1498776</v>
      </c>
      <c r="Q38" s="100">
        <f t="shared" si="7"/>
        <v>1332540</v>
      </c>
      <c r="R38" s="100">
        <f t="shared" si="7"/>
        <v>3291378</v>
      </c>
      <c r="S38" s="100">
        <f t="shared" si="7"/>
        <v>851661</v>
      </c>
      <c r="T38" s="100">
        <f t="shared" si="7"/>
        <v>882325</v>
      </c>
      <c r="U38" s="100">
        <f t="shared" si="7"/>
        <v>0</v>
      </c>
      <c r="V38" s="100">
        <f t="shared" si="7"/>
        <v>1733986</v>
      </c>
      <c r="W38" s="100">
        <f t="shared" si="7"/>
        <v>5440908</v>
      </c>
      <c r="X38" s="100">
        <f t="shared" si="7"/>
        <v>90953411</v>
      </c>
      <c r="Y38" s="100">
        <f t="shared" si="7"/>
        <v>-85512503</v>
      </c>
      <c r="Z38" s="137">
        <f>+IF(X38&lt;&gt;0,+(Y38/X38)*100,0)</f>
        <v>-94.01791759079822</v>
      </c>
      <c r="AA38" s="153">
        <f>SUM(AA39:AA41)</f>
        <v>39730957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>
        <v>19535</v>
      </c>
      <c r="M39" s="60">
        <v>40672</v>
      </c>
      <c r="N39" s="60">
        <v>60207</v>
      </c>
      <c r="O39" s="60">
        <v>73719</v>
      </c>
      <c r="P39" s="60">
        <v>1091444</v>
      </c>
      <c r="Q39" s="60">
        <v>212470</v>
      </c>
      <c r="R39" s="60">
        <v>1377633</v>
      </c>
      <c r="S39" s="60">
        <v>206076</v>
      </c>
      <c r="T39" s="60">
        <v>185735</v>
      </c>
      <c r="U39" s="60"/>
      <c r="V39" s="60">
        <v>391811</v>
      </c>
      <c r="W39" s="60">
        <v>1829651</v>
      </c>
      <c r="X39" s="60">
        <v>13427865</v>
      </c>
      <c r="Y39" s="60">
        <v>-11598214</v>
      </c>
      <c r="Z39" s="140">
        <v>-86.37</v>
      </c>
      <c r="AA39" s="155"/>
    </row>
    <row r="40" spans="1:27" ht="12.75">
      <c r="A40" s="138" t="s">
        <v>86</v>
      </c>
      <c r="B40" s="136"/>
      <c r="C40" s="155"/>
      <c r="D40" s="155"/>
      <c r="E40" s="156">
        <v>27730957</v>
      </c>
      <c r="F40" s="60">
        <v>39730957</v>
      </c>
      <c r="G40" s="60"/>
      <c r="H40" s="60"/>
      <c r="I40" s="60"/>
      <c r="J40" s="60"/>
      <c r="K40" s="60">
        <v>40815</v>
      </c>
      <c r="L40" s="60">
        <v>40219</v>
      </c>
      <c r="M40" s="60">
        <v>274303</v>
      </c>
      <c r="N40" s="60">
        <v>355337</v>
      </c>
      <c r="O40" s="60">
        <v>386343</v>
      </c>
      <c r="P40" s="60">
        <v>407332</v>
      </c>
      <c r="Q40" s="60">
        <v>1120070</v>
      </c>
      <c r="R40" s="60">
        <v>1913745</v>
      </c>
      <c r="S40" s="60">
        <v>645585</v>
      </c>
      <c r="T40" s="60">
        <v>696590</v>
      </c>
      <c r="U40" s="60"/>
      <c r="V40" s="60">
        <v>1342175</v>
      </c>
      <c r="W40" s="60">
        <v>3611257</v>
      </c>
      <c r="X40" s="60">
        <v>77525546</v>
      </c>
      <c r="Y40" s="60">
        <v>-73914289</v>
      </c>
      <c r="Z40" s="140">
        <v>-95.34</v>
      </c>
      <c r="AA40" s="155">
        <v>39730957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252963710</v>
      </c>
      <c r="F48" s="73">
        <f t="shared" si="9"/>
        <v>237863710</v>
      </c>
      <c r="G48" s="73">
        <f t="shared" si="9"/>
        <v>0</v>
      </c>
      <c r="H48" s="73">
        <f t="shared" si="9"/>
        <v>0</v>
      </c>
      <c r="I48" s="73">
        <f t="shared" si="9"/>
        <v>2809740</v>
      </c>
      <c r="J48" s="73">
        <f t="shared" si="9"/>
        <v>2809740</v>
      </c>
      <c r="K48" s="73">
        <f t="shared" si="9"/>
        <v>1793048</v>
      </c>
      <c r="L48" s="73">
        <f t="shared" si="9"/>
        <v>3017876</v>
      </c>
      <c r="M48" s="73">
        <f t="shared" si="9"/>
        <v>7194135</v>
      </c>
      <c r="N48" s="73">
        <f t="shared" si="9"/>
        <v>12005059</v>
      </c>
      <c r="O48" s="73">
        <f t="shared" si="9"/>
        <v>5370680</v>
      </c>
      <c r="P48" s="73">
        <f t="shared" si="9"/>
        <v>7255469</v>
      </c>
      <c r="Q48" s="73">
        <f t="shared" si="9"/>
        <v>7005246</v>
      </c>
      <c r="R48" s="73">
        <f t="shared" si="9"/>
        <v>19631395</v>
      </c>
      <c r="S48" s="73">
        <f t="shared" si="9"/>
        <v>9008823</v>
      </c>
      <c r="T48" s="73">
        <f t="shared" si="9"/>
        <v>17386475</v>
      </c>
      <c r="U48" s="73">
        <f t="shared" si="9"/>
        <v>0</v>
      </c>
      <c r="V48" s="73">
        <f t="shared" si="9"/>
        <v>26395298</v>
      </c>
      <c r="W48" s="73">
        <f t="shared" si="9"/>
        <v>60841492</v>
      </c>
      <c r="X48" s="73">
        <f t="shared" si="9"/>
        <v>302723060</v>
      </c>
      <c r="Y48" s="73">
        <f t="shared" si="9"/>
        <v>-241881568</v>
      </c>
      <c r="Z48" s="170">
        <f>+IF(X48&lt;&gt;0,+(Y48/X48)*100,0)</f>
        <v>-79.90193016679999</v>
      </c>
      <c r="AA48" s="168">
        <f>+AA28+AA32+AA38+AA42+AA47</f>
        <v>237863710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107340290</v>
      </c>
      <c r="F49" s="173">
        <f t="shared" si="10"/>
        <v>130054290</v>
      </c>
      <c r="G49" s="173">
        <f t="shared" si="10"/>
        <v>0</v>
      </c>
      <c r="H49" s="173">
        <f t="shared" si="10"/>
        <v>61812000</v>
      </c>
      <c r="I49" s="173">
        <f t="shared" si="10"/>
        <v>-27</v>
      </c>
      <c r="J49" s="173">
        <f t="shared" si="10"/>
        <v>61811973</v>
      </c>
      <c r="K49" s="173">
        <f t="shared" si="10"/>
        <v>7697253</v>
      </c>
      <c r="L49" s="173">
        <f t="shared" si="10"/>
        <v>5914182</v>
      </c>
      <c r="M49" s="173">
        <f t="shared" si="10"/>
        <v>135462619</v>
      </c>
      <c r="N49" s="173">
        <f t="shared" si="10"/>
        <v>149074054</v>
      </c>
      <c r="O49" s="173">
        <f t="shared" si="10"/>
        <v>-4570488</v>
      </c>
      <c r="P49" s="173">
        <f t="shared" si="10"/>
        <v>16500640</v>
      </c>
      <c r="Q49" s="173">
        <f t="shared" si="10"/>
        <v>66869945</v>
      </c>
      <c r="R49" s="173">
        <f t="shared" si="10"/>
        <v>78800097</v>
      </c>
      <c r="S49" s="173">
        <f t="shared" si="10"/>
        <v>-4253126</v>
      </c>
      <c r="T49" s="173">
        <f t="shared" si="10"/>
        <v>1995595</v>
      </c>
      <c r="U49" s="173">
        <f t="shared" si="10"/>
        <v>0</v>
      </c>
      <c r="V49" s="173">
        <f t="shared" si="10"/>
        <v>-2257531</v>
      </c>
      <c r="W49" s="173">
        <f t="shared" si="10"/>
        <v>287428593</v>
      </c>
      <c r="X49" s="173">
        <f>IF(F25=F48,0,X25-X48)</f>
        <v>20111940</v>
      </c>
      <c r="Y49" s="173">
        <f t="shared" si="10"/>
        <v>267316653</v>
      </c>
      <c r="Z49" s="174">
        <f>+IF(X49&lt;&gt;0,+(Y49/X49)*100,0)</f>
        <v>1329.1440457757928</v>
      </c>
      <c r="AA49" s="171">
        <f>+AA25-AA48</f>
        <v>130054290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18000000</v>
      </c>
      <c r="F5" s="60">
        <v>18000000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5492031</v>
      </c>
      <c r="Q5" s="60">
        <v>775254</v>
      </c>
      <c r="R5" s="60">
        <v>6267285</v>
      </c>
      <c r="S5" s="60">
        <v>783065</v>
      </c>
      <c r="T5" s="60">
        <v>783080</v>
      </c>
      <c r="U5" s="60">
        <v>0</v>
      </c>
      <c r="V5" s="60">
        <v>1566145</v>
      </c>
      <c r="W5" s="60">
        <v>7833430</v>
      </c>
      <c r="X5" s="60">
        <v>18000000</v>
      </c>
      <c r="Y5" s="60">
        <v>-10166570</v>
      </c>
      <c r="Z5" s="140">
        <v>-56.48</v>
      </c>
      <c r="AA5" s="155">
        <v>18000000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1500000</v>
      </c>
      <c r="F6" s="60">
        <v>1500000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251532</v>
      </c>
      <c r="Q6" s="60">
        <v>0</v>
      </c>
      <c r="R6" s="60">
        <v>251532</v>
      </c>
      <c r="S6" s="60">
        <v>8661</v>
      </c>
      <c r="T6" s="60">
        <v>8661</v>
      </c>
      <c r="U6" s="60">
        <v>0</v>
      </c>
      <c r="V6" s="60">
        <v>17322</v>
      </c>
      <c r="W6" s="60">
        <v>268854</v>
      </c>
      <c r="X6" s="60">
        <v>1500000</v>
      </c>
      <c r="Y6" s="60">
        <v>-1231146</v>
      </c>
      <c r="Z6" s="140">
        <v>-82.08</v>
      </c>
      <c r="AA6" s="155">
        <v>1500000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2850000</v>
      </c>
      <c r="F10" s="54">
        <v>2850000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1535224</v>
      </c>
      <c r="Q10" s="54">
        <v>260134</v>
      </c>
      <c r="R10" s="54">
        <v>1795358</v>
      </c>
      <c r="S10" s="54">
        <v>219591</v>
      </c>
      <c r="T10" s="54">
        <v>219051</v>
      </c>
      <c r="U10" s="54">
        <v>0</v>
      </c>
      <c r="V10" s="54">
        <v>438642</v>
      </c>
      <c r="W10" s="54">
        <v>2234000</v>
      </c>
      <c r="X10" s="54">
        <v>2850000</v>
      </c>
      <c r="Y10" s="54">
        <v>-616000</v>
      </c>
      <c r="Z10" s="184">
        <v>-21.61</v>
      </c>
      <c r="AA10" s="130">
        <v>2850000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924729</v>
      </c>
      <c r="R11" s="60">
        <v>924729</v>
      </c>
      <c r="S11" s="60">
        <v>922850</v>
      </c>
      <c r="T11" s="60">
        <v>922850</v>
      </c>
      <c r="U11" s="60">
        <v>0</v>
      </c>
      <c r="V11" s="60">
        <v>1845700</v>
      </c>
      <c r="W11" s="60">
        <v>2770429</v>
      </c>
      <c r="X11" s="60"/>
      <c r="Y11" s="60">
        <v>2770429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2250000</v>
      </c>
      <c r="F12" s="60">
        <v>2250000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2250000</v>
      </c>
      <c r="Y12" s="60">
        <v>-2250000</v>
      </c>
      <c r="Z12" s="140">
        <v>-100</v>
      </c>
      <c r="AA12" s="155">
        <v>2250000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300000</v>
      </c>
      <c r="F13" s="60">
        <v>2000000</v>
      </c>
      <c r="G13" s="60">
        <v>0</v>
      </c>
      <c r="H13" s="60">
        <v>0</v>
      </c>
      <c r="I13" s="60">
        <v>0</v>
      </c>
      <c r="J13" s="60">
        <v>0</v>
      </c>
      <c r="K13" s="60">
        <v>284691</v>
      </c>
      <c r="L13" s="60">
        <v>374830</v>
      </c>
      <c r="M13" s="60">
        <v>441128</v>
      </c>
      <c r="N13" s="60">
        <v>1100649</v>
      </c>
      <c r="O13" s="60">
        <v>671926</v>
      </c>
      <c r="P13" s="60">
        <v>654653</v>
      </c>
      <c r="Q13" s="60">
        <v>612947</v>
      </c>
      <c r="R13" s="60">
        <v>1939526</v>
      </c>
      <c r="S13" s="60">
        <v>833877</v>
      </c>
      <c r="T13" s="60">
        <v>765015</v>
      </c>
      <c r="U13" s="60">
        <v>0</v>
      </c>
      <c r="V13" s="60">
        <v>1598892</v>
      </c>
      <c r="W13" s="60">
        <v>4639067</v>
      </c>
      <c r="X13" s="60">
        <v>300000</v>
      </c>
      <c r="Y13" s="60">
        <v>4339067</v>
      </c>
      <c r="Z13" s="140">
        <v>1446.36</v>
      </c>
      <c r="AA13" s="155">
        <v>2000000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900000</v>
      </c>
      <c r="F14" s="60">
        <v>900000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3173197</v>
      </c>
      <c r="Q14" s="60">
        <v>532479</v>
      </c>
      <c r="R14" s="60">
        <v>3705676</v>
      </c>
      <c r="S14" s="60">
        <v>506720</v>
      </c>
      <c r="T14" s="60">
        <v>514394</v>
      </c>
      <c r="U14" s="60">
        <v>0</v>
      </c>
      <c r="V14" s="60">
        <v>1021114</v>
      </c>
      <c r="W14" s="60">
        <v>4726790</v>
      </c>
      <c r="X14" s="60">
        <v>900000</v>
      </c>
      <c r="Y14" s="60">
        <v>3826790</v>
      </c>
      <c r="Z14" s="140">
        <v>425.2</v>
      </c>
      <c r="AA14" s="155">
        <v>900000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4000000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4000000</v>
      </c>
      <c r="Y16" s="60">
        <v>-4000000</v>
      </c>
      <c r="Z16" s="140">
        <v>-100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3500000</v>
      </c>
      <c r="F17" s="60">
        <v>3500000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2909516</v>
      </c>
      <c r="Q17" s="60">
        <v>480453</v>
      </c>
      <c r="R17" s="60">
        <v>3389969</v>
      </c>
      <c r="S17" s="60">
        <v>413611</v>
      </c>
      <c r="T17" s="60">
        <v>413611</v>
      </c>
      <c r="U17" s="60">
        <v>0</v>
      </c>
      <c r="V17" s="60">
        <v>827222</v>
      </c>
      <c r="W17" s="60">
        <v>4217191</v>
      </c>
      <c r="X17" s="60">
        <v>3500000</v>
      </c>
      <c r="Y17" s="60">
        <v>717191</v>
      </c>
      <c r="Z17" s="140">
        <v>20.49</v>
      </c>
      <c r="AA17" s="155">
        <v>3500000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226232000</v>
      </c>
      <c r="F19" s="60">
        <v>220546000</v>
      </c>
      <c r="G19" s="60">
        <v>0</v>
      </c>
      <c r="H19" s="60">
        <v>61812000</v>
      </c>
      <c r="I19" s="60">
        <v>2809713</v>
      </c>
      <c r="J19" s="60">
        <v>64621713</v>
      </c>
      <c r="K19" s="60">
        <v>0</v>
      </c>
      <c r="L19" s="60">
        <v>0</v>
      </c>
      <c r="M19" s="60">
        <v>88235000</v>
      </c>
      <c r="N19" s="60">
        <v>88235000</v>
      </c>
      <c r="O19" s="60">
        <v>128266</v>
      </c>
      <c r="P19" s="60">
        <v>2414360</v>
      </c>
      <c r="Q19" s="60">
        <v>61959868</v>
      </c>
      <c r="R19" s="60">
        <v>64502494</v>
      </c>
      <c r="S19" s="60">
        <v>768977</v>
      </c>
      <c r="T19" s="60">
        <v>399099</v>
      </c>
      <c r="U19" s="60">
        <v>0</v>
      </c>
      <c r="V19" s="60">
        <v>1168076</v>
      </c>
      <c r="W19" s="60">
        <v>218527283</v>
      </c>
      <c r="X19" s="60">
        <v>226232000</v>
      </c>
      <c r="Y19" s="60">
        <v>-7704717</v>
      </c>
      <c r="Z19" s="140">
        <v>-3.41</v>
      </c>
      <c r="AA19" s="155">
        <v>220546000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7635000</v>
      </c>
      <c r="F20" s="54">
        <v>7635000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7635000</v>
      </c>
      <c r="Y20" s="54">
        <v>-7635000</v>
      </c>
      <c r="Z20" s="184">
        <v>-100</v>
      </c>
      <c r="AA20" s="130">
        <v>7635000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267167000</v>
      </c>
      <c r="F22" s="190">
        <f t="shared" si="0"/>
        <v>259181000</v>
      </c>
      <c r="G22" s="190">
        <f t="shared" si="0"/>
        <v>0</v>
      </c>
      <c r="H22" s="190">
        <f t="shared" si="0"/>
        <v>61812000</v>
      </c>
      <c r="I22" s="190">
        <f t="shared" si="0"/>
        <v>2809713</v>
      </c>
      <c r="J22" s="190">
        <f t="shared" si="0"/>
        <v>64621713</v>
      </c>
      <c r="K22" s="190">
        <f t="shared" si="0"/>
        <v>284691</v>
      </c>
      <c r="L22" s="190">
        <f t="shared" si="0"/>
        <v>374830</v>
      </c>
      <c r="M22" s="190">
        <f t="shared" si="0"/>
        <v>88676128</v>
      </c>
      <c r="N22" s="190">
        <f t="shared" si="0"/>
        <v>89335649</v>
      </c>
      <c r="O22" s="190">
        <f t="shared" si="0"/>
        <v>800192</v>
      </c>
      <c r="P22" s="190">
        <f t="shared" si="0"/>
        <v>16430513</v>
      </c>
      <c r="Q22" s="190">
        <f t="shared" si="0"/>
        <v>65545864</v>
      </c>
      <c r="R22" s="190">
        <f t="shared" si="0"/>
        <v>82776569</v>
      </c>
      <c r="S22" s="190">
        <f t="shared" si="0"/>
        <v>4457352</v>
      </c>
      <c r="T22" s="190">
        <f t="shared" si="0"/>
        <v>4025761</v>
      </c>
      <c r="U22" s="190">
        <f t="shared" si="0"/>
        <v>0</v>
      </c>
      <c r="V22" s="190">
        <f t="shared" si="0"/>
        <v>8483113</v>
      </c>
      <c r="W22" s="190">
        <f t="shared" si="0"/>
        <v>245217044</v>
      </c>
      <c r="X22" s="190">
        <f t="shared" si="0"/>
        <v>267167000</v>
      </c>
      <c r="Y22" s="190">
        <f t="shared" si="0"/>
        <v>-21949956</v>
      </c>
      <c r="Z22" s="191">
        <f>+IF(X22&lt;&gt;0,+(Y22/X22)*100,0)</f>
        <v>-8.215818570407274</v>
      </c>
      <c r="AA22" s="188">
        <f>SUM(AA5:AA21)</f>
        <v>259181000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109091282</v>
      </c>
      <c r="F25" s="60">
        <v>89591282</v>
      </c>
      <c r="G25" s="60">
        <v>0</v>
      </c>
      <c r="H25" s="60">
        <v>0</v>
      </c>
      <c r="I25" s="60">
        <v>25439</v>
      </c>
      <c r="J25" s="60">
        <v>25439</v>
      </c>
      <c r="K25" s="60">
        <v>117193</v>
      </c>
      <c r="L25" s="60">
        <v>1412846</v>
      </c>
      <c r="M25" s="60">
        <v>2312585</v>
      </c>
      <c r="N25" s="60">
        <v>3842624</v>
      </c>
      <c r="O25" s="60">
        <v>2224581</v>
      </c>
      <c r="P25" s="60">
        <v>2275999</v>
      </c>
      <c r="Q25" s="60">
        <v>3407533</v>
      </c>
      <c r="R25" s="60">
        <v>7908113</v>
      </c>
      <c r="S25" s="60">
        <v>3492336</v>
      </c>
      <c r="T25" s="60">
        <v>13068293</v>
      </c>
      <c r="U25" s="60">
        <v>0</v>
      </c>
      <c r="V25" s="60">
        <v>16560629</v>
      </c>
      <c r="W25" s="60">
        <v>28336805</v>
      </c>
      <c r="X25" s="60">
        <v>109091282</v>
      </c>
      <c r="Y25" s="60">
        <v>-80754477</v>
      </c>
      <c r="Z25" s="140">
        <v>-74.02</v>
      </c>
      <c r="AA25" s="155">
        <v>89591282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31049000</v>
      </c>
      <c r="F26" s="60">
        <v>29049000</v>
      </c>
      <c r="G26" s="60">
        <v>0</v>
      </c>
      <c r="H26" s="60">
        <v>0</v>
      </c>
      <c r="I26" s="60">
        <v>2128576</v>
      </c>
      <c r="J26" s="60">
        <v>2128576</v>
      </c>
      <c r="K26" s="60">
        <v>1269028</v>
      </c>
      <c r="L26" s="60">
        <v>1294878</v>
      </c>
      <c r="M26" s="60">
        <v>4001672</v>
      </c>
      <c r="N26" s="60">
        <v>6565578</v>
      </c>
      <c r="O26" s="60">
        <v>1993421</v>
      </c>
      <c r="P26" s="60">
        <v>1306484</v>
      </c>
      <c r="Q26" s="60">
        <v>1280035</v>
      </c>
      <c r="R26" s="60">
        <v>4579940</v>
      </c>
      <c r="S26" s="60">
        <v>1771872</v>
      </c>
      <c r="T26" s="60">
        <v>1850872</v>
      </c>
      <c r="U26" s="60">
        <v>0</v>
      </c>
      <c r="V26" s="60">
        <v>3622744</v>
      </c>
      <c r="W26" s="60">
        <v>16896838</v>
      </c>
      <c r="X26" s="60">
        <v>31049000</v>
      </c>
      <c r="Y26" s="60">
        <v>-14152162</v>
      </c>
      <c r="Z26" s="140">
        <v>-45.58</v>
      </c>
      <c r="AA26" s="155">
        <v>29049000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12436533</v>
      </c>
      <c r="F27" s="60">
        <v>17436533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12436533</v>
      </c>
      <c r="Y27" s="60">
        <v>-12436533</v>
      </c>
      <c r="Z27" s="140">
        <v>-100</v>
      </c>
      <c r="AA27" s="155">
        <v>17436533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23000000</v>
      </c>
      <c r="F28" s="60">
        <v>35000000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23000000</v>
      </c>
      <c r="Y28" s="60">
        <v>-23000000</v>
      </c>
      <c r="Z28" s="140">
        <v>-100</v>
      </c>
      <c r="AA28" s="155">
        <v>35000000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396000</v>
      </c>
      <c r="F29" s="60">
        <v>396000</v>
      </c>
      <c r="G29" s="60">
        <v>0</v>
      </c>
      <c r="H29" s="60">
        <v>0</v>
      </c>
      <c r="I29" s="60">
        <v>15</v>
      </c>
      <c r="J29" s="60">
        <v>15</v>
      </c>
      <c r="K29" s="60">
        <v>1597</v>
      </c>
      <c r="L29" s="60">
        <v>1371</v>
      </c>
      <c r="M29" s="60">
        <v>1371</v>
      </c>
      <c r="N29" s="60">
        <v>4339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4354</v>
      </c>
      <c r="X29" s="60">
        <v>396000</v>
      </c>
      <c r="Y29" s="60">
        <v>-391646</v>
      </c>
      <c r="Z29" s="140">
        <v>-98.9</v>
      </c>
      <c r="AA29" s="155">
        <v>396000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4730957</v>
      </c>
      <c r="F31" s="60">
        <v>4730957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217330</v>
      </c>
      <c r="P31" s="60">
        <v>11330</v>
      </c>
      <c r="Q31" s="60">
        <v>98165</v>
      </c>
      <c r="R31" s="60">
        <v>326825</v>
      </c>
      <c r="S31" s="60">
        <v>83080</v>
      </c>
      <c r="T31" s="60">
        <v>284236</v>
      </c>
      <c r="U31" s="60">
        <v>0</v>
      </c>
      <c r="V31" s="60">
        <v>367316</v>
      </c>
      <c r="W31" s="60">
        <v>694141</v>
      </c>
      <c r="X31" s="60">
        <v>4730957</v>
      </c>
      <c r="Y31" s="60">
        <v>-4036816</v>
      </c>
      <c r="Z31" s="140">
        <v>-85.33</v>
      </c>
      <c r="AA31" s="155">
        <v>4730957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23000000</v>
      </c>
      <c r="F32" s="60">
        <v>18000000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128697</v>
      </c>
      <c r="P32" s="60">
        <v>145350</v>
      </c>
      <c r="Q32" s="60">
        <v>285650</v>
      </c>
      <c r="R32" s="60">
        <v>559697</v>
      </c>
      <c r="S32" s="60">
        <v>349834</v>
      </c>
      <c r="T32" s="60">
        <v>314323</v>
      </c>
      <c r="U32" s="60">
        <v>0</v>
      </c>
      <c r="V32" s="60">
        <v>664157</v>
      </c>
      <c r="W32" s="60">
        <v>1223854</v>
      </c>
      <c r="X32" s="60">
        <v>23000000</v>
      </c>
      <c r="Y32" s="60">
        <v>-21776146</v>
      </c>
      <c r="Z32" s="140">
        <v>-94.68</v>
      </c>
      <c r="AA32" s="155">
        <v>18000000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8000000</v>
      </c>
      <c r="F33" s="60">
        <v>4000000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106894</v>
      </c>
      <c r="P33" s="60">
        <v>0</v>
      </c>
      <c r="Q33" s="60">
        <v>72052</v>
      </c>
      <c r="R33" s="60">
        <v>178946</v>
      </c>
      <c r="S33" s="60">
        <v>36894</v>
      </c>
      <c r="T33" s="60">
        <v>36894</v>
      </c>
      <c r="U33" s="60">
        <v>0</v>
      </c>
      <c r="V33" s="60">
        <v>73788</v>
      </c>
      <c r="W33" s="60">
        <v>252734</v>
      </c>
      <c r="X33" s="60">
        <v>8000000</v>
      </c>
      <c r="Y33" s="60">
        <v>-7747266</v>
      </c>
      <c r="Z33" s="140">
        <v>-96.84</v>
      </c>
      <c r="AA33" s="155">
        <v>4000000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41259938</v>
      </c>
      <c r="F34" s="60">
        <v>39659938</v>
      </c>
      <c r="G34" s="60">
        <v>0</v>
      </c>
      <c r="H34" s="60">
        <v>0</v>
      </c>
      <c r="I34" s="60">
        <v>655710</v>
      </c>
      <c r="J34" s="60">
        <v>655710</v>
      </c>
      <c r="K34" s="60">
        <v>405230</v>
      </c>
      <c r="L34" s="60">
        <v>308781</v>
      </c>
      <c r="M34" s="60">
        <v>878507</v>
      </c>
      <c r="N34" s="60">
        <v>1592518</v>
      </c>
      <c r="O34" s="60">
        <v>699757</v>
      </c>
      <c r="P34" s="60">
        <v>3516306</v>
      </c>
      <c r="Q34" s="60">
        <v>1861811</v>
      </c>
      <c r="R34" s="60">
        <v>6077874</v>
      </c>
      <c r="S34" s="60">
        <v>3274807</v>
      </c>
      <c r="T34" s="60">
        <v>1831857</v>
      </c>
      <c r="U34" s="60">
        <v>0</v>
      </c>
      <c r="V34" s="60">
        <v>5106664</v>
      </c>
      <c r="W34" s="60">
        <v>13432766</v>
      </c>
      <c r="X34" s="60">
        <v>41259938</v>
      </c>
      <c r="Y34" s="60">
        <v>-27827172</v>
      </c>
      <c r="Z34" s="140">
        <v>-67.44</v>
      </c>
      <c r="AA34" s="155">
        <v>39659938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252963710</v>
      </c>
      <c r="F36" s="190">
        <f t="shared" si="1"/>
        <v>237863710</v>
      </c>
      <c r="G36" s="190">
        <f t="shared" si="1"/>
        <v>0</v>
      </c>
      <c r="H36" s="190">
        <f t="shared" si="1"/>
        <v>0</v>
      </c>
      <c r="I36" s="190">
        <f t="shared" si="1"/>
        <v>2809740</v>
      </c>
      <c r="J36" s="190">
        <f t="shared" si="1"/>
        <v>2809740</v>
      </c>
      <c r="K36" s="190">
        <f t="shared" si="1"/>
        <v>1793048</v>
      </c>
      <c r="L36" s="190">
        <f t="shared" si="1"/>
        <v>3017876</v>
      </c>
      <c r="M36" s="190">
        <f t="shared" si="1"/>
        <v>7194135</v>
      </c>
      <c r="N36" s="190">
        <f t="shared" si="1"/>
        <v>12005059</v>
      </c>
      <c r="O36" s="190">
        <f t="shared" si="1"/>
        <v>5370680</v>
      </c>
      <c r="P36" s="190">
        <f t="shared" si="1"/>
        <v>7255469</v>
      </c>
      <c r="Q36" s="190">
        <f t="shared" si="1"/>
        <v>7005246</v>
      </c>
      <c r="R36" s="190">
        <f t="shared" si="1"/>
        <v>19631395</v>
      </c>
      <c r="S36" s="190">
        <f t="shared" si="1"/>
        <v>9008823</v>
      </c>
      <c r="T36" s="190">
        <f t="shared" si="1"/>
        <v>17386475</v>
      </c>
      <c r="U36" s="190">
        <f t="shared" si="1"/>
        <v>0</v>
      </c>
      <c r="V36" s="190">
        <f t="shared" si="1"/>
        <v>26395298</v>
      </c>
      <c r="W36" s="190">
        <f t="shared" si="1"/>
        <v>60841492</v>
      </c>
      <c r="X36" s="190">
        <f t="shared" si="1"/>
        <v>252963710</v>
      </c>
      <c r="Y36" s="190">
        <f t="shared" si="1"/>
        <v>-192122218</v>
      </c>
      <c r="Z36" s="191">
        <f>+IF(X36&lt;&gt;0,+(Y36/X36)*100,0)</f>
        <v>-75.94852953413752</v>
      </c>
      <c r="AA36" s="188">
        <f>SUM(AA25:AA35)</f>
        <v>237863710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14203290</v>
      </c>
      <c r="F38" s="106">
        <f t="shared" si="2"/>
        <v>21317290</v>
      </c>
      <c r="G38" s="106">
        <f t="shared" si="2"/>
        <v>0</v>
      </c>
      <c r="H38" s="106">
        <f t="shared" si="2"/>
        <v>61812000</v>
      </c>
      <c r="I38" s="106">
        <f t="shared" si="2"/>
        <v>-27</v>
      </c>
      <c r="J38" s="106">
        <f t="shared" si="2"/>
        <v>61811973</v>
      </c>
      <c r="K38" s="106">
        <f t="shared" si="2"/>
        <v>-1508357</v>
      </c>
      <c r="L38" s="106">
        <f t="shared" si="2"/>
        <v>-2643046</v>
      </c>
      <c r="M38" s="106">
        <f t="shared" si="2"/>
        <v>81481993</v>
      </c>
      <c r="N38" s="106">
        <f t="shared" si="2"/>
        <v>77330590</v>
      </c>
      <c r="O38" s="106">
        <f t="shared" si="2"/>
        <v>-4570488</v>
      </c>
      <c r="P38" s="106">
        <f t="shared" si="2"/>
        <v>9175044</v>
      </c>
      <c r="Q38" s="106">
        <f t="shared" si="2"/>
        <v>58540618</v>
      </c>
      <c r="R38" s="106">
        <f t="shared" si="2"/>
        <v>63145174</v>
      </c>
      <c r="S38" s="106">
        <f t="shared" si="2"/>
        <v>-4551471</v>
      </c>
      <c r="T38" s="106">
        <f t="shared" si="2"/>
        <v>-13360714</v>
      </c>
      <c r="U38" s="106">
        <f t="shared" si="2"/>
        <v>0</v>
      </c>
      <c r="V38" s="106">
        <f t="shared" si="2"/>
        <v>-17912185</v>
      </c>
      <c r="W38" s="106">
        <f t="shared" si="2"/>
        <v>184375552</v>
      </c>
      <c r="X38" s="106">
        <f>IF(F22=F36,0,X22-X36)</f>
        <v>14203290</v>
      </c>
      <c r="Y38" s="106">
        <f t="shared" si="2"/>
        <v>170172262</v>
      </c>
      <c r="Z38" s="201">
        <f>+IF(X38&lt;&gt;0,+(Y38/X38)*100,0)</f>
        <v>1198.1186189960215</v>
      </c>
      <c r="AA38" s="199">
        <f>+AA22-AA36</f>
        <v>21317290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93137000</v>
      </c>
      <c r="F39" s="60">
        <v>108737000</v>
      </c>
      <c r="G39" s="60">
        <v>0</v>
      </c>
      <c r="H39" s="60">
        <v>0</v>
      </c>
      <c r="I39" s="60">
        <v>0</v>
      </c>
      <c r="J39" s="60">
        <v>0</v>
      </c>
      <c r="K39" s="60">
        <v>9205610</v>
      </c>
      <c r="L39" s="60">
        <v>7402602</v>
      </c>
      <c r="M39" s="60">
        <v>52826000</v>
      </c>
      <c r="N39" s="60">
        <v>69434212</v>
      </c>
      <c r="O39" s="60">
        <v>0</v>
      </c>
      <c r="P39" s="60">
        <v>7325596</v>
      </c>
      <c r="Q39" s="60">
        <v>8329327</v>
      </c>
      <c r="R39" s="60">
        <v>15654923</v>
      </c>
      <c r="S39" s="60">
        <v>298345</v>
      </c>
      <c r="T39" s="60">
        <v>15356309</v>
      </c>
      <c r="U39" s="60">
        <v>0</v>
      </c>
      <c r="V39" s="60">
        <v>15654654</v>
      </c>
      <c r="W39" s="60">
        <v>100743789</v>
      </c>
      <c r="X39" s="60">
        <v>93137000</v>
      </c>
      <c r="Y39" s="60">
        <v>7606789</v>
      </c>
      <c r="Z39" s="140">
        <v>8.17</v>
      </c>
      <c r="AA39" s="155">
        <v>108737000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1154626</v>
      </c>
      <c r="M41" s="60">
        <v>1154626</v>
      </c>
      <c r="N41" s="202">
        <v>2309252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2309252</v>
      </c>
      <c r="X41" s="60"/>
      <c r="Y41" s="202">
        <v>2309252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107340290</v>
      </c>
      <c r="F42" s="88">
        <f t="shared" si="3"/>
        <v>130054290</v>
      </c>
      <c r="G42" s="88">
        <f t="shared" si="3"/>
        <v>0</v>
      </c>
      <c r="H42" s="88">
        <f t="shared" si="3"/>
        <v>61812000</v>
      </c>
      <c r="I42" s="88">
        <f t="shared" si="3"/>
        <v>-27</v>
      </c>
      <c r="J42" s="88">
        <f t="shared" si="3"/>
        <v>61811973</v>
      </c>
      <c r="K42" s="88">
        <f t="shared" si="3"/>
        <v>7697253</v>
      </c>
      <c r="L42" s="88">
        <f t="shared" si="3"/>
        <v>5914182</v>
      </c>
      <c r="M42" s="88">
        <f t="shared" si="3"/>
        <v>135462619</v>
      </c>
      <c r="N42" s="88">
        <f t="shared" si="3"/>
        <v>149074054</v>
      </c>
      <c r="O42" s="88">
        <f t="shared" si="3"/>
        <v>-4570488</v>
      </c>
      <c r="P42" s="88">
        <f t="shared" si="3"/>
        <v>16500640</v>
      </c>
      <c r="Q42" s="88">
        <f t="shared" si="3"/>
        <v>66869945</v>
      </c>
      <c r="R42" s="88">
        <f t="shared" si="3"/>
        <v>78800097</v>
      </c>
      <c r="S42" s="88">
        <f t="shared" si="3"/>
        <v>-4253126</v>
      </c>
      <c r="T42" s="88">
        <f t="shared" si="3"/>
        <v>1995595</v>
      </c>
      <c r="U42" s="88">
        <f t="shared" si="3"/>
        <v>0</v>
      </c>
      <c r="V42" s="88">
        <f t="shared" si="3"/>
        <v>-2257531</v>
      </c>
      <c r="W42" s="88">
        <f t="shared" si="3"/>
        <v>287428593</v>
      </c>
      <c r="X42" s="88">
        <f t="shared" si="3"/>
        <v>107340290</v>
      </c>
      <c r="Y42" s="88">
        <f t="shared" si="3"/>
        <v>180088303</v>
      </c>
      <c r="Z42" s="208">
        <f>+IF(X42&lt;&gt;0,+(Y42/X42)*100,0)</f>
        <v>167.7732592300617</v>
      </c>
      <c r="AA42" s="206">
        <f>SUM(AA38:AA41)</f>
        <v>130054290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107340290</v>
      </c>
      <c r="F44" s="77">
        <f t="shared" si="4"/>
        <v>130054290</v>
      </c>
      <c r="G44" s="77">
        <f t="shared" si="4"/>
        <v>0</v>
      </c>
      <c r="H44" s="77">
        <f t="shared" si="4"/>
        <v>61812000</v>
      </c>
      <c r="I44" s="77">
        <f t="shared" si="4"/>
        <v>-27</v>
      </c>
      <c r="J44" s="77">
        <f t="shared" si="4"/>
        <v>61811973</v>
      </c>
      <c r="K44" s="77">
        <f t="shared" si="4"/>
        <v>7697253</v>
      </c>
      <c r="L44" s="77">
        <f t="shared" si="4"/>
        <v>5914182</v>
      </c>
      <c r="M44" s="77">
        <f t="shared" si="4"/>
        <v>135462619</v>
      </c>
      <c r="N44" s="77">
        <f t="shared" si="4"/>
        <v>149074054</v>
      </c>
      <c r="O44" s="77">
        <f t="shared" si="4"/>
        <v>-4570488</v>
      </c>
      <c r="P44" s="77">
        <f t="shared" si="4"/>
        <v>16500640</v>
      </c>
      <c r="Q44" s="77">
        <f t="shared" si="4"/>
        <v>66869945</v>
      </c>
      <c r="R44" s="77">
        <f t="shared" si="4"/>
        <v>78800097</v>
      </c>
      <c r="S44" s="77">
        <f t="shared" si="4"/>
        <v>-4253126</v>
      </c>
      <c r="T44" s="77">
        <f t="shared" si="4"/>
        <v>1995595</v>
      </c>
      <c r="U44" s="77">
        <f t="shared" si="4"/>
        <v>0</v>
      </c>
      <c r="V44" s="77">
        <f t="shared" si="4"/>
        <v>-2257531</v>
      </c>
      <c r="W44" s="77">
        <f t="shared" si="4"/>
        <v>287428593</v>
      </c>
      <c r="X44" s="77">
        <f t="shared" si="4"/>
        <v>107340290</v>
      </c>
      <c r="Y44" s="77">
        <f t="shared" si="4"/>
        <v>180088303</v>
      </c>
      <c r="Z44" s="212">
        <f>+IF(X44&lt;&gt;0,+(Y44/X44)*100,0)</f>
        <v>167.7732592300617</v>
      </c>
      <c r="AA44" s="210">
        <f>+AA42-AA43</f>
        <v>130054290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107340290</v>
      </c>
      <c r="F46" s="88">
        <f t="shared" si="5"/>
        <v>130054290</v>
      </c>
      <c r="G46" s="88">
        <f t="shared" si="5"/>
        <v>0</v>
      </c>
      <c r="H46" s="88">
        <f t="shared" si="5"/>
        <v>61812000</v>
      </c>
      <c r="I46" s="88">
        <f t="shared" si="5"/>
        <v>-27</v>
      </c>
      <c r="J46" s="88">
        <f t="shared" si="5"/>
        <v>61811973</v>
      </c>
      <c r="K46" s="88">
        <f t="shared" si="5"/>
        <v>7697253</v>
      </c>
      <c r="L46" s="88">
        <f t="shared" si="5"/>
        <v>5914182</v>
      </c>
      <c r="M46" s="88">
        <f t="shared" si="5"/>
        <v>135462619</v>
      </c>
      <c r="N46" s="88">
        <f t="shared" si="5"/>
        <v>149074054</v>
      </c>
      <c r="O46" s="88">
        <f t="shared" si="5"/>
        <v>-4570488</v>
      </c>
      <c r="P46" s="88">
        <f t="shared" si="5"/>
        <v>16500640</v>
      </c>
      <c r="Q46" s="88">
        <f t="shared" si="5"/>
        <v>66869945</v>
      </c>
      <c r="R46" s="88">
        <f t="shared" si="5"/>
        <v>78800097</v>
      </c>
      <c r="S46" s="88">
        <f t="shared" si="5"/>
        <v>-4253126</v>
      </c>
      <c r="T46" s="88">
        <f t="shared" si="5"/>
        <v>1995595</v>
      </c>
      <c r="U46" s="88">
        <f t="shared" si="5"/>
        <v>0</v>
      </c>
      <c r="V46" s="88">
        <f t="shared" si="5"/>
        <v>-2257531</v>
      </c>
      <c r="W46" s="88">
        <f t="shared" si="5"/>
        <v>287428593</v>
      </c>
      <c r="X46" s="88">
        <f t="shared" si="5"/>
        <v>107340290</v>
      </c>
      <c r="Y46" s="88">
        <f t="shared" si="5"/>
        <v>180088303</v>
      </c>
      <c r="Z46" s="208">
        <f>+IF(X46&lt;&gt;0,+(Y46/X46)*100,0)</f>
        <v>167.7732592300617</v>
      </c>
      <c r="AA46" s="206">
        <f>SUM(AA44:AA45)</f>
        <v>130054290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107340290</v>
      </c>
      <c r="F48" s="219">
        <f t="shared" si="6"/>
        <v>130054290</v>
      </c>
      <c r="G48" s="219">
        <f t="shared" si="6"/>
        <v>0</v>
      </c>
      <c r="H48" s="220">
        <f t="shared" si="6"/>
        <v>61812000</v>
      </c>
      <c r="I48" s="220">
        <f t="shared" si="6"/>
        <v>-27</v>
      </c>
      <c r="J48" s="220">
        <f t="shared" si="6"/>
        <v>61811973</v>
      </c>
      <c r="K48" s="220">
        <f t="shared" si="6"/>
        <v>7697253</v>
      </c>
      <c r="L48" s="220">
        <f t="shared" si="6"/>
        <v>5914182</v>
      </c>
      <c r="M48" s="219">
        <f t="shared" si="6"/>
        <v>135462619</v>
      </c>
      <c r="N48" s="219">
        <f t="shared" si="6"/>
        <v>149074054</v>
      </c>
      <c r="O48" s="220">
        <f t="shared" si="6"/>
        <v>-4570488</v>
      </c>
      <c r="P48" s="220">
        <f t="shared" si="6"/>
        <v>16500640</v>
      </c>
      <c r="Q48" s="220">
        <f t="shared" si="6"/>
        <v>66869945</v>
      </c>
      <c r="R48" s="220">
        <f t="shared" si="6"/>
        <v>78800097</v>
      </c>
      <c r="S48" s="220">
        <f t="shared" si="6"/>
        <v>-4253126</v>
      </c>
      <c r="T48" s="219">
        <f t="shared" si="6"/>
        <v>1995595</v>
      </c>
      <c r="U48" s="219">
        <f t="shared" si="6"/>
        <v>0</v>
      </c>
      <c r="V48" s="220">
        <f t="shared" si="6"/>
        <v>-2257531</v>
      </c>
      <c r="W48" s="220">
        <f t="shared" si="6"/>
        <v>287428593</v>
      </c>
      <c r="X48" s="220">
        <f t="shared" si="6"/>
        <v>107340290</v>
      </c>
      <c r="Y48" s="220">
        <f t="shared" si="6"/>
        <v>180088303</v>
      </c>
      <c r="Z48" s="221">
        <f>+IF(X48&lt;&gt;0,+(Y48/X48)*100,0)</f>
        <v>167.7732592300617</v>
      </c>
      <c r="AA48" s="222">
        <f>SUM(AA46:AA47)</f>
        <v>130054290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18660000</v>
      </c>
      <c r="F5" s="100">
        <f t="shared" si="0"/>
        <v>18660000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4898706</v>
      </c>
      <c r="N5" s="100">
        <f t="shared" si="0"/>
        <v>4898706</v>
      </c>
      <c r="O5" s="100">
        <f t="shared" si="0"/>
        <v>0</v>
      </c>
      <c r="P5" s="100">
        <f t="shared" si="0"/>
        <v>1136538</v>
      </c>
      <c r="Q5" s="100">
        <f t="shared" si="0"/>
        <v>27580</v>
      </c>
      <c r="R5" s="100">
        <f t="shared" si="0"/>
        <v>1164118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6062824</v>
      </c>
      <c r="X5" s="100">
        <f t="shared" si="0"/>
        <v>4960000</v>
      </c>
      <c r="Y5" s="100">
        <f t="shared" si="0"/>
        <v>1102824</v>
      </c>
      <c r="Z5" s="137">
        <f>+IF(X5&lt;&gt;0,+(Y5/X5)*100,0)</f>
        <v>22.234354838709677</v>
      </c>
      <c r="AA5" s="153">
        <f>SUM(AA6:AA8)</f>
        <v>18660000</v>
      </c>
    </row>
    <row r="6" spans="1:27" ht="12.75">
      <c r="A6" s="138" t="s">
        <v>75</v>
      </c>
      <c r="B6" s="136"/>
      <c r="C6" s="155"/>
      <c r="D6" s="155"/>
      <c r="E6" s="156">
        <v>4960000</v>
      </c>
      <c r="F6" s="60">
        <v>4960000</v>
      </c>
      <c r="G6" s="60"/>
      <c r="H6" s="60"/>
      <c r="I6" s="60"/>
      <c r="J6" s="60"/>
      <c r="K6" s="60"/>
      <c r="L6" s="60"/>
      <c r="M6" s="60">
        <v>1012830</v>
      </c>
      <c r="N6" s="60">
        <v>1012830</v>
      </c>
      <c r="O6" s="60"/>
      <c r="P6" s="60"/>
      <c r="Q6" s="60"/>
      <c r="R6" s="60"/>
      <c r="S6" s="60"/>
      <c r="T6" s="60"/>
      <c r="U6" s="60"/>
      <c r="V6" s="60"/>
      <c r="W6" s="60">
        <v>1012830</v>
      </c>
      <c r="X6" s="60">
        <v>4960000</v>
      </c>
      <c r="Y6" s="60">
        <v>-3947170</v>
      </c>
      <c r="Z6" s="140">
        <v>-79.58</v>
      </c>
      <c r="AA6" s="62">
        <v>4960000</v>
      </c>
    </row>
    <row r="7" spans="1:27" ht="12.75">
      <c r="A7" s="138" t="s">
        <v>76</v>
      </c>
      <c r="B7" s="136"/>
      <c r="C7" s="157"/>
      <c r="D7" s="157"/>
      <c r="E7" s="158">
        <v>10000000</v>
      </c>
      <c r="F7" s="159">
        <v>10000000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10000000</v>
      </c>
    </row>
    <row r="8" spans="1:27" ht="12.75">
      <c r="A8" s="138" t="s">
        <v>77</v>
      </c>
      <c r="B8" s="136"/>
      <c r="C8" s="155"/>
      <c r="D8" s="155"/>
      <c r="E8" s="156">
        <v>3700000</v>
      </c>
      <c r="F8" s="60">
        <v>3700000</v>
      </c>
      <c r="G8" s="60"/>
      <c r="H8" s="60"/>
      <c r="I8" s="60"/>
      <c r="J8" s="60"/>
      <c r="K8" s="60"/>
      <c r="L8" s="60"/>
      <c r="M8" s="60">
        <v>3885876</v>
      </c>
      <c r="N8" s="60">
        <v>3885876</v>
      </c>
      <c r="O8" s="60"/>
      <c r="P8" s="60">
        <v>1136538</v>
      </c>
      <c r="Q8" s="60">
        <v>27580</v>
      </c>
      <c r="R8" s="60">
        <v>1164118</v>
      </c>
      <c r="S8" s="60"/>
      <c r="T8" s="60"/>
      <c r="U8" s="60"/>
      <c r="V8" s="60"/>
      <c r="W8" s="60">
        <v>5049994</v>
      </c>
      <c r="X8" s="60"/>
      <c r="Y8" s="60">
        <v>5049994</v>
      </c>
      <c r="Z8" s="140"/>
      <c r="AA8" s="62">
        <v>3700000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2310000</v>
      </c>
      <c r="F9" s="100">
        <f t="shared" si="1"/>
        <v>7210000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2326735</v>
      </c>
      <c r="Q9" s="100">
        <f t="shared" si="1"/>
        <v>1205327</v>
      </c>
      <c r="R9" s="100">
        <f t="shared" si="1"/>
        <v>3532062</v>
      </c>
      <c r="S9" s="100">
        <f t="shared" si="1"/>
        <v>0</v>
      </c>
      <c r="T9" s="100">
        <f t="shared" si="1"/>
        <v>3897184</v>
      </c>
      <c r="U9" s="100">
        <f t="shared" si="1"/>
        <v>0</v>
      </c>
      <c r="V9" s="100">
        <f t="shared" si="1"/>
        <v>3897184</v>
      </c>
      <c r="W9" s="100">
        <f t="shared" si="1"/>
        <v>7429246</v>
      </c>
      <c r="X9" s="100">
        <f t="shared" si="1"/>
        <v>0</v>
      </c>
      <c r="Y9" s="100">
        <f t="shared" si="1"/>
        <v>7429246</v>
      </c>
      <c r="Z9" s="137">
        <f>+IF(X9&lt;&gt;0,+(Y9/X9)*100,0)</f>
        <v>0</v>
      </c>
      <c r="AA9" s="102">
        <f>SUM(AA10:AA14)</f>
        <v>7210000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>
        <v>2326735</v>
      </c>
      <c r="Q11" s="60">
        <v>1205327</v>
      </c>
      <c r="R11" s="60">
        <v>3532062</v>
      </c>
      <c r="S11" s="60"/>
      <c r="T11" s="60">
        <v>3897184</v>
      </c>
      <c r="U11" s="60"/>
      <c r="V11" s="60">
        <v>3897184</v>
      </c>
      <c r="W11" s="60">
        <v>7429246</v>
      </c>
      <c r="X11" s="60"/>
      <c r="Y11" s="60">
        <v>7429246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2310000</v>
      </c>
      <c r="F12" s="60">
        <v>7210000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7210000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82700000</v>
      </c>
      <c r="F15" s="100">
        <f t="shared" si="2"/>
        <v>90400000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9205610</v>
      </c>
      <c r="L15" s="100">
        <f t="shared" si="2"/>
        <v>7402602</v>
      </c>
      <c r="M15" s="100">
        <f t="shared" si="2"/>
        <v>18085159</v>
      </c>
      <c r="N15" s="100">
        <f t="shared" si="2"/>
        <v>34693371</v>
      </c>
      <c r="O15" s="100">
        <f t="shared" si="2"/>
        <v>0</v>
      </c>
      <c r="P15" s="100">
        <f t="shared" si="2"/>
        <v>4222602</v>
      </c>
      <c r="Q15" s="100">
        <f t="shared" si="2"/>
        <v>8772604</v>
      </c>
      <c r="R15" s="100">
        <f t="shared" si="2"/>
        <v>12995206</v>
      </c>
      <c r="S15" s="100">
        <f t="shared" si="2"/>
        <v>2244707</v>
      </c>
      <c r="T15" s="100">
        <f t="shared" si="2"/>
        <v>11459125</v>
      </c>
      <c r="U15" s="100">
        <f t="shared" si="2"/>
        <v>0</v>
      </c>
      <c r="V15" s="100">
        <f t="shared" si="2"/>
        <v>13703832</v>
      </c>
      <c r="W15" s="100">
        <f t="shared" si="2"/>
        <v>61392409</v>
      </c>
      <c r="X15" s="100">
        <f t="shared" si="2"/>
        <v>0</v>
      </c>
      <c r="Y15" s="100">
        <f t="shared" si="2"/>
        <v>61392409</v>
      </c>
      <c r="Z15" s="137">
        <f>+IF(X15&lt;&gt;0,+(Y15/X15)*100,0)</f>
        <v>0</v>
      </c>
      <c r="AA15" s="102">
        <f>SUM(AA16:AA18)</f>
        <v>90400000</v>
      </c>
    </row>
    <row r="16" spans="1:27" ht="12.75">
      <c r="A16" s="138" t="s">
        <v>85</v>
      </c>
      <c r="B16" s="136"/>
      <c r="C16" s="155"/>
      <c r="D16" s="155"/>
      <c r="E16" s="156">
        <v>7500000</v>
      </c>
      <c r="F16" s="60">
        <v>7500000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7500000</v>
      </c>
    </row>
    <row r="17" spans="1:27" ht="12.75">
      <c r="A17" s="138" t="s">
        <v>86</v>
      </c>
      <c r="B17" s="136"/>
      <c r="C17" s="155"/>
      <c r="D17" s="155"/>
      <c r="E17" s="156">
        <v>75200000</v>
      </c>
      <c r="F17" s="60">
        <v>82900000</v>
      </c>
      <c r="G17" s="60"/>
      <c r="H17" s="60"/>
      <c r="I17" s="60"/>
      <c r="J17" s="60"/>
      <c r="K17" s="60">
        <v>9205610</v>
      </c>
      <c r="L17" s="60">
        <v>7402602</v>
      </c>
      <c r="M17" s="60">
        <v>18085159</v>
      </c>
      <c r="N17" s="60">
        <v>34693371</v>
      </c>
      <c r="O17" s="60"/>
      <c r="P17" s="60">
        <v>4222602</v>
      </c>
      <c r="Q17" s="60">
        <v>8772604</v>
      </c>
      <c r="R17" s="60">
        <v>12995206</v>
      </c>
      <c r="S17" s="60">
        <v>2244707</v>
      </c>
      <c r="T17" s="60">
        <v>11459125</v>
      </c>
      <c r="U17" s="60"/>
      <c r="V17" s="60">
        <v>13703832</v>
      </c>
      <c r="W17" s="60">
        <v>61392409</v>
      </c>
      <c r="X17" s="60"/>
      <c r="Y17" s="60">
        <v>61392409</v>
      </c>
      <c r="Z17" s="140"/>
      <c r="AA17" s="62">
        <v>82900000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3700000</v>
      </c>
      <c r="F19" s="100">
        <f t="shared" si="3"/>
        <v>6700000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3700000</v>
      </c>
      <c r="Y19" s="100">
        <f t="shared" si="3"/>
        <v>-3700000</v>
      </c>
      <c r="Z19" s="137">
        <f>+IF(X19&lt;&gt;0,+(Y19/X19)*100,0)</f>
        <v>-100</v>
      </c>
      <c r="AA19" s="102">
        <f>SUM(AA20:AA23)</f>
        <v>6700000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3700000</v>
      </c>
      <c r="F23" s="60">
        <v>6700000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3700000</v>
      </c>
      <c r="Y23" s="60">
        <v>-3700000</v>
      </c>
      <c r="Z23" s="140">
        <v>-100</v>
      </c>
      <c r="AA23" s="62">
        <v>6700000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107370000</v>
      </c>
      <c r="F25" s="219">
        <f t="shared" si="4"/>
        <v>122970000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9205610</v>
      </c>
      <c r="L25" s="219">
        <f t="shared" si="4"/>
        <v>7402602</v>
      </c>
      <c r="M25" s="219">
        <f t="shared" si="4"/>
        <v>22983865</v>
      </c>
      <c r="N25" s="219">
        <f t="shared" si="4"/>
        <v>39592077</v>
      </c>
      <c r="O25" s="219">
        <f t="shared" si="4"/>
        <v>0</v>
      </c>
      <c r="P25" s="219">
        <f t="shared" si="4"/>
        <v>7685875</v>
      </c>
      <c r="Q25" s="219">
        <f t="shared" si="4"/>
        <v>10005511</v>
      </c>
      <c r="R25" s="219">
        <f t="shared" si="4"/>
        <v>17691386</v>
      </c>
      <c r="S25" s="219">
        <f t="shared" si="4"/>
        <v>2244707</v>
      </c>
      <c r="T25" s="219">
        <f t="shared" si="4"/>
        <v>15356309</v>
      </c>
      <c r="U25" s="219">
        <f t="shared" si="4"/>
        <v>0</v>
      </c>
      <c r="V25" s="219">
        <f t="shared" si="4"/>
        <v>17601016</v>
      </c>
      <c r="W25" s="219">
        <f t="shared" si="4"/>
        <v>74884479</v>
      </c>
      <c r="X25" s="219">
        <f t="shared" si="4"/>
        <v>8660000</v>
      </c>
      <c r="Y25" s="219">
        <f t="shared" si="4"/>
        <v>66224479</v>
      </c>
      <c r="Z25" s="231">
        <f>+IF(X25&lt;&gt;0,+(Y25/X25)*100,0)</f>
        <v>764.7168475750577</v>
      </c>
      <c r="AA25" s="232">
        <f>+AA5+AA9+AA15+AA19+AA24</f>
        <v>122970000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93137000</v>
      </c>
      <c r="F28" s="60">
        <v>108737000</v>
      </c>
      <c r="G28" s="60"/>
      <c r="H28" s="60"/>
      <c r="I28" s="60"/>
      <c r="J28" s="60"/>
      <c r="K28" s="60">
        <v>9205610</v>
      </c>
      <c r="L28" s="60">
        <v>7402602</v>
      </c>
      <c r="M28" s="60">
        <v>22983865</v>
      </c>
      <c r="N28" s="60">
        <v>39592077</v>
      </c>
      <c r="O28" s="60"/>
      <c r="P28" s="60">
        <v>7685875</v>
      </c>
      <c r="Q28" s="60">
        <v>9977931</v>
      </c>
      <c r="R28" s="60">
        <v>17663806</v>
      </c>
      <c r="S28" s="60">
        <v>2244707</v>
      </c>
      <c r="T28" s="60">
        <v>15356309</v>
      </c>
      <c r="U28" s="60"/>
      <c r="V28" s="60">
        <v>17601016</v>
      </c>
      <c r="W28" s="60">
        <v>74856899</v>
      </c>
      <c r="X28" s="60"/>
      <c r="Y28" s="60">
        <v>74856899</v>
      </c>
      <c r="Z28" s="140"/>
      <c r="AA28" s="155">
        <v>108737000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93137000</v>
      </c>
      <c r="F32" s="77">
        <f t="shared" si="5"/>
        <v>108737000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9205610</v>
      </c>
      <c r="L32" s="77">
        <f t="shared" si="5"/>
        <v>7402602</v>
      </c>
      <c r="M32" s="77">
        <f t="shared" si="5"/>
        <v>22983865</v>
      </c>
      <c r="N32" s="77">
        <f t="shared" si="5"/>
        <v>39592077</v>
      </c>
      <c r="O32" s="77">
        <f t="shared" si="5"/>
        <v>0</v>
      </c>
      <c r="P32" s="77">
        <f t="shared" si="5"/>
        <v>7685875</v>
      </c>
      <c r="Q32" s="77">
        <f t="shared" si="5"/>
        <v>9977931</v>
      </c>
      <c r="R32" s="77">
        <f t="shared" si="5"/>
        <v>17663806</v>
      </c>
      <c r="S32" s="77">
        <f t="shared" si="5"/>
        <v>2244707</v>
      </c>
      <c r="T32" s="77">
        <f t="shared" si="5"/>
        <v>15356309</v>
      </c>
      <c r="U32" s="77">
        <f t="shared" si="5"/>
        <v>0</v>
      </c>
      <c r="V32" s="77">
        <f t="shared" si="5"/>
        <v>17601016</v>
      </c>
      <c r="W32" s="77">
        <f t="shared" si="5"/>
        <v>74856899</v>
      </c>
      <c r="X32" s="77">
        <f t="shared" si="5"/>
        <v>0</v>
      </c>
      <c r="Y32" s="77">
        <f t="shared" si="5"/>
        <v>74856899</v>
      </c>
      <c r="Z32" s="212">
        <f>+IF(X32&lt;&gt;0,+(Y32/X32)*100,0)</f>
        <v>0</v>
      </c>
      <c r="AA32" s="79">
        <f>SUM(AA28:AA31)</f>
        <v>108737000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27580</v>
      </c>
      <c r="R33" s="60">
        <v>27580</v>
      </c>
      <c r="S33" s="60"/>
      <c r="T33" s="60"/>
      <c r="U33" s="60"/>
      <c r="V33" s="60"/>
      <c r="W33" s="60">
        <v>27580</v>
      </c>
      <c r="X33" s="60"/>
      <c r="Y33" s="60">
        <v>27580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14233000</v>
      </c>
      <c r="F35" s="60">
        <v>14233000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14233000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107370000</v>
      </c>
      <c r="F36" s="220">
        <f t="shared" si="6"/>
        <v>122970000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9205610</v>
      </c>
      <c r="L36" s="220">
        <f t="shared" si="6"/>
        <v>7402602</v>
      </c>
      <c r="M36" s="220">
        <f t="shared" si="6"/>
        <v>22983865</v>
      </c>
      <c r="N36" s="220">
        <f t="shared" si="6"/>
        <v>39592077</v>
      </c>
      <c r="O36" s="220">
        <f t="shared" si="6"/>
        <v>0</v>
      </c>
      <c r="P36" s="220">
        <f t="shared" si="6"/>
        <v>7685875</v>
      </c>
      <c r="Q36" s="220">
        <f t="shared" si="6"/>
        <v>10005511</v>
      </c>
      <c r="R36" s="220">
        <f t="shared" si="6"/>
        <v>17691386</v>
      </c>
      <c r="S36" s="220">
        <f t="shared" si="6"/>
        <v>2244707</v>
      </c>
      <c r="T36" s="220">
        <f t="shared" si="6"/>
        <v>15356309</v>
      </c>
      <c r="U36" s="220">
        <f t="shared" si="6"/>
        <v>0</v>
      </c>
      <c r="V36" s="220">
        <f t="shared" si="6"/>
        <v>17601016</v>
      </c>
      <c r="W36" s="220">
        <f t="shared" si="6"/>
        <v>74884479</v>
      </c>
      <c r="X36" s="220">
        <f t="shared" si="6"/>
        <v>0</v>
      </c>
      <c r="Y36" s="220">
        <f t="shared" si="6"/>
        <v>74884479</v>
      </c>
      <c r="Z36" s="221">
        <f>+IF(X36&lt;&gt;0,+(Y36/X36)*100,0)</f>
        <v>0</v>
      </c>
      <c r="AA36" s="239">
        <f>SUM(AA32:AA35)</f>
        <v>122970000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>
        <v>47931000</v>
      </c>
      <c r="G6" s="60"/>
      <c r="H6" s="60"/>
      <c r="I6" s="60"/>
      <c r="J6" s="60"/>
      <c r="K6" s="60"/>
      <c r="L6" s="60"/>
      <c r="M6" s="60">
        <v>128572711</v>
      </c>
      <c r="N6" s="60">
        <v>128572711</v>
      </c>
      <c r="O6" s="60">
        <v>125127768</v>
      </c>
      <c r="P6" s="60"/>
      <c r="Q6" s="60">
        <v>184738354</v>
      </c>
      <c r="R6" s="60">
        <v>184738354</v>
      </c>
      <c r="S6" s="60">
        <v>172847586</v>
      </c>
      <c r="T6" s="60">
        <v>155453872</v>
      </c>
      <c r="U6" s="60"/>
      <c r="V6" s="60">
        <v>155453872</v>
      </c>
      <c r="W6" s="60">
        <v>155453872</v>
      </c>
      <c r="X6" s="60">
        <v>47931000</v>
      </c>
      <c r="Y6" s="60">
        <v>107522872</v>
      </c>
      <c r="Z6" s="140">
        <v>224.33</v>
      </c>
      <c r="AA6" s="62">
        <v>47931000</v>
      </c>
    </row>
    <row r="7" spans="1:27" ht="12.75">
      <c r="A7" s="249" t="s">
        <v>144</v>
      </c>
      <c r="B7" s="182"/>
      <c r="C7" s="155"/>
      <c r="D7" s="155"/>
      <c r="E7" s="59"/>
      <c r="F7" s="60">
        <v>60000000</v>
      </c>
      <c r="G7" s="60"/>
      <c r="H7" s="60"/>
      <c r="I7" s="60"/>
      <c r="J7" s="60"/>
      <c r="K7" s="60"/>
      <c r="L7" s="60"/>
      <c r="M7" s="60">
        <v>60596414</v>
      </c>
      <c r="N7" s="60">
        <v>60596414</v>
      </c>
      <c r="O7" s="60">
        <v>75316676</v>
      </c>
      <c r="P7" s="60"/>
      <c r="Q7" s="60">
        <v>61406844</v>
      </c>
      <c r="R7" s="60">
        <v>61406844</v>
      </c>
      <c r="S7" s="60">
        <v>62060457</v>
      </c>
      <c r="T7" s="60">
        <v>62151722</v>
      </c>
      <c r="U7" s="60"/>
      <c r="V7" s="60">
        <v>62151722</v>
      </c>
      <c r="W7" s="60">
        <v>62151722</v>
      </c>
      <c r="X7" s="60">
        <v>60000000</v>
      </c>
      <c r="Y7" s="60">
        <v>2151722</v>
      </c>
      <c r="Z7" s="140">
        <v>3.59</v>
      </c>
      <c r="AA7" s="62">
        <v>60000000</v>
      </c>
    </row>
    <row r="8" spans="1:27" ht="12.75">
      <c r="A8" s="249" t="s">
        <v>145</v>
      </c>
      <c r="B8" s="182"/>
      <c r="C8" s="155"/>
      <c r="D8" s="155"/>
      <c r="E8" s="59"/>
      <c r="F8" s="60">
        <v>112563467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112563467</v>
      </c>
      <c r="Y8" s="60">
        <v>-112563467</v>
      </c>
      <c r="Z8" s="140">
        <v>-100</v>
      </c>
      <c r="AA8" s="62">
        <v>112563467</v>
      </c>
    </row>
    <row r="9" spans="1:27" ht="12.75">
      <c r="A9" s="249" t="s">
        <v>146</v>
      </c>
      <c r="B9" s="182"/>
      <c r="C9" s="155"/>
      <c r="D9" s="155"/>
      <c r="E9" s="59"/>
      <c r="F9" s="60">
        <v>7000000</v>
      </c>
      <c r="G9" s="60"/>
      <c r="H9" s="60"/>
      <c r="I9" s="60">
        <v>7782503</v>
      </c>
      <c r="J9" s="60">
        <v>7782503</v>
      </c>
      <c r="K9" s="60">
        <v>21862345</v>
      </c>
      <c r="L9" s="60"/>
      <c r="M9" s="60">
        <v>4472198</v>
      </c>
      <c r="N9" s="60">
        <v>4472198</v>
      </c>
      <c r="O9" s="60"/>
      <c r="P9" s="60"/>
      <c r="Q9" s="60"/>
      <c r="R9" s="60"/>
      <c r="S9" s="60"/>
      <c r="T9" s="60"/>
      <c r="U9" s="60"/>
      <c r="V9" s="60"/>
      <c r="W9" s="60"/>
      <c r="X9" s="60">
        <v>7000000</v>
      </c>
      <c r="Y9" s="60">
        <v>-7000000</v>
      </c>
      <c r="Z9" s="140">
        <v>-100</v>
      </c>
      <c r="AA9" s="62">
        <v>7000000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>
        <v>3250000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3250000</v>
      </c>
      <c r="Y11" s="60">
        <v>-3250000</v>
      </c>
      <c r="Z11" s="140">
        <v>-100</v>
      </c>
      <c r="AA11" s="62">
        <v>3250000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230744467</v>
      </c>
      <c r="G12" s="73">
        <f t="shared" si="0"/>
        <v>0</v>
      </c>
      <c r="H12" s="73">
        <f t="shared" si="0"/>
        <v>0</v>
      </c>
      <c r="I12" s="73">
        <f t="shared" si="0"/>
        <v>7782503</v>
      </c>
      <c r="J12" s="73">
        <f t="shared" si="0"/>
        <v>7782503</v>
      </c>
      <c r="K12" s="73">
        <f t="shared" si="0"/>
        <v>21862345</v>
      </c>
      <c r="L12" s="73">
        <f t="shared" si="0"/>
        <v>0</v>
      </c>
      <c r="M12" s="73">
        <f t="shared" si="0"/>
        <v>193641323</v>
      </c>
      <c r="N12" s="73">
        <f t="shared" si="0"/>
        <v>193641323</v>
      </c>
      <c r="O12" s="73">
        <f t="shared" si="0"/>
        <v>200444444</v>
      </c>
      <c r="P12" s="73">
        <f t="shared" si="0"/>
        <v>0</v>
      </c>
      <c r="Q12" s="73">
        <f t="shared" si="0"/>
        <v>246145198</v>
      </c>
      <c r="R12" s="73">
        <f t="shared" si="0"/>
        <v>246145198</v>
      </c>
      <c r="S12" s="73">
        <f t="shared" si="0"/>
        <v>234908043</v>
      </c>
      <c r="T12" s="73">
        <f t="shared" si="0"/>
        <v>217605594</v>
      </c>
      <c r="U12" s="73">
        <f t="shared" si="0"/>
        <v>0</v>
      </c>
      <c r="V12" s="73">
        <f t="shared" si="0"/>
        <v>217605594</v>
      </c>
      <c r="W12" s="73">
        <f t="shared" si="0"/>
        <v>217605594</v>
      </c>
      <c r="X12" s="73">
        <f t="shared" si="0"/>
        <v>230744467</v>
      </c>
      <c r="Y12" s="73">
        <f t="shared" si="0"/>
        <v>-13138873</v>
      </c>
      <c r="Z12" s="170">
        <f>+IF(X12&lt;&gt;0,+(Y12/X12)*100,0)</f>
        <v>-5.6941226677387675</v>
      </c>
      <c r="AA12" s="74">
        <f>SUM(AA6:AA11)</f>
        <v>230744467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/>
      <c r="F19" s="60">
        <v>344957947</v>
      </c>
      <c r="G19" s="60"/>
      <c r="H19" s="60"/>
      <c r="I19" s="60"/>
      <c r="J19" s="60"/>
      <c r="K19" s="60"/>
      <c r="L19" s="60"/>
      <c r="M19" s="60">
        <v>27651243</v>
      </c>
      <c r="N19" s="60">
        <v>27651243</v>
      </c>
      <c r="O19" s="60">
        <v>27651243</v>
      </c>
      <c r="P19" s="60"/>
      <c r="Q19" s="60">
        <v>46117181</v>
      </c>
      <c r="R19" s="60">
        <v>46117181</v>
      </c>
      <c r="S19" s="60">
        <v>46415526</v>
      </c>
      <c r="T19" s="60">
        <v>61771835</v>
      </c>
      <c r="U19" s="60"/>
      <c r="V19" s="60">
        <v>61771835</v>
      </c>
      <c r="W19" s="60">
        <v>61771835</v>
      </c>
      <c r="X19" s="60">
        <v>344957947</v>
      </c>
      <c r="Y19" s="60">
        <v>-283186112</v>
      </c>
      <c r="Z19" s="140">
        <v>-82.09</v>
      </c>
      <c r="AA19" s="62">
        <v>344957947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>
        <v>70000</v>
      </c>
      <c r="G22" s="60"/>
      <c r="H22" s="60"/>
      <c r="I22" s="60"/>
      <c r="J22" s="60"/>
      <c r="K22" s="60"/>
      <c r="L22" s="60"/>
      <c r="M22" s="60">
        <v>2042717</v>
      </c>
      <c r="N22" s="60">
        <v>2042717</v>
      </c>
      <c r="O22" s="60">
        <v>2042717</v>
      </c>
      <c r="P22" s="60"/>
      <c r="Q22" s="60">
        <v>2044422</v>
      </c>
      <c r="R22" s="60">
        <v>2044422</v>
      </c>
      <c r="S22" s="60">
        <v>2044422</v>
      </c>
      <c r="T22" s="60">
        <v>2044422</v>
      </c>
      <c r="U22" s="60"/>
      <c r="V22" s="60">
        <v>2044422</v>
      </c>
      <c r="W22" s="60">
        <v>2044422</v>
      </c>
      <c r="X22" s="60">
        <v>70000</v>
      </c>
      <c r="Y22" s="60">
        <v>1974422</v>
      </c>
      <c r="Z22" s="140">
        <v>2820.6</v>
      </c>
      <c r="AA22" s="62">
        <v>70000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345027947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29693960</v>
      </c>
      <c r="N24" s="77">
        <f t="shared" si="1"/>
        <v>29693960</v>
      </c>
      <c r="O24" s="77">
        <f t="shared" si="1"/>
        <v>29693960</v>
      </c>
      <c r="P24" s="77">
        <f t="shared" si="1"/>
        <v>0</v>
      </c>
      <c r="Q24" s="77">
        <f t="shared" si="1"/>
        <v>48161603</v>
      </c>
      <c r="R24" s="77">
        <f t="shared" si="1"/>
        <v>48161603</v>
      </c>
      <c r="S24" s="77">
        <f t="shared" si="1"/>
        <v>48459948</v>
      </c>
      <c r="T24" s="77">
        <f t="shared" si="1"/>
        <v>63816257</v>
      </c>
      <c r="U24" s="77">
        <f t="shared" si="1"/>
        <v>0</v>
      </c>
      <c r="V24" s="77">
        <f t="shared" si="1"/>
        <v>63816257</v>
      </c>
      <c r="W24" s="77">
        <f t="shared" si="1"/>
        <v>63816257</v>
      </c>
      <c r="X24" s="77">
        <f t="shared" si="1"/>
        <v>345027947</v>
      </c>
      <c r="Y24" s="77">
        <f t="shared" si="1"/>
        <v>-281211690</v>
      </c>
      <c r="Z24" s="212">
        <f>+IF(X24&lt;&gt;0,+(Y24/X24)*100,0)</f>
        <v>-81.50403248349039</v>
      </c>
      <c r="AA24" s="79">
        <f>SUM(AA15:AA23)</f>
        <v>345027947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575772414</v>
      </c>
      <c r="G25" s="73">
        <f t="shared" si="2"/>
        <v>0</v>
      </c>
      <c r="H25" s="73">
        <f t="shared" si="2"/>
        <v>0</v>
      </c>
      <c r="I25" s="73">
        <f t="shared" si="2"/>
        <v>7782503</v>
      </c>
      <c r="J25" s="73">
        <f t="shared" si="2"/>
        <v>7782503</v>
      </c>
      <c r="K25" s="73">
        <f t="shared" si="2"/>
        <v>21862345</v>
      </c>
      <c r="L25" s="73">
        <f t="shared" si="2"/>
        <v>0</v>
      </c>
      <c r="M25" s="73">
        <f t="shared" si="2"/>
        <v>223335283</v>
      </c>
      <c r="N25" s="73">
        <f t="shared" si="2"/>
        <v>223335283</v>
      </c>
      <c r="O25" s="73">
        <f t="shared" si="2"/>
        <v>230138404</v>
      </c>
      <c r="P25" s="73">
        <f t="shared" si="2"/>
        <v>0</v>
      </c>
      <c r="Q25" s="73">
        <f t="shared" si="2"/>
        <v>294306801</v>
      </c>
      <c r="R25" s="73">
        <f t="shared" si="2"/>
        <v>294306801</v>
      </c>
      <c r="S25" s="73">
        <f t="shared" si="2"/>
        <v>283367991</v>
      </c>
      <c r="T25" s="73">
        <f t="shared" si="2"/>
        <v>281421851</v>
      </c>
      <c r="U25" s="73">
        <f t="shared" si="2"/>
        <v>0</v>
      </c>
      <c r="V25" s="73">
        <f t="shared" si="2"/>
        <v>281421851</v>
      </c>
      <c r="W25" s="73">
        <f t="shared" si="2"/>
        <v>281421851</v>
      </c>
      <c r="X25" s="73">
        <f t="shared" si="2"/>
        <v>575772414</v>
      </c>
      <c r="Y25" s="73">
        <f t="shared" si="2"/>
        <v>-294350563</v>
      </c>
      <c r="Z25" s="170">
        <f>+IF(X25&lt;&gt;0,+(Y25/X25)*100,0)</f>
        <v>-51.12272763383901</v>
      </c>
      <c r="AA25" s="74">
        <f>+AA12+AA24</f>
        <v>575772414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/>
      <c r="F32" s="60">
        <v>20000000</v>
      </c>
      <c r="G32" s="60"/>
      <c r="H32" s="60"/>
      <c r="I32" s="60">
        <v>7782503</v>
      </c>
      <c r="J32" s="60">
        <v>7782503</v>
      </c>
      <c r="K32" s="60">
        <v>21862345</v>
      </c>
      <c r="L32" s="60"/>
      <c r="M32" s="60">
        <v>64174806</v>
      </c>
      <c r="N32" s="60">
        <v>64174806</v>
      </c>
      <c r="O32" s="60">
        <v>70977927</v>
      </c>
      <c r="P32" s="60"/>
      <c r="Q32" s="60">
        <v>65779498</v>
      </c>
      <c r="R32" s="60">
        <v>65779498</v>
      </c>
      <c r="S32" s="60">
        <v>60612783</v>
      </c>
      <c r="T32" s="60">
        <v>48665771</v>
      </c>
      <c r="U32" s="60"/>
      <c r="V32" s="60">
        <v>48665771</v>
      </c>
      <c r="W32" s="60">
        <v>48665771</v>
      </c>
      <c r="X32" s="60">
        <v>20000000</v>
      </c>
      <c r="Y32" s="60">
        <v>28665771</v>
      </c>
      <c r="Z32" s="140">
        <v>143.33</v>
      </c>
      <c r="AA32" s="62">
        <v>20000000</v>
      </c>
    </row>
    <row r="33" spans="1:27" ht="12.75">
      <c r="A33" s="249" t="s">
        <v>165</v>
      </c>
      <c r="B33" s="182"/>
      <c r="C33" s="155"/>
      <c r="D33" s="155"/>
      <c r="E33" s="59"/>
      <c r="F33" s="60">
        <v>1500000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1500000</v>
      </c>
      <c r="Y33" s="60">
        <v>-1500000</v>
      </c>
      <c r="Z33" s="140">
        <v>-100</v>
      </c>
      <c r="AA33" s="62">
        <v>1500000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21500000</v>
      </c>
      <c r="G34" s="73">
        <f t="shared" si="3"/>
        <v>0</v>
      </c>
      <c r="H34" s="73">
        <f t="shared" si="3"/>
        <v>0</v>
      </c>
      <c r="I34" s="73">
        <f t="shared" si="3"/>
        <v>7782503</v>
      </c>
      <c r="J34" s="73">
        <f t="shared" si="3"/>
        <v>7782503</v>
      </c>
      <c r="K34" s="73">
        <f t="shared" si="3"/>
        <v>21862345</v>
      </c>
      <c r="L34" s="73">
        <f t="shared" si="3"/>
        <v>0</v>
      </c>
      <c r="M34" s="73">
        <f t="shared" si="3"/>
        <v>64174806</v>
      </c>
      <c r="N34" s="73">
        <f t="shared" si="3"/>
        <v>64174806</v>
      </c>
      <c r="O34" s="73">
        <f t="shared" si="3"/>
        <v>70977927</v>
      </c>
      <c r="P34" s="73">
        <f t="shared" si="3"/>
        <v>0</v>
      </c>
      <c r="Q34" s="73">
        <f t="shared" si="3"/>
        <v>65779498</v>
      </c>
      <c r="R34" s="73">
        <f t="shared" si="3"/>
        <v>65779498</v>
      </c>
      <c r="S34" s="73">
        <f t="shared" si="3"/>
        <v>60612783</v>
      </c>
      <c r="T34" s="73">
        <f t="shared" si="3"/>
        <v>48665771</v>
      </c>
      <c r="U34" s="73">
        <f t="shared" si="3"/>
        <v>0</v>
      </c>
      <c r="V34" s="73">
        <f t="shared" si="3"/>
        <v>48665771</v>
      </c>
      <c r="W34" s="73">
        <f t="shared" si="3"/>
        <v>48665771</v>
      </c>
      <c r="X34" s="73">
        <f t="shared" si="3"/>
        <v>21500000</v>
      </c>
      <c r="Y34" s="73">
        <f t="shared" si="3"/>
        <v>27165771</v>
      </c>
      <c r="Z34" s="170">
        <f>+IF(X34&lt;&gt;0,+(Y34/X34)*100,0)</f>
        <v>126.35242325581395</v>
      </c>
      <c r="AA34" s="74">
        <f>SUM(AA29:AA33)</f>
        <v>21500000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21500000</v>
      </c>
      <c r="G40" s="73">
        <f t="shared" si="5"/>
        <v>0</v>
      </c>
      <c r="H40" s="73">
        <f t="shared" si="5"/>
        <v>0</v>
      </c>
      <c r="I40" s="73">
        <f t="shared" si="5"/>
        <v>7782503</v>
      </c>
      <c r="J40" s="73">
        <f t="shared" si="5"/>
        <v>7782503</v>
      </c>
      <c r="K40" s="73">
        <f t="shared" si="5"/>
        <v>21862345</v>
      </c>
      <c r="L40" s="73">
        <f t="shared" si="5"/>
        <v>0</v>
      </c>
      <c r="M40" s="73">
        <f t="shared" si="5"/>
        <v>64174806</v>
      </c>
      <c r="N40" s="73">
        <f t="shared" si="5"/>
        <v>64174806</v>
      </c>
      <c r="O40" s="73">
        <f t="shared" si="5"/>
        <v>70977927</v>
      </c>
      <c r="P40" s="73">
        <f t="shared" si="5"/>
        <v>0</v>
      </c>
      <c r="Q40" s="73">
        <f t="shared" si="5"/>
        <v>65779498</v>
      </c>
      <c r="R40" s="73">
        <f t="shared" si="5"/>
        <v>65779498</v>
      </c>
      <c r="S40" s="73">
        <f t="shared" si="5"/>
        <v>60612783</v>
      </c>
      <c r="T40" s="73">
        <f t="shared" si="5"/>
        <v>48665771</v>
      </c>
      <c r="U40" s="73">
        <f t="shared" si="5"/>
        <v>0</v>
      </c>
      <c r="V40" s="73">
        <f t="shared" si="5"/>
        <v>48665771</v>
      </c>
      <c r="W40" s="73">
        <f t="shared" si="5"/>
        <v>48665771</v>
      </c>
      <c r="X40" s="73">
        <f t="shared" si="5"/>
        <v>21500000</v>
      </c>
      <c r="Y40" s="73">
        <f t="shared" si="5"/>
        <v>27165771</v>
      </c>
      <c r="Z40" s="170">
        <f>+IF(X40&lt;&gt;0,+(Y40/X40)*100,0)</f>
        <v>126.35242325581395</v>
      </c>
      <c r="AA40" s="74">
        <f>+AA34+AA39</f>
        <v>21500000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554272414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159160477</v>
      </c>
      <c r="N42" s="259">
        <f t="shared" si="6"/>
        <v>159160477</v>
      </c>
      <c r="O42" s="259">
        <f t="shared" si="6"/>
        <v>159160477</v>
      </c>
      <c r="P42" s="259">
        <f t="shared" si="6"/>
        <v>0</v>
      </c>
      <c r="Q42" s="259">
        <f t="shared" si="6"/>
        <v>228527303</v>
      </c>
      <c r="R42" s="259">
        <f t="shared" si="6"/>
        <v>228527303</v>
      </c>
      <c r="S42" s="259">
        <f t="shared" si="6"/>
        <v>222755208</v>
      </c>
      <c r="T42" s="259">
        <f t="shared" si="6"/>
        <v>232756080</v>
      </c>
      <c r="U42" s="259">
        <f t="shared" si="6"/>
        <v>0</v>
      </c>
      <c r="V42" s="259">
        <f t="shared" si="6"/>
        <v>232756080</v>
      </c>
      <c r="W42" s="259">
        <f t="shared" si="6"/>
        <v>232756080</v>
      </c>
      <c r="X42" s="259">
        <f t="shared" si="6"/>
        <v>554272414</v>
      </c>
      <c r="Y42" s="259">
        <f t="shared" si="6"/>
        <v>-321516334</v>
      </c>
      <c r="Z42" s="260">
        <f>+IF(X42&lt;&gt;0,+(Y42/X42)*100,0)</f>
        <v>-58.00691607213921</v>
      </c>
      <c r="AA42" s="261">
        <f>+AA25-AA40</f>
        <v>554272414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/>
      <c r="F45" s="60">
        <v>554272414</v>
      </c>
      <c r="G45" s="60"/>
      <c r="H45" s="60"/>
      <c r="I45" s="60"/>
      <c r="J45" s="60"/>
      <c r="K45" s="60"/>
      <c r="L45" s="60"/>
      <c r="M45" s="60">
        <v>159160477</v>
      </c>
      <c r="N45" s="60">
        <v>159160477</v>
      </c>
      <c r="O45" s="60">
        <v>159160477</v>
      </c>
      <c r="P45" s="60"/>
      <c r="Q45" s="60">
        <v>228527303</v>
      </c>
      <c r="R45" s="60">
        <v>228527303</v>
      </c>
      <c r="S45" s="60">
        <v>222755208</v>
      </c>
      <c r="T45" s="60">
        <v>232756080</v>
      </c>
      <c r="U45" s="60"/>
      <c r="V45" s="60">
        <v>232756080</v>
      </c>
      <c r="W45" s="60">
        <v>232756080</v>
      </c>
      <c r="X45" s="60">
        <v>554272414</v>
      </c>
      <c r="Y45" s="60">
        <v>-321516334</v>
      </c>
      <c r="Z45" s="139">
        <v>-58.01</v>
      </c>
      <c r="AA45" s="62">
        <v>554272414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554272414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159160477</v>
      </c>
      <c r="N48" s="219">
        <f t="shared" si="7"/>
        <v>159160477</v>
      </c>
      <c r="O48" s="219">
        <f t="shared" si="7"/>
        <v>159160477</v>
      </c>
      <c r="P48" s="219">
        <f t="shared" si="7"/>
        <v>0</v>
      </c>
      <c r="Q48" s="219">
        <f t="shared" si="7"/>
        <v>228527303</v>
      </c>
      <c r="R48" s="219">
        <f t="shared" si="7"/>
        <v>228527303</v>
      </c>
      <c r="S48" s="219">
        <f t="shared" si="7"/>
        <v>222755208</v>
      </c>
      <c r="T48" s="219">
        <f t="shared" si="7"/>
        <v>232756080</v>
      </c>
      <c r="U48" s="219">
        <f t="shared" si="7"/>
        <v>0</v>
      </c>
      <c r="V48" s="219">
        <f t="shared" si="7"/>
        <v>232756080</v>
      </c>
      <c r="W48" s="219">
        <f t="shared" si="7"/>
        <v>232756080</v>
      </c>
      <c r="X48" s="219">
        <f t="shared" si="7"/>
        <v>554272414</v>
      </c>
      <c r="Y48" s="219">
        <f t="shared" si="7"/>
        <v>-321516334</v>
      </c>
      <c r="Z48" s="265">
        <f>+IF(X48&lt;&gt;0,+(Y48/X48)*100,0)</f>
        <v>-58.00691607213921</v>
      </c>
      <c r="AA48" s="232">
        <f>SUM(AA45:AA47)</f>
        <v>554272414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7800000</v>
      </c>
      <c r="F6" s="60">
        <v>7800000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7800000</v>
      </c>
      <c r="Y6" s="60">
        <v>-7800000</v>
      </c>
      <c r="Z6" s="140">
        <v>-100</v>
      </c>
      <c r="AA6" s="62">
        <v>7800000</v>
      </c>
    </row>
    <row r="7" spans="1:27" ht="12.75">
      <c r="A7" s="249" t="s">
        <v>32</v>
      </c>
      <c r="B7" s="182"/>
      <c r="C7" s="155"/>
      <c r="D7" s="155"/>
      <c r="E7" s="59">
        <v>1140000</v>
      </c>
      <c r="F7" s="60">
        <v>1140000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1140000</v>
      </c>
      <c r="Y7" s="60">
        <v>-1140000</v>
      </c>
      <c r="Z7" s="140">
        <v>-100</v>
      </c>
      <c r="AA7" s="62">
        <v>1140000</v>
      </c>
    </row>
    <row r="8" spans="1:27" ht="12.75">
      <c r="A8" s="249" t="s">
        <v>178</v>
      </c>
      <c r="B8" s="182"/>
      <c r="C8" s="155"/>
      <c r="D8" s="155"/>
      <c r="E8" s="59">
        <v>55163000</v>
      </c>
      <c r="F8" s="60">
        <v>55163000</v>
      </c>
      <c r="G8" s="60"/>
      <c r="H8" s="60"/>
      <c r="I8" s="60"/>
      <c r="J8" s="60"/>
      <c r="K8" s="60"/>
      <c r="L8" s="60">
        <v>26226</v>
      </c>
      <c r="M8" s="60"/>
      <c r="N8" s="60">
        <v>26226</v>
      </c>
      <c r="O8" s="60"/>
      <c r="P8" s="60"/>
      <c r="Q8" s="60">
        <v>480453</v>
      </c>
      <c r="R8" s="60">
        <v>480453</v>
      </c>
      <c r="S8" s="60">
        <v>413611</v>
      </c>
      <c r="T8" s="60"/>
      <c r="U8" s="60"/>
      <c r="V8" s="60">
        <v>413611</v>
      </c>
      <c r="W8" s="60">
        <v>920290</v>
      </c>
      <c r="X8" s="60">
        <v>55163000</v>
      </c>
      <c r="Y8" s="60">
        <v>-54242710</v>
      </c>
      <c r="Z8" s="140">
        <v>-98.33</v>
      </c>
      <c r="AA8" s="62">
        <v>55163000</v>
      </c>
    </row>
    <row r="9" spans="1:27" ht="12.75">
      <c r="A9" s="249" t="s">
        <v>179</v>
      </c>
      <c r="B9" s="182"/>
      <c r="C9" s="155"/>
      <c r="D9" s="155"/>
      <c r="E9" s="59">
        <v>226232000</v>
      </c>
      <c r="F9" s="60">
        <v>226232000</v>
      </c>
      <c r="G9" s="60"/>
      <c r="H9" s="60">
        <v>63822000</v>
      </c>
      <c r="I9" s="60">
        <v>5819000</v>
      </c>
      <c r="J9" s="60">
        <v>69641000</v>
      </c>
      <c r="K9" s="60"/>
      <c r="L9" s="60"/>
      <c r="M9" s="60">
        <v>141061000</v>
      </c>
      <c r="N9" s="60">
        <v>141061000</v>
      </c>
      <c r="O9" s="60"/>
      <c r="P9" s="60"/>
      <c r="Q9" s="60">
        <v>65356000</v>
      </c>
      <c r="R9" s="60">
        <v>65356000</v>
      </c>
      <c r="S9" s="60"/>
      <c r="T9" s="60"/>
      <c r="U9" s="60"/>
      <c r="V9" s="60"/>
      <c r="W9" s="60">
        <v>276058000</v>
      </c>
      <c r="X9" s="60">
        <v>226232000</v>
      </c>
      <c r="Y9" s="60">
        <v>49826000</v>
      </c>
      <c r="Z9" s="140">
        <v>22.02</v>
      </c>
      <c r="AA9" s="62">
        <v>226232000</v>
      </c>
    </row>
    <row r="10" spans="1:27" ht="12.75">
      <c r="A10" s="249" t="s">
        <v>180</v>
      </c>
      <c r="B10" s="182"/>
      <c r="C10" s="155"/>
      <c r="D10" s="155"/>
      <c r="E10" s="59">
        <v>93137000</v>
      </c>
      <c r="F10" s="60">
        <v>93137000</v>
      </c>
      <c r="G10" s="60"/>
      <c r="H10" s="60"/>
      <c r="I10" s="60"/>
      <c r="J10" s="60"/>
      <c r="K10" s="60">
        <v>23663000</v>
      </c>
      <c r="L10" s="60">
        <v>32251000</v>
      </c>
      <c r="M10" s="60"/>
      <c r="N10" s="60">
        <v>55914000</v>
      </c>
      <c r="O10" s="60"/>
      <c r="P10" s="60"/>
      <c r="Q10" s="60">
        <v>16648000</v>
      </c>
      <c r="R10" s="60">
        <v>16648000</v>
      </c>
      <c r="S10" s="60"/>
      <c r="T10" s="60"/>
      <c r="U10" s="60"/>
      <c r="V10" s="60"/>
      <c r="W10" s="60">
        <v>72562000</v>
      </c>
      <c r="X10" s="60">
        <v>93137000</v>
      </c>
      <c r="Y10" s="60">
        <v>-20575000</v>
      </c>
      <c r="Z10" s="140">
        <v>-22.09</v>
      </c>
      <c r="AA10" s="62">
        <v>93137000</v>
      </c>
    </row>
    <row r="11" spans="1:27" ht="12.75">
      <c r="A11" s="249" t="s">
        <v>181</v>
      </c>
      <c r="B11" s="182"/>
      <c r="C11" s="155"/>
      <c r="D11" s="155"/>
      <c r="E11" s="59">
        <v>750000</v>
      </c>
      <c r="F11" s="60">
        <v>750000</v>
      </c>
      <c r="G11" s="60"/>
      <c r="H11" s="60"/>
      <c r="I11" s="60">
        <v>111010</v>
      </c>
      <c r="J11" s="60">
        <v>111010</v>
      </c>
      <c r="K11" s="60">
        <v>284691</v>
      </c>
      <c r="L11" s="60">
        <v>374830</v>
      </c>
      <c r="M11" s="60">
        <v>441128</v>
      </c>
      <c r="N11" s="60">
        <v>1100649</v>
      </c>
      <c r="O11" s="60">
        <v>671926</v>
      </c>
      <c r="P11" s="60">
        <v>654653</v>
      </c>
      <c r="Q11" s="60">
        <v>346460</v>
      </c>
      <c r="R11" s="60">
        <v>1673039</v>
      </c>
      <c r="S11" s="60">
        <v>552247</v>
      </c>
      <c r="T11" s="60"/>
      <c r="U11" s="60"/>
      <c r="V11" s="60">
        <v>552247</v>
      </c>
      <c r="W11" s="60">
        <v>3436945</v>
      </c>
      <c r="X11" s="60">
        <v>750000</v>
      </c>
      <c r="Y11" s="60">
        <v>2686945</v>
      </c>
      <c r="Z11" s="140">
        <v>358.26</v>
      </c>
      <c r="AA11" s="62">
        <v>750000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-168267239</v>
      </c>
      <c r="F14" s="60">
        <v>-168267239</v>
      </c>
      <c r="G14" s="60"/>
      <c r="H14" s="60"/>
      <c r="I14" s="60">
        <v>-2814388</v>
      </c>
      <c r="J14" s="60">
        <v>-2814388</v>
      </c>
      <c r="K14" s="60">
        <v>-1791451</v>
      </c>
      <c r="L14" s="60">
        <v>-4362763</v>
      </c>
      <c r="M14" s="60">
        <v>-8729312</v>
      </c>
      <c r="N14" s="60">
        <v>-14883526</v>
      </c>
      <c r="O14" s="60">
        <v>-3875639</v>
      </c>
      <c r="P14" s="60">
        <v>-6643783</v>
      </c>
      <c r="Q14" s="60">
        <v>-11212608</v>
      </c>
      <c r="R14" s="60">
        <v>-21732030</v>
      </c>
      <c r="S14" s="60">
        <v>-10858247</v>
      </c>
      <c r="T14" s="60"/>
      <c r="U14" s="60"/>
      <c r="V14" s="60">
        <v>-10858247</v>
      </c>
      <c r="W14" s="60">
        <v>-50288191</v>
      </c>
      <c r="X14" s="60">
        <v>-168267239</v>
      </c>
      <c r="Y14" s="60">
        <v>117979048</v>
      </c>
      <c r="Z14" s="140">
        <v>-70.11</v>
      </c>
      <c r="AA14" s="62">
        <v>-168267239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>
        <v>-15</v>
      </c>
      <c r="J15" s="60">
        <v>-15</v>
      </c>
      <c r="K15" s="60">
        <v>-1597</v>
      </c>
      <c r="L15" s="60"/>
      <c r="M15" s="60"/>
      <c r="N15" s="60">
        <v>-1597</v>
      </c>
      <c r="O15" s="60"/>
      <c r="P15" s="60"/>
      <c r="Q15" s="60"/>
      <c r="R15" s="60"/>
      <c r="S15" s="60"/>
      <c r="T15" s="60"/>
      <c r="U15" s="60"/>
      <c r="V15" s="60"/>
      <c r="W15" s="60">
        <v>-1612</v>
      </c>
      <c r="X15" s="60"/>
      <c r="Y15" s="60">
        <v>-1612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-49259938</v>
      </c>
      <c r="F16" s="60">
        <v>-49259938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-49259938</v>
      </c>
      <c r="Y16" s="60">
        <v>49259938</v>
      </c>
      <c r="Z16" s="140">
        <v>-100</v>
      </c>
      <c r="AA16" s="62">
        <v>-49259938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166694823</v>
      </c>
      <c r="F17" s="73">
        <f t="shared" si="0"/>
        <v>166694823</v>
      </c>
      <c r="G17" s="73">
        <f t="shared" si="0"/>
        <v>0</v>
      </c>
      <c r="H17" s="73">
        <f t="shared" si="0"/>
        <v>63822000</v>
      </c>
      <c r="I17" s="73">
        <f t="shared" si="0"/>
        <v>3115607</v>
      </c>
      <c r="J17" s="73">
        <f t="shared" si="0"/>
        <v>66937607</v>
      </c>
      <c r="K17" s="73">
        <f t="shared" si="0"/>
        <v>22154643</v>
      </c>
      <c r="L17" s="73">
        <f t="shared" si="0"/>
        <v>28289293</v>
      </c>
      <c r="M17" s="73">
        <f t="shared" si="0"/>
        <v>132772816</v>
      </c>
      <c r="N17" s="73">
        <f t="shared" si="0"/>
        <v>183216752</v>
      </c>
      <c r="O17" s="73">
        <f t="shared" si="0"/>
        <v>-3203713</v>
      </c>
      <c r="P17" s="73">
        <f t="shared" si="0"/>
        <v>-5989130</v>
      </c>
      <c r="Q17" s="73">
        <f t="shared" si="0"/>
        <v>71618305</v>
      </c>
      <c r="R17" s="73">
        <f t="shared" si="0"/>
        <v>62425462</v>
      </c>
      <c r="S17" s="73">
        <f t="shared" si="0"/>
        <v>-9892389</v>
      </c>
      <c r="T17" s="73">
        <f t="shared" si="0"/>
        <v>0</v>
      </c>
      <c r="U17" s="73">
        <f t="shared" si="0"/>
        <v>0</v>
      </c>
      <c r="V17" s="73">
        <f t="shared" si="0"/>
        <v>-9892389</v>
      </c>
      <c r="W17" s="73">
        <f t="shared" si="0"/>
        <v>302687432</v>
      </c>
      <c r="X17" s="73">
        <f t="shared" si="0"/>
        <v>166694823</v>
      </c>
      <c r="Y17" s="73">
        <f t="shared" si="0"/>
        <v>135992609</v>
      </c>
      <c r="Z17" s="170">
        <f>+IF(X17&lt;&gt;0,+(Y17/X17)*100,0)</f>
        <v>81.58178313672046</v>
      </c>
      <c r="AA17" s="74">
        <f>SUM(AA6:AA16)</f>
        <v>166694823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/>
      <c r="F26" s="60"/>
      <c r="G26" s="60"/>
      <c r="H26" s="60"/>
      <c r="I26" s="60"/>
      <c r="J26" s="60"/>
      <c r="K26" s="60">
        <v>-9205610</v>
      </c>
      <c r="L26" s="60">
        <v>-7402602</v>
      </c>
      <c r="M26" s="60">
        <v>-13085748</v>
      </c>
      <c r="N26" s="60">
        <v>-29693960</v>
      </c>
      <c r="O26" s="60"/>
      <c r="P26" s="60">
        <v>-5181220</v>
      </c>
      <c r="Q26" s="60">
        <v>-15180884</v>
      </c>
      <c r="R26" s="60">
        <v>-20362104</v>
      </c>
      <c r="S26" s="60">
        <v>-2244707</v>
      </c>
      <c r="T26" s="60"/>
      <c r="U26" s="60"/>
      <c r="V26" s="60">
        <v>-2244707</v>
      </c>
      <c r="W26" s="60">
        <v>-52300771</v>
      </c>
      <c r="X26" s="60"/>
      <c r="Y26" s="60">
        <v>-52300771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-9205610</v>
      </c>
      <c r="L27" s="73">
        <f t="shared" si="1"/>
        <v>-7402602</v>
      </c>
      <c r="M27" s="73">
        <f t="shared" si="1"/>
        <v>-13085748</v>
      </c>
      <c r="N27" s="73">
        <f t="shared" si="1"/>
        <v>-29693960</v>
      </c>
      <c r="O27" s="73">
        <f t="shared" si="1"/>
        <v>0</v>
      </c>
      <c r="P27" s="73">
        <f t="shared" si="1"/>
        <v>-5181220</v>
      </c>
      <c r="Q27" s="73">
        <f t="shared" si="1"/>
        <v>-15180884</v>
      </c>
      <c r="R27" s="73">
        <f t="shared" si="1"/>
        <v>-20362104</v>
      </c>
      <c r="S27" s="73">
        <f t="shared" si="1"/>
        <v>-2244707</v>
      </c>
      <c r="T27" s="73">
        <f t="shared" si="1"/>
        <v>0</v>
      </c>
      <c r="U27" s="73">
        <f t="shared" si="1"/>
        <v>0</v>
      </c>
      <c r="V27" s="73">
        <f t="shared" si="1"/>
        <v>-2244707</v>
      </c>
      <c r="W27" s="73">
        <f t="shared" si="1"/>
        <v>-52300771</v>
      </c>
      <c r="X27" s="73">
        <f t="shared" si="1"/>
        <v>0</v>
      </c>
      <c r="Y27" s="73">
        <f t="shared" si="1"/>
        <v>-52300771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166694823</v>
      </c>
      <c r="F38" s="100">
        <f t="shared" si="3"/>
        <v>166694823</v>
      </c>
      <c r="G38" s="100">
        <f t="shared" si="3"/>
        <v>0</v>
      </c>
      <c r="H38" s="100">
        <f t="shared" si="3"/>
        <v>63822000</v>
      </c>
      <c r="I38" s="100">
        <f t="shared" si="3"/>
        <v>3115607</v>
      </c>
      <c r="J38" s="100">
        <f t="shared" si="3"/>
        <v>66937607</v>
      </c>
      <c r="K38" s="100">
        <f t="shared" si="3"/>
        <v>12949033</v>
      </c>
      <c r="L38" s="100">
        <f t="shared" si="3"/>
        <v>20886691</v>
      </c>
      <c r="M38" s="100">
        <f t="shared" si="3"/>
        <v>119687068</v>
      </c>
      <c r="N38" s="100">
        <f t="shared" si="3"/>
        <v>153522792</v>
      </c>
      <c r="O38" s="100">
        <f t="shared" si="3"/>
        <v>-3203713</v>
      </c>
      <c r="P38" s="100">
        <f t="shared" si="3"/>
        <v>-11170350</v>
      </c>
      <c r="Q38" s="100">
        <f t="shared" si="3"/>
        <v>56437421</v>
      </c>
      <c r="R38" s="100">
        <f t="shared" si="3"/>
        <v>42063358</v>
      </c>
      <c r="S38" s="100">
        <f t="shared" si="3"/>
        <v>-12137096</v>
      </c>
      <c r="T38" s="100">
        <f t="shared" si="3"/>
        <v>0</v>
      </c>
      <c r="U38" s="100">
        <f t="shared" si="3"/>
        <v>0</v>
      </c>
      <c r="V38" s="100">
        <f t="shared" si="3"/>
        <v>-12137096</v>
      </c>
      <c r="W38" s="100">
        <f t="shared" si="3"/>
        <v>250386661</v>
      </c>
      <c r="X38" s="100">
        <f t="shared" si="3"/>
        <v>166694823</v>
      </c>
      <c r="Y38" s="100">
        <f t="shared" si="3"/>
        <v>83691838</v>
      </c>
      <c r="Z38" s="137">
        <f>+IF(X38&lt;&gt;0,+(Y38/X38)*100,0)</f>
        <v>50.206620993862536</v>
      </c>
      <c r="AA38" s="102">
        <f>+AA17+AA27+AA36</f>
        <v>166694823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/>
      <c r="H39" s="100"/>
      <c r="I39" s="100">
        <v>63822000</v>
      </c>
      <c r="J39" s="100"/>
      <c r="K39" s="100">
        <v>66937607</v>
      </c>
      <c r="L39" s="100">
        <v>79886640</v>
      </c>
      <c r="M39" s="100">
        <v>100773331</v>
      </c>
      <c r="N39" s="100">
        <v>66937607</v>
      </c>
      <c r="O39" s="100">
        <v>220460399</v>
      </c>
      <c r="P39" s="100">
        <v>217256686</v>
      </c>
      <c r="Q39" s="100">
        <v>206086336</v>
      </c>
      <c r="R39" s="100">
        <v>220460399</v>
      </c>
      <c r="S39" s="100">
        <v>262523757</v>
      </c>
      <c r="T39" s="100"/>
      <c r="U39" s="100"/>
      <c r="V39" s="100">
        <v>262523757</v>
      </c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166694823</v>
      </c>
      <c r="F40" s="259">
        <v>166694823</v>
      </c>
      <c r="G40" s="259"/>
      <c r="H40" s="259">
        <v>63822000</v>
      </c>
      <c r="I40" s="259">
        <v>66937607</v>
      </c>
      <c r="J40" s="259">
        <v>66937607</v>
      </c>
      <c r="K40" s="259">
        <v>79886640</v>
      </c>
      <c r="L40" s="259">
        <v>100773331</v>
      </c>
      <c r="M40" s="259">
        <v>220460399</v>
      </c>
      <c r="N40" s="259">
        <v>220460399</v>
      </c>
      <c r="O40" s="259">
        <v>217256686</v>
      </c>
      <c r="P40" s="259">
        <v>206086336</v>
      </c>
      <c r="Q40" s="259">
        <v>262523757</v>
      </c>
      <c r="R40" s="259">
        <v>217256686</v>
      </c>
      <c r="S40" s="259">
        <v>250386661</v>
      </c>
      <c r="T40" s="259"/>
      <c r="U40" s="259"/>
      <c r="V40" s="259">
        <v>250386661</v>
      </c>
      <c r="W40" s="259">
        <v>250386661</v>
      </c>
      <c r="X40" s="259">
        <v>166694823</v>
      </c>
      <c r="Y40" s="259">
        <v>83691838</v>
      </c>
      <c r="Z40" s="260">
        <v>50.21</v>
      </c>
      <c r="AA40" s="261">
        <v>166694823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107370000</v>
      </c>
      <c r="F5" s="106">
        <f t="shared" si="0"/>
        <v>122970000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9205610</v>
      </c>
      <c r="L5" s="106">
        <f t="shared" si="0"/>
        <v>7402602</v>
      </c>
      <c r="M5" s="106">
        <f t="shared" si="0"/>
        <v>22983865</v>
      </c>
      <c r="N5" s="106">
        <f t="shared" si="0"/>
        <v>39592077</v>
      </c>
      <c r="O5" s="106">
        <f t="shared" si="0"/>
        <v>0</v>
      </c>
      <c r="P5" s="106">
        <f t="shared" si="0"/>
        <v>7685875</v>
      </c>
      <c r="Q5" s="106">
        <f t="shared" si="0"/>
        <v>10005511</v>
      </c>
      <c r="R5" s="106">
        <f t="shared" si="0"/>
        <v>17691386</v>
      </c>
      <c r="S5" s="106">
        <f t="shared" si="0"/>
        <v>2244707</v>
      </c>
      <c r="T5" s="106">
        <f t="shared" si="0"/>
        <v>15356309</v>
      </c>
      <c r="U5" s="106">
        <f t="shared" si="0"/>
        <v>0</v>
      </c>
      <c r="V5" s="106">
        <f t="shared" si="0"/>
        <v>17601016</v>
      </c>
      <c r="W5" s="106">
        <f t="shared" si="0"/>
        <v>74884479</v>
      </c>
      <c r="X5" s="106">
        <f t="shared" si="0"/>
        <v>122970000</v>
      </c>
      <c r="Y5" s="106">
        <f t="shared" si="0"/>
        <v>-48085521</v>
      </c>
      <c r="Z5" s="201">
        <f>+IF(X5&lt;&gt;0,+(Y5/X5)*100,0)</f>
        <v>-39.103456940717244</v>
      </c>
      <c r="AA5" s="199">
        <f>SUM(AA11:AA18)</f>
        <v>122970000</v>
      </c>
    </row>
    <row r="6" spans="1:27" ht="12.75">
      <c r="A6" s="291" t="s">
        <v>205</v>
      </c>
      <c r="B6" s="142"/>
      <c r="C6" s="62"/>
      <c r="D6" s="156"/>
      <c r="E6" s="60">
        <v>42200000</v>
      </c>
      <c r="F6" s="60">
        <v>46050000</v>
      </c>
      <c r="G6" s="60"/>
      <c r="H6" s="60"/>
      <c r="I6" s="60"/>
      <c r="J6" s="60"/>
      <c r="K6" s="60">
        <v>9205610</v>
      </c>
      <c r="L6" s="60">
        <v>7402602</v>
      </c>
      <c r="M6" s="60">
        <v>13968974</v>
      </c>
      <c r="N6" s="60">
        <v>30577186</v>
      </c>
      <c r="O6" s="60"/>
      <c r="P6" s="60">
        <v>4222602</v>
      </c>
      <c r="Q6" s="60">
        <v>8772604</v>
      </c>
      <c r="R6" s="60">
        <v>12995206</v>
      </c>
      <c r="S6" s="60">
        <v>2244707</v>
      </c>
      <c r="T6" s="60">
        <v>11459125</v>
      </c>
      <c r="U6" s="60"/>
      <c r="V6" s="60">
        <v>13703832</v>
      </c>
      <c r="W6" s="60">
        <v>57276224</v>
      </c>
      <c r="X6" s="60">
        <v>46050000</v>
      </c>
      <c r="Y6" s="60">
        <v>11226224</v>
      </c>
      <c r="Z6" s="140">
        <v>24.38</v>
      </c>
      <c r="AA6" s="155">
        <v>46050000</v>
      </c>
    </row>
    <row r="7" spans="1:27" ht="12.75">
      <c r="A7" s="291" t="s">
        <v>206</v>
      </c>
      <c r="B7" s="142"/>
      <c r="C7" s="62"/>
      <c r="D7" s="156"/>
      <c r="E7" s="60">
        <v>3000000</v>
      </c>
      <c r="F7" s="60">
        <v>6000000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6000000</v>
      </c>
      <c r="Y7" s="60">
        <v>-6000000</v>
      </c>
      <c r="Z7" s="140">
        <v>-100</v>
      </c>
      <c r="AA7" s="155">
        <v>6000000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5000000</v>
      </c>
      <c r="F10" s="60">
        <v>5000000</v>
      </c>
      <c r="G10" s="60"/>
      <c r="H10" s="60"/>
      <c r="I10" s="60"/>
      <c r="J10" s="60"/>
      <c r="K10" s="60"/>
      <c r="L10" s="60"/>
      <c r="M10" s="60">
        <v>4116185</v>
      </c>
      <c r="N10" s="60">
        <v>4116185</v>
      </c>
      <c r="O10" s="60"/>
      <c r="P10" s="60"/>
      <c r="Q10" s="60"/>
      <c r="R10" s="60"/>
      <c r="S10" s="60"/>
      <c r="T10" s="60"/>
      <c r="U10" s="60"/>
      <c r="V10" s="60"/>
      <c r="W10" s="60">
        <v>4116185</v>
      </c>
      <c r="X10" s="60">
        <v>5000000</v>
      </c>
      <c r="Y10" s="60">
        <v>-883815</v>
      </c>
      <c r="Z10" s="140">
        <v>-17.68</v>
      </c>
      <c r="AA10" s="155">
        <v>5000000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50200000</v>
      </c>
      <c r="F11" s="295">
        <f t="shared" si="1"/>
        <v>57050000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9205610</v>
      </c>
      <c r="L11" s="295">
        <f t="shared" si="1"/>
        <v>7402602</v>
      </c>
      <c r="M11" s="295">
        <f t="shared" si="1"/>
        <v>18085159</v>
      </c>
      <c r="N11" s="295">
        <f t="shared" si="1"/>
        <v>34693371</v>
      </c>
      <c r="O11" s="295">
        <f t="shared" si="1"/>
        <v>0</v>
      </c>
      <c r="P11" s="295">
        <f t="shared" si="1"/>
        <v>4222602</v>
      </c>
      <c r="Q11" s="295">
        <f t="shared" si="1"/>
        <v>8772604</v>
      </c>
      <c r="R11" s="295">
        <f t="shared" si="1"/>
        <v>12995206</v>
      </c>
      <c r="S11" s="295">
        <f t="shared" si="1"/>
        <v>2244707</v>
      </c>
      <c r="T11" s="295">
        <f t="shared" si="1"/>
        <v>11459125</v>
      </c>
      <c r="U11" s="295">
        <f t="shared" si="1"/>
        <v>0</v>
      </c>
      <c r="V11" s="295">
        <f t="shared" si="1"/>
        <v>13703832</v>
      </c>
      <c r="W11" s="295">
        <f t="shared" si="1"/>
        <v>61392409</v>
      </c>
      <c r="X11" s="295">
        <f t="shared" si="1"/>
        <v>57050000</v>
      </c>
      <c r="Y11" s="295">
        <f t="shared" si="1"/>
        <v>4342409</v>
      </c>
      <c r="Z11" s="296">
        <f>+IF(X11&lt;&gt;0,+(Y11/X11)*100,0)</f>
        <v>7.611584574934269</v>
      </c>
      <c r="AA11" s="297">
        <f>SUM(AA6:AA10)</f>
        <v>57050000</v>
      </c>
    </row>
    <row r="12" spans="1:27" ht="12.75">
      <c r="A12" s="298" t="s">
        <v>211</v>
      </c>
      <c r="B12" s="136"/>
      <c r="C12" s="62"/>
      <c r="D12" s="156"/>
      <c r="E12" s="60">
        <v>26000000</v>
      </c>
      <c r="F12" s="60">
        <v>29850000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2326735</v>
      </c>
      <c r="Q12" s="60">
        <v>1205327</v>
      </c>
      <c r="R12" s="60">
        <v>3532062</v>
      </c>
      <c r="S12" s="60"/>
      <c r="T12" s="60">
        <v>3897184</v>
      </c>
      <c r="U12" s="60"/>
      <c r="V12" s="60">
        <v>3897184</v>
      </c>
      <c r="W12" s="60">
        <v>7429246</v>
      </c>
      <c r="X12" s="60">
        <v>29850000</v>
      </c>
      <c r="Y12" s="60">
        <v>-22420754</v>
      </c>
      <c r="Z12" s="140">
        <v>-75.11</v>
      </c>
      <c r="AA12" s="155">
        <v>29850000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31170000</v>
      </c>
      <c r="F15" s="60">
        <v>36070000</v>
      </c>
      <c r="G15" s="60"/>
      <c r="H15" s="60"/>
      <c r="I15" s="60"/>
      <c r="J15" s="60"/>
      <c r="K15" s="60"/>
      <c r="L15" s="60"/>
      <c r="M15" s="60">
        <v>4898706</v>
      </c>
      <c r="N15" s="60">
        <v>4898706</v>
      </c>
      <c r="O15" s="60"/>
      <c r="P15" s="60">
        <v>1134833</v>
      </c>
      <c r="Q15" s="60">
        <v>27580</v>
      </c>
      <c r="R15" s="60">
        <v>1162413</v>
      </c>
      <c r="S15" s="60"/>
      <c r="T15" s="60"/>
      <c r="U15" s="60"/>
      <c r="V15" s="60"/>
      <c r="W15" s="60">
        <v>6061119</v>
      </c>
      <c r="X15" s="60">
        <v>36070000</v>
      </c>
      <c r="Y15" s="60">
        <v>-30008881</v>
      </c>
      <c r="Z15" s="140">
        <v>-83.2</v>
      </c>
      <c r="AA15" s="155">
        <v>36070000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>
        <v>1705</v>
      </c>
      <c r="Q18" s="82"/>
      <c r="R18" s="82">
        <v>1705</v>
      </c>
      <c r="S18" s="82"/>
      <c r="T18" s="82"/>
      <c r="U18" s="82"/>
      <c r="V18" s="82"/>
      <c r="W18" s="82">
        <v>1705</v>
      </c>
      <c r="X18" s="82"/>
      <c r="Y18" s="82">
        <v>1705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42200000</v>
      </c>
      <c r="F36" s="60">
        <f t="shared" si="4"/>
        <v>46050000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9205610</v>
      </c>
      <c r="L36" s="60">
        <f t="shared" si="4"/>
        <v>7402602</v>
      </c>
      <c r="M36" s="60">
        <f t="shared" si="4"/>
        <v>13968974</v>
      </c>
      <c r="N36" s="60">
        <f t="shared" si="4"/>
        <v>30577186</v>
      </c>
      <c r="O36" s="60">
        <f t="shared" si="4"/>
        <v>0</v>
      </c>
      <c r="P36" s="60">
        <f t="shared" si="4"/>
        <v>4222602</v>
      </c>
      <c r="Q36" s="60">
        <f t="shared" si="4"/>
        <v>8772604</v>
      </c>
      <c r="R36" s="60">
        <f t="shared" si="4"/>
        <v>12995206</v>
      </c>
      <c r="S36" s="60">
        <f t="shared" si="4"/>
        <v>2244707</v>
      </c>
      <c r="T36" s="60">
        <f t="shared" si="4"/>
        <v>11459125</v>
      </c>
      <c r="U36" s="60">
        <f t="shared" si="4"/>
        <v>0</v>
      </c>
      <c r="V36" s="60">
        <f t="shared" si="4"/>
        <v>13703832</v>
      </c>
      <c r="W36" s="60">
        <f t="shared" si="4"/>
        <v>57276224</v>
      </c>
      <c r="X36" s="60">
        <f t="shared" si="4"/>
        <v>46050000</v>
      </c>
      <c r="Y36" s="60">
        <f t="shared" si="4"/>
        <v>11226224</v>
      </c>
      <c r="Z36" s="140">
        <f aca="true" t="shared" si="5" ref="Z36:Z49">+IF(X36&lt;&gt;0,+(Y36/X36)*100,0)</f>
        <v>24.37833659066232</v>
      </c>
      <c r="AA36" s="155">
        <f>AA6+AA21</f>
        <v>46050000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6000000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6000000</v>
      </c>
      <c r="Y37" s="60">
        <f t="shared" si="4"/>
        <v>-6000000</v>
      </c>
      <c r="Z37" s="140">
        <f t="shared" si="5"/>
        <v>-100</v>
      </c>
      <c r="AA37" s="155">
        <f>AA7+AA22</f>
        <v>6000000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5000000</v>
      </c>
      <c r="F40" s="60">
        <f t="shared" si="4"/>
        <v>5000000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4116185</v>
      </c>
      <c r="N40" s="60">
        <f t="shared" si="4"/>
        <v>4116185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4116185</v>
      </c>
      <c r="X40" s="60">
        <f t="shared" si="4"/>
        <v>5000000</v>
      </c>
      <c r="Y40" s="60">
        <f t="shared" si="4"/>
        <v>-883815</v>
      </c>
      <c r="Z40" s="140">
        <f t="shared" si="5"/>
        <v>-17.6763</v>
      </c>
      <c r="AA40" s="155">
        <f>AA10+AA25</f>
        <v>5000000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50200000</v>
      </c>
      <c r="F41" s="295">
        <f t="shared" si="6"/>
        <v>57050000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9205610</v>
      </c>
      <c r="L41" s="295">
        <f t="shared" si="6"/>
        <v>7402602</v>
      </c>
      <c r="M41" s="295">
        <f t="shared" si="6"/>
        <v>18085159</v>
      </c>
      <c r="N41" s="295">
        <f t="shared" si="6"/>
        <v>34693371</v>
      </c>
      <c r="O41" s="295">
        <f t="shared" si="6"/>
        <v>0</v>
      </c>
      <c r="P41" s="295">
        <f t="shared" si="6"/>
        <v>4222602</v>
      </c>
      <c r="Q41" s="295">
        <f t="shared" si="6"/>
        <v>8772604</v>
      </c>
      <c r="R41" s="295">
        <f t="shared" si="6"/>
        <v>12995206</v>
      </c>
      <c r="S41" s="295">
        <f t="shared" si="6"/>
        <v>2244707</v>
      </c>
      <c r="T41" s="295">
        <f t="shared" si="6"/>
        <v>11459125</v>
      </c>
      <c r="U41" s="295">
        <f t="shared" si="6"/>
        <v>0</v>
      </c>
      <c r="V41" s="295">
        <f t="shared" si="6"/>
        <v>13703832</v>
      </c>
      <c r="W41" s="295">
        <f t="shared" si="6"/>
        <v>61392409</v>
      </c>
      <c r="X41" s="295">
        <f t="shared" si="6"/>
        <v>57050000</v>
      </c>
      <c r="Y41" s="295">
        <f t="shared" si="6"/>
        <v>4342409</v>
      </c>
      <c r="Z41" s="296">
        <f t="shared" si="5"/>
        <v>7.611584574934269</v>
      </c>
      <c r="AA41" s="297">
        <f>SUM(AA36:AA40)</f>
        <v>57050000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26000000</v>
      </c>
      <c r="F42" s="54">
        <f t="shared" si="7"/>
        <v>29850000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2326735</v>
      </c>
      <c r="Q42" s="54">
        <f t="shared" si="7"/>
        <v>1205327</v>
      </c>
      <c r="R42" s="54">
        <f t="shared" si="7"/>
        <v>3532062</v>
      </c>
      <c r="S42" s="54">
        <f t="shared" si="7"/>
        <v>0</v>
      </c>
      <c r="T42" s="54">
        <f t="shared" si="7"/>
        <v>3897184</v>
      </c>
      <c r="U42" s="54">
        <f t="shared" si="7"/>
        <v>0</v>
      </c>
      <c r="V42" s="54">
        <f t="shared" si="7"/>
        <v>3897184</v>
      </c>
      <c r="W42" s="54">
        <f t="shared" si="7"/>
        <v>7429246</v>
      </c>
      <c r="X42" s="54">
        <f t="shared" si="7"/>
        <v>29850000</v>
      </c>
      <c r="Y42" s="54">
        <f t="shared" si="7"/>
        <v>-22420754</v>
      </c>
      <c r="Z42" s="184">
        <f t="shared" si="5"/>
        <v>-75.11140368509213</v>
      </c>
      <c r="AA42" s="130">
        <f aca="true" t="shared" si="8" ref="AA42:AA48">AA12+AA27</f>
        <v>29850000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31170000</v>
      </c>
      <c r="F45" s="54">
        <f t="shared" si="7"/>
        <v>36070000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4898706</v>
      </c>
      <c r="N45" s="54">
        <f t="shared" si="7"/>
        <v>4898706</v>
      </c>
      <c r="O45" s="54">
        <f t="shared" si="7"/>
        <v>0</v>
      </c>
      <c r="P45" s="54">
        <f t="shared" si="7"/>
        <v>1134833</v>
      </c>
      <c r="Q45" s="54">
        <f t="shared" si="7"/>
        <v>27580</v>
      </c>
      <c r="R45" s="54">
        <f t="shared" si="7"/>
        <v>1162413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6061119</v>
      </c>
      <c r="X45" s="54">
        <f t="shared" si="7"/>
        <v>36070000</v>
      </c>
      <c r="Y45" s="54">
        <f t="shared" si="7"/>
        <v>-30008881</v>
      </c>
      <c r="Z45" s="184">
        <f t="shared" si="5"/>
        <v>-83.19623232603271</v>
      </c>
      <c r="AA45" s="130">
        <f t="shared" si="8"/>
        <v>36070000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1705</v>
      </c>
      <c r="Q48" s="54">
        <f t="shared" si="7"/>
        <v>0</v>
      </c>
      <c r="R48" s="54">
        <f t="shared" si="7"/>
        <v>1705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1705</v>
      </c>
      <c r="X48" s="54">
        <f t="shared" si="7"/>
        <v>0</v>
      </c>
      <c r="Y48" s="54">
        <f t="shared" si="7"/>
        <v>1705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107370000</v>
      </c>
      <c r="F49" s="220">
        <f t="shared" si="9"/>
        <v>122970000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9205610</v>
      </c>
      <c r="L49" s="220">
        <f t="shared" si="9"/>
        <v>7402602</v>
      </c>
      <c r="M49" s="220">
        <f t="shared" si="9"/>
        <v>22983865</v>
      </c>
      <c r="N49" s="220">
        <f t="shared" si="9"/>
        <v>39592077</v>
      </c>
      <c r="O49" s="220">
        <f t="shared" si="9"/>
        <v>0</v>
      </c>
      <c r="P49" s="220">
        <f t="shared" si="9"/>
        <v>7685875</v>
      </c>
      <c r="Q49" s="220">
        <f t="shared" si="9"/>
        <v>10005511</v>
      </c>
      <c r="R49" s="220">
        <f t="shared" si="9"/>
        <v>17691386</v>
      </c>
      <c r="S49" s="220">
        <f t="shared" si="9"/>
        <v>2244707</v>
      </c>
      <c r="T49" s="220">
        <f t="shared" si="9"/>
        <v>15356309</v>
      </c>
      <c r="U49" s="220">
        <f t="shared" si="9"/>
        <v>0</v>
      </c>
      <c r="V49" s="220">
        <f t="shared" si="9"/>
        <v>17601016</v>
      </c>
      <c r="W49" s="220">
        <f t="shared" si="9"/>
        <v>74884479</v>
      </c>
      <c r="X49" s="220">
        <f t="shared" si="9"/>
        <v>122970000</v>
      </c>
      <c r="Y49" s="220">
        <f t="shared" si="9"/>
        <v>-48085521</v>
      </c>
      <c r="Z49" s="221">
        <f t="shared" si="5"/>
        <v>-39.103456940717244</v>
      </c>
      <c r="AA49" s="222">
        <f>SUM(AA41:AA48)</f>
        <v>122970000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36765622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36765622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50200000</v>
      </c>
      <c r="F5" s="358">
        <f t="shared" si="0"/>
        <v>57050000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9205610</v>
      </c>
      <c r="L5" s="356">
        <f t="shared" si="0"/>
        <v>7402602</v>
      </c>
      <c r="M5" s="356">
        <f t="shared" si="0"/>
        <v>18085159</v>
      </c>
      <c r="N5" s="358">
        <f t="shared" si="0"/>
        <v>34693371</v>
      </c>
      <c r="O5" s="358">
        <f t="shared" si="0"/>
        <v>0</v>
      </c>
      <c r="P5" s="356">
        <f t="shared" si="0"/>
        <v>4222602</v>
      </c>
      <c r="Q5" s="356">
        <f t="shared" si="0"/>
        <v>8772604</v>
      </c>
      <c r="R5" s="358">
        <f t="shared" si="0"/>
        <v>12995206</v>
      </c>
      <c r="S5" s="358">
        <f t="shared" si="0"/>
        <v>2244707</v>
      </c>
      <c r="T5" s="356">
        <f t="shared" si="0"/>
        <v>11459125</v>
      </c>
      <c r="U5" s="356">
        <f t="shared" si="0"/>
        <v>0</v>
      </c>
      <c r="V5" s="358">
        <f t="shared" si="0"/>
        <v>13703832</v>
      </c>
      <c r="W5" s="358">
        <f t="shared" si="0"/>
        <v>61392409</v>
      </c>
      <c r="X5" s="356">
        <f t="shared" si="0"/>
        <v>57050000</v>
      </c>
      <c r="Y5" s="358">
        <f t="shared" si="0"/>
        <v>4342409</v>
      </c>
      <c r="Z5" s="359">
        <f>+IF(X5&lt;&gt;0,+(Y5/X5)*100,0)</f>
        <v>7.611584574934269</v>
      </c>
      <c r="AA5" s="360">
        <f>+AA6+AA8+AA11+AA13+AA15</f>
        <v>57050000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42200000</v>
      </c>
      <c r="F6" s="59">
        <f t="shared" si="1"/>
        <v>46050000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9205610</v>
      </c>
      <c r="L6" s="60">
        <f t="shared" si="1"/>
        <v>7402602</v>
      </c>
      <c r="M6" s="60">
        <f t="shared" si="1"/>
        <v>13968974</v>
      </c>
      <c r="N6" s="59">
        <f t="shared" si="1"/>
        <v>30577186</v>
      </c>
      <c r="O6" s="59">
        <f t="shared" si="1"/>
        <v>0</v>
      </c>
      <c r="P6" s="60">
        <f t="shared" si="1"/>
        <v>4222602</v>
      </c>
      <c r="Q6" s="60">
        <f t="shared" si="1"/>
        <v>8772604</v>
      </c>
      <c r="R6" s="59">
        <f t="shared" si="1"/>
        <v>12995206</v>
      </c>
      <c r="S6" s="59">
        <f t="shared" si="1"/>
        <v>2244707</v>
      </c>
      <c r="T6" s="60">
        <f t="shared" si="1"/>
        <v>11459125</v>
      </c>
      <c r="U6" s="60">
        <f t="shared" si="1"/>
        <v>0</v>
      </c>
      <c r="V6" s="59">
        <f t="shared" si="1"/>
        <v>13703832</v>
      </c>
      <c r="W6" s="59">
        <f t="shared" si="1"/>
        <v>57276224</v>
      </c>
      <c r="X6" s="60">
        <f t="shared" si="1"/>
        <v>46050000</v>
      </c>
      <c r="Y6" s="59">
        <f t="shared" si="1"/>
        <v>11226224</v>
      </c>
      <c r="Z6" s="61">
        <f>+IF(X6&lt;&gt;0,+(Y6/X6)*100,0)</f>
        <v>24.37833659066232</v>
      </c>
      <c r="AA6" s="62">
        <f t="shared" si="1"/>
        <v>46050000</v>
      </c>
    </row>
    <row r="7" spans="1:27" ht="12.75">
      <c r="A7" s="291" t="s">
        <v>229</v>
      </c>
      <c r="B7" s="142"/>
      <c r="C7" s="60"/>
      <c r="D7" s="340"/>
      <c r="E7" s="60">
        <v>42200000</v>
      </c>
      <c r="F7" s="59">
        <v>46050000</v>
      </c>
      <c r="G7" s="59"/>
      <c r="H7" s="60"/>
      <c r="I7" s="60"/>
      <c r="J7" s="59"/>
      <c r="K7" s="59">
        <v>9205610</v>
      </c>
      <c r="L7" s="60">
        <v>7402602</v>
      </c>
      <c r="M7" s="60">
        <v>13968974</v>
      </c>
      <c r="N7" s="59">
        <v>30577186</v>
      </c>
      <c r="O7" s="59"/>
      <c r="P7" s="60">
        <v>4222602</v>
      </c>
      <c r="Q7" s="60">
        <v>8772604</v>
      </c>
      <c r="R7" s="59">
        <v>12995206</v>
      </c>
      <c r="S7" s="59">
        <v>2244707</v>
      </c>
      <c r="T7" s="60">
        <v>11459125</v>
      </c>
      <c r="U7" s="60"/>
      <c r="V7" s="59">
        <v>13703832</v>
      </c>
      <c r="W7" s="59">
        <v>57276224</v>
      </c>
      <c r="X7" s="60">
        <v>46050000</v>
      </c>
      <c r="Y7" s="59">
        <v>11226224</v>
      </c>
      <c r="Z7" s="61">
        <v>24.38</v>
      </c>
      <c r="AA7" s="62">
        <v>46050000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6000000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6000000</v>
      </c>
      <c r="Y8" s="59">
        <f t="shared" si="2"/>
        <v>-6000000</v>
      </c>
      <c r="Z8" s="61">
        <f>+IF(X8&lt;&gt;0,+(Y8/X8)*100,0)</f>
        <v>-100</v>
      </c>
      <c r="AA8" s="62">
        <f>SUM(AA9:AA10)</f>
        <v>6000000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3000000</v>
      </c>
      <c r="F10" s="59">
        <v>6000000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6000000</v>
      </c>
      <c r="Y10" s="59">
        <v>-6000000</v>
      </c>
      <c r="Z10" s="61">
        <v>-100</v>
      </c>
      <c r="AA10" s="62">
        <v>6000000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5000000</v>
      </c>
      <c r="F15" s="59">
        <f t="shared" si="5"/>
        <v>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4116185</v>
      </c>
      <c r="N15" s="59">
        <f t="shared" si="5"/>
        <v>4116185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4116185</v>
      </c>
      <c r="X15" s="60">
        <f t="shared" si="5"/>
        <v>5000000</v>
      </c>
      <c r="Y15" s="59">
        <f t="shared" si="5"/>
        <v>-883815</v>
      </c>
      <c r="Z15" s="61">
        <f>+IF(X15&lt;&gt;0,+(Y15/X15)*100,0)</f>
        <v>-17.6763</v>
      </c>
      <c r="AA15" s="62">
        <f>SUM(AA16:AA20)</f>
        <v>5000000</v>
      </c>
    </row>
    <row r="16" spans="1:27" ht="12.75">
      <c r="A16" s="291" t="s">
        <v>234</v>
      </c>
      <c r="B16" s="300"/>
      <c r="C16" s="60"/>
      <c r="D16" s="340"/>
      <c r="E16" s="60">
        <v>5000000</v>
      </c>
      <c r="F16" s="59">
        <v>5000000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5000000</v>
      </c>
      <c r="Y16" s="59">
        <v>-5000000</v>
      </c>
      <c r="Z16" s="61">
        <v>-100</v>
      </c>
      <c r="AA16" s="62">
        <v>5000000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4116185</v>
      </c>
      <c r="N20" s="59">
        <v>4116185</v>
      </c>
      <c r="O20" s="59"/>
      <c r="P20" s="60"/>
      <c r="Q20" s="60"/>
      <c r="R20" s="59"/>
      <c r="S20" s="59"/>
      <c r="T20" s="60"/>
      <c r="U20" s="60"/>
      <c r="V20" s="59"/>
      <c r="W20" s="59">
        <v>4116185</v>
      </c>
      <c r="X20" s="60"/>
      <c r="Y20" s="59">
        <v>4116185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26000000</v>
      </c>
      <c r="F22" s="345">
        <f t="shared" si="6"/>
        <v>29850000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2326735</v>
      </c>
      <c r="Q22" s="343">
        <f t="shared" si="6"/>
        <v>1205327</v>
      </c>
      <c r="R22" s="345">
        <f t="shared" si="6"/>
        <v>3532062</v>
      </c>
      <c r="S22" s="345">
        <f t="shared" si="6"/>
        <v>0</v>
      </c>
      <c r="T22" s="343">
        <f t="shared" si="6"/>
        <v>3897184</v>
      </c>
      <c r="U22" s="343">
        <f t="shared" si="6"/>
        <v>0</v>
      </c>
      <c r="V22" s="345">
        <f t="shared" si="6"/>
        <v>3897184</v>
      </c>
      <c r="W22" s="345">
        <f t="shared" si="6"/>
        <v>7429246</v>
      </c>
      <c r="X22" s="343">
        <f t="shared" si="6"/>
        <v>29850000</v>
      </c>
      <c r="Y22" s="345">
        <f t="shared" si="6"/>
        <v>-22420754</v>
      </c>
      <c r="Z22" s="336">
        <f>+IF(X22&lt;&gt;0,+(Y22/X22)*100,0)</f>
        <v>-75.11140368509213</v>
      </c>
      <c r="AA22" s="350">
        <f>SUM(AA23:AA32)</f>
        <v>29850000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26000000</v>
      </c>
      <c r="F24" s="59">
        <v>29850000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2326735</v>
      </c>
      <c r="Q24" s="60">
        <v>1205327</v>
      </c>
      <c r="R24" s="59">
        <v>3532062</v>
      </c>
      <c r="S24" s="59"/>
      <c r="T24" s="60">
        <v>3897184</v>
      </c>
      <c r="U24" s="60"/>
      <c r="V24" s="59">
        <v>3897184</v>
      </c>
      <c r="W24" s="59">
        <v>7429246</v>
      </c>
      <c r="X24" s="60">
        <v>29850000</v>
      </c>
      <c r="Y24" s="59">
        <v>-22420754</v>
      </c>
      <c r="Z24" s="61">
        <v>-75.11</v>
      </c>
      <c r="AA24" s="62">
        <v>29850000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31170000</v>
      </c>
      <c r="F40" s="345">
        <f t="shared" si="9"/>
        <v>36070000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4898706</v>
      </c>
      <c r="N40" s="345">
        <f t="shared" si="9"/>
        <v>4898706</v>
      </c>
      <c r="O40" s="345">
        <f t="shared" si="9"/>
        <v>0</v>
      </c>
      <c r="P40" s="343">
        <f t="shared" si="9"/>
        <v>1134833</v>
      </c>
      <c r="Q40" s="343">
        <f t="shared" si="9"/>
        <v>27580</v>
      </c>
      <c r="R40" s="345">
        <f t="shared" si="9"/>
        <v>1162413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6061119</v>
      </c>
      <c r="X40" s="343">
        <f t="shared" si="9"/>
        <v>36070000</v>
      </c>
      <c r="Y40" s="345">
        <f t="shared" si="9"/>
        <v>-30008881</v>
      </c>
      <c r="Z40" s="336">
        <f>+IF(X40&lt;&gt;0,+(Y40/X40)*100,0)</f>
        <v>-83.19623232603271</v>
      </c>
      <c r="AA40" s="350">
        <f>SUM(AA41:AA49)</f>
        <v>36070000</v>
      </c>
    </row>
    <row r="41" spans="1:27" ht="12.75">
      <c r="A41" s="361" t="s">
        <v>248</v>
      </c>
      <c r="B41" s="142"/>
      <c r="C41" s="362"/>
      <c r="D41" s="363"/>
      <c r="E41" s="362">
        <v>4210000</v>
      </c>
      <c r="F41" s="364">
        <v>5560000</v>
      </c>
      <c r="G41" s="364"/>
      <c r="H41" s="362"/>
      <c r="I41" s="362"/>
      <c r="J41" s="364"/>
      <c r="K41" s="364"/>
      <c r="L41" s="362"/>
      <c r="M41" s="362">
        <v>1012830</v>
      </c>
      <c r="N41" s="364">
        <v>1012830</v>
      </c>
      <c r="O41" s="364"/>
      <c r="P41" s="362"/>
      <c r="Q41" s="362"/>
      <c r="R41" s="364"/>
      <c r="S41" s="364"/>
      <c r="T41" s="362"/>
      <c r="U41" s="362"/>
      <c r="V41" s="364"/>
      <c r="W41" s="364">
        <v>1012830</v>
      </c>
      <c r="X41" s="362">
        <v>5560000</v>
      </c>
      <c r="Y41" s="364">
        <v>-4547170</v>
      </c>
      <c r="Z41" s="365">
        <v>-81.78</v>
      </c>
      <c r="AA41" s="366">
        <v>5560000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9400000</v>
      </c>
      <c r="F43" s="370">
        <v>11850000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11850000</v>
      </c>
      <c r="Y43" s="370">
        <v>-11850000</v>
      </c>
      <c r="Z43" s="371">
        <v>-100</v>
      </c>
      <c r="AA43" s="303">
        <v>11850000</v>
      </c>
    </row>
    <row r="44" spans="1:27" ht="12.75">
      <c r="A44" s="361" t="s">
        <v>251</v>
      </c>
      <c r="B44" s="136"/>
      <c r="C44" s="60"/>
      <c r="D44" s="368"/>
      <c r="E44" s="54">
        <v>14100000</v>
      </c>
      <c r="F44" s="53">
        <v>13700000</v>
      </c>
      <c r="G44" s="53"/>
      <c r="H44" s="54"/>
      <c r="I44" s="54"/>
      <c r="J44" s="53"/>
      <c r="K44" s="53"/>
      <c r="L44" s="54"/>
      <c r="M44" s="54">
        <v>3885876</v>
      </c>
      <c r="N44" s="53">
        <v>3885876</v>
      </c>
      <c r="O44" s="53"/>
      <c r="P44" s="54"/>
      <c r="Q44" s="54">
        <v>27580</v>
      </c>
      <c r="R44" s="53">
        <v>27580</v>
      </c>
      <c r="S44" s="53"/>
      <c r="T44" s="54"/>
      <c r="U44" s="54"/>
      <c r="V44" s="53"/>
      <c r="W44" s="53">
        <v>3913456</v>
      </c>
      <c r="X44" s="54">
        <v>13700000</v>
      </c>
      <c r="Y44" s="53">
        <v>-9786544</v>
      </c>
      <c r="Z44" s="94">
        <v>-71.43</v>
      </c>
      <c r="AA44" s="95">
        <v>13700000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3460000</v>
      </c>
      <c r="F48" s="53">
        <v>4960000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4960000</v>
      </c>
      <c r="Y48" s="53">
        <v>-4960000</v>
      </c>
      <c r="Z48" s="94">
        <v>-100</v>
      </c>
      <c r="AA48" s="95">
        <v>4960000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>
        <v>1134833</v>
      </c>
      <c r="Q49" s="54"/>
      <c r="R49" s="53">
        <v>1134833</v>
      </c>
      <c r="S49" s="53"/>
      <c r="T49" s="54"/>
      <c r="U49" s="54"/>
      <c r="V49" s="53"/>
      <c r="W49" s="53">
        <v>1134833</v>
      </c>
      <c r="X49" s="54"/>
      <c r="Y49" s="53">
        <v>1134833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1705</v>
      </c>
      <c r="Q57" s="343">
        <f t="shared" si="13"/>
        <v>0</v>
      </c>
      <c r="R57" s="345">
        <f t="shared" si="13"/>
        <v>1705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1705</v>
      </c>
      <c r="X57" s="343">
        <f t="shared" si="13"/>
        <v>0</v>
      </c>
      <c r="Y57" s="345">
        <f t="shared" si="13"/>
        <v>1705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>
        <v>1705</v>
      </c>
      <c r="Q58" s="60"/>
      <c r="R58" s="59">
        <v>1705</v>
      </c>
      <c r="S58" s="59"/>
      <c r="T58" s="60"/>
      <c r="U58" s="60"/>
      <c r="V58" s="59"/>
      <c r="W58" s="59">
        <v>1705</v>
      </c>
      <c r="X58" s="60"/>
      <c r="Y58" s="59">
        <v>1705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107370000</v>
      </c>
      <c r="F60" s="264">
        <f t="shared" si="14"/>
        <v>122970000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9205610</v>
      </c>
      <c r="L60" s="219">
        <f t="shared" si="14"/>
        <v>7402602</v>
      </c>
      <c r="M60" s="219">
        <f t="shared" si="14"/>
        <v>22983865</v>
      </c>
      <c r="N60" s="264">
        <f t="shared" si="14"/>
        <v>39592077</v>
      </c>
      <c r="O60" s="264">
        <f t="shared" si="14"/>
        <v>0</v>
      </c>
      <c r="P60" s="219">
        <f t="shared" si="14"/>
        <v>7685875</v>
      </c>
      <c r="Q60" s="219">
        <f t="shared" si="14"/>
        <v>10005511</v>
      </c>
      <c r="R60" s="264">
        <f t="shared" si="14"/>
        <v>17691386</v>
      </c>
      <c r="S60" s="264">
        <f t="shared" si="14"/>
        <v>2244707</v>
      </c>
      <c r="T60" s="219">
        <f t="shared" si="14"/>
        <v>15356309</v>
      </c>
      <c r="U60" s="219">
        <f t="shared" si="14"/>
        <v>0</v>
      </c>
      <c r="V60" s="264">
        <f t="shared" si="14"/>
        <v>17601016</v>
      </c>
      <c r="W60" s="264">
        <f t="shared" si="14"/>
        <v>74884479</v>
      </c>
      <c r="X60" s="219">
        <f t="shared" si="14"/>
        <v>122970000</v>
      </c>
      <c r="Y60" s="264">
        <f t="shared" si="14"/>
        <v>-48085521</v>
      </c>
      <c r="Z60" s="337">
        <f>+IF(X60&lt;&gt;0,+(Y60/X60)*100,0)</f>
        <v>-39.103456940717244</v>
      </c>
      <c r="AA60" s="232">
        <f>+AA57+AA54+AA51+AA40+AA37+AA34+AA22+AA5</f>
        <v>122970000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2017-07-31T13:05:25Z</dcterms:created>
  <dcterms:modified xsi:type="dcterms:W3CDTF">2017-07-31T13:05:28Z</dcterms:modified>
  <cp:category/>
  <cp:version/>
  <cp:contentType/>
  <cp:contentStatus/>
</cp:coreProperties>
</file>