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<sst xmlns="http://schemas.openxmlformats.org/spreadsheetml/2006/main" count="857" uniqueCount="303">
  <si>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Blouberg(LIM351)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</si>
  <si>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</si>
  <si>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</si>
  <si>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</si>
  <si>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</si>
  <si>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</si>
  <si>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</si>
  <si>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</si>
  <si>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</si>
  <si>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</si>
  <si>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</si>
  <si>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</si>
  <si>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</si>
  <si>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</si>
  <si>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</si>
  <si>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</si>
  <si>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</si>
  <si>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</si>
  <si>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</si>
  <si>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</si>
  <si>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</si>
  <si>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</si>
  <si>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</si>
  <si>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</si>
  <si>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</si>
  <si>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</si>
  <si>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</si>
  <si>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</si>
  <si>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</si>
  <si>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</si>
  <si>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</si>
  <si>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</si>
  <si>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</si>
  <si>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</si>
  <si>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</si>
  <si>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</si>
  <si>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</si>
  <si>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</si>
  <si>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</si>
  <si>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</si>
  <si>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</si>
  <si>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</si>
  <si>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</si>
  <si>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</si>
  <si>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</si>
  <si>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</si>
  <si>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</si>
  <si>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</si>
  <si>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</si>
  <si>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</si>
  <si>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</si>
  <si>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</si>
  <si>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</si>
  <si>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</si>
  <si>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</si>
  <si>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</si>
  <si>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</si>
  <si>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</si>
  <si>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</si>
  <si>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</si>
  <si>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</si>
  <si>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</si>
  <si>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</si>
  <si>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</si>
  <si>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</si>
  <si>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</si>
  <si>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</si>
  <si>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</si>
  <si>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</si>
  <si>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</si>
  <si>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Blouberg(LIM351)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</si>
  <si>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</si>
  <si>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</si>
  <si>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</si>
  <si>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</si>
  <si>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</si>
  <si>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</si>
  <si>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</si>
  <si>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</si>
  <si>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</si>
  <si>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</si>
  <si>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</si>
  <si>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</si>
  <si>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</si>
  <si>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</si>
  <si>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</si>
  <si>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</si>
  <si>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</si>
  <si>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</si>
  <si>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</si>
  <si>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</si>
  <si>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</si>
  <si>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</si>
  <si>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</si>
  <si>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</si>
  <si>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</si>
  <si>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</si>
  <si>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</si>
  <si>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</si>
  <si>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</si>
  <si>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Blouberg(LIM351)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</si>
  <si>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</si>
  <si>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</si>
  <si>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</si>
  <si>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</si>
  <si>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</si>
  <si>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</si>
  <si>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</si>
  <si>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</si>
  <si>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</si>
  <si>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</si>
  <si>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</si>
  <si>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</si>
  <si>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</si>
  <si>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</si>
  <si>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</si>
  <si>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</si>
  <si>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</si>
  <si>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</si>
  <si>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</si>
  <si>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</si>
  <si>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</si>
  <si>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</si>
  <si>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</si>
  <si>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</si>
  <si>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</si>
  <si>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</si>
  <si>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</si>
  <si>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</si>
  <si>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Blouberg(LIM351)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</si>
  <si>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</si>
  <si>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</si>
  <si>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</si>
  <si>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</si>
  <si>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</si>
  <si>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</si>
  <si>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</si>
  <si>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</si>
  <si>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</si>
  <si>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</si>
  <si>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Blouberg(LIM351)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</si>
  <si>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</si>
  <si>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</si>
  <si>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</si>
  <si>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</si>
  <si>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</si>
  <si>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</si>
  <si>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</si>
  <si>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</si>
  <si>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</si>
  <si>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</si>
  <si>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</si>
  <si>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</si>
  <si>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</si>
  <si>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</si>
  <si>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</si>
  <si>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</si>
  <si>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</si>
  <si>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</si>
  <si>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</si>
  <si>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</si>
  <si>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</si>
  <si>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</si>
  <si>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</si>
  <si>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</si>
  <si>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</si>
  <si>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</si>
  <si>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</si>
  <si>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</si>
  <si>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</si>
  <si>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</si>
  <si>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</si>
  <si>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</si>
  <si>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</si>
  <si>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Blouberg(LIM351)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</si>
  <si>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</si>
  <si>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</si>
  <si>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</si>
  <si>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</si>
  <si>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</si>
  <si>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</si>
  <si>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</si>
  <si>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</si>
  <si>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</si>
  <si>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</si>
  <si>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</si>
  <si>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</si>
  <si>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</si>
  <si>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</si>
  <si>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</si>
  <si>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</si>
  <si>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</si>
  <si>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</si>
  <si>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</si>
  <si>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</si>
  <si>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</si>
  <si>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</si>
  <si>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</si>
  <si>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</si>
  <si>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</si>
  <si>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</si>
  <si>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</si>
  <si>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Blouberg(LIM351)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</si>
  <si>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</si>
  <si>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</si>
  <si>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</si>
  <si>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</si>
  <si>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</si>
  <si>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</si>
  <si>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</si>
  <si>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</si>
  <si>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</si>
  <si>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</si>
  <si>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</si>
  <si>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</si>
  <si>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</si>
  <si>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</si>
  <si>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</si>
  <si>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</si>
  <si>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</si>
  <si>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</si>
  <si>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</si>
  <si>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</si>
  <si>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</si>
  <si>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</si>
  <si>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</si>
  <si>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</si>
  <si>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Blouberg(LIM351)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</si>
  <si>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</si>
  <si>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</si>
  <si>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</si>
  <si>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</si>
  <si>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</si>
  <si>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</si>
  <si>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</si>
  <si>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</si>
  <si>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</si>
  <si>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</si>
  <si>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</si>
  <si>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</si>
  <si>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</si>
  <si>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</si>
  <si>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</si>
  <si>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</si>
  <si>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</si>
  <si>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</si>
  <si>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</si>
  <si>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</si>
  <si>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</si>
  <si>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</si>
  <si>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</si>
  <si>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</si>
  <si>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</si>
  <si>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</si>
  <si>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</si>
  <si>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</si>
  <si>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</si>
  <si>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</si>
  <si>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</si>
  <si>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</si>
  <si>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</si>
  <si>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</si>
  <si>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</si>
  <si>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Blouberg(LIM351)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</si>
  <si>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</si>
  <si>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</si>
  <si>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Limpopo: Blouberg(LIM351)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</si>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</sst>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20289091</v>
      </c>
      <c r="C5" s="19">
        <v>0</v>
      </c>
      <c r="D5" s="59">
        <v>21917620</v>
      </c>
      <c r="E5" s="60">
        <v>24462882</v>
      </c>
      <c r="F5" s="60">
        <v>4686020</v>
      </c>
      <c r="G5" s="60">
        <v>16966905</v>
      </c>
      <c r="H5" s="60">
        <v>280327</v>
      </c>
      <c r="I5" s="60">
        <v>21933252</v>
      </c>
      <c r="J5" s="60">
        <v>281261</v>
      </c>
      <c r="K5" s="60">
        <v>281047</v>
      </c>
      <c r="L5" s="60">
        <v>281047</v>
      </c>
      <c r="M5" s="60">
        <v>843355</v>
      </c>
      <c r="N5" s="60">
        <v>281047</v>
      </c>
      <c r="O5" s="60">
        <v>281084</v>
      </c>
      <c r="P5" s="60">
        <v>279733</v>
      </c>
      <c r="Q5" s="60">
        <v>841864</v>
      </c>
      <c r="R5" s="60">
        <v>282361</v>
      </c>
      <c r="S5" s="60">
        <v>282925</v>
      </c>
      <c r="T5" s="60">
        <v>282923</v>
      </c>
      <c r="U5" s="60">
        <v>848209</v>
      </c>
      <c r="V5" s="60">
        <v>24466680</v>
      </c>
      <c r="W5" s="60">
        <v>21917620</v>
      </c>
      <c r="X5" s="60">
        <v>2549060</v>
      </c>
      <c r="Y5" s="61">
        <v>11.63</v>
      </c>
      <c r="Z5" s="62">
        <v>24462882</v>
      </c>
    </row>
    <row r="6" spans="1:26" ht="12.75">
      <c r="A6" s="58" t="s">
        <v>32</v>
      </c>
      <c r="B6" s="19">
        <v>16891991</v>
      </c>
      <c r="C6" s="19">
        <v>0</v>
      </c>
      <c r="D6" s="59">
        <v>26424000</v>
      </c>
      <c r="E6" s="60">
        <v>26424000</v>
      </c>
      <c r="F6" s="60">
        <v>1102500</v>
      </c>
      <c r="G6" s="60">
        <v>1466945</v>
      </c>
      <c r="H6" s="60">
        <v>1309899</v>
      </c>
      <c r="I6" s="60">
        <v>3879344</v>
      </c>
      <c r="J6" s="60">
        <v>1441902</v>
      </c>
      <c r="K6" s="60">
        <v>1298196</v>
      </c>
      <c r="L6" s="60">
        <v>1598310</v>
      </c>
      <c r="M6" s="60">
        <v>4338408</v>
      </c>
      <c r="N6" s="60">
        <v>1563083</v>
      </c>
      <c r="O6" s="60">
        <v>1260418</v>
      </c>
      <c r="P6" s="60">
        <v>1634570</v>
      </c>
      <c r="Q6" s="60">
        <v>4458071</v>
      </c>
      <c r="R6" s="60">
        <v>1484845</v>
      </c>
      <c r="S6" s="60">
        <v>1543533</v>
      </c>
      <c r="T6" s="60">
        <v>2192398</v>
      </c>
      <c r="U6" s="60">
        <v>5220776</v>
      </c>
      <c r="V6" s="60">
        <v>17896599</v>
      </c>
      <c r="W6" s="60">
        <v>26424400</v>
      </c>
      <c r="X6" s="60">
        <v>-8527801</v>
      </c>
      <c r="Y6" s="61">
        <v>-32.27</v>
      </c>
      <c r="Z6" s="62">
        <v>26424000</v>
      </c>
    </row>
    <row r="7" spans="1:26" ht="12.75">
      <c r="A7" s="58" t="s">
        <v>33</v>
      </c>
      <c r="B7" s="19">
        <v>1503913</v>
      </c>
      <c r="C7" s="19">
        <v>0</v>
      </c>
      <c r="D7" s="59">
        <v>1158428</v>
      </c>
      <c r="E7" s="60">
        <v>1158428</v>
      </c>
      <c r="F7" s="60">
        <v>56462</v>
      </c>
      <c r="G7" s="60">
        <v>84591</v>
      </c>
      <c r="H7" s="60">
        <v>115729</v>
      </c>
      <c r="I7" s="60">
        <v>256782</v>
      </c>
      <c r="J7" s="60">
        <v>124811</v>
      </c>
      <c r="K7" s="60">
        <v>155103</v>
      </c>
      <c r="L7" s="60">
        <v>182945</v>
      </c>
      <c r="M7" s="60">
        <v>462859</v>
      </c>
      <c r="N7" s="60">
        <v>573</v>
      </c>
      <c r="O7" s="60">
        <v>54752</v>
      </c>
      <c r="P7" s="60">
        <v>171774</v>
      </c>
      <c r="Q7" s="60">
        <v>227099</v>
      </c>
      <c r="R7" s="60">
        <v>603336</v>
      </c>
      <c r="S7" s="60">
        <v>132281</v>
      </c>
      <c r="T7" s="60">
        <v>295119</v>
      </c>
      <c r="U7" s="60">
        <v>1030736</v>
      </c>
      <c r="V7" s="60">
        <v>1977476</v>
      </c>
      <c r="W7" s="60">
        <v>1158428</v>
      </c>
      <c r="X7" s="60">
        <v>819048</v>
      </c>
      <c r="Y7" s="61">
        <v>70.7</v>
      </c>
      <c r="Z7" s="62">
        <v>1158428</v>
      </c>
    </row>
    <row r="8" spans="1:26" ht="12.75">
      <c r="A8" s="58" t="s">
        <v>34</v>
      </c>
      <c r="B8" s="19">
        <v>152320425</v>
      </c>
      <c r="C8" s="19">
        <v>0</v>
      </c>
      <c r="D8" s="59">
        <v>160669000</v>
      </c>
      <c r="E8" s="60">
        <v>191719343</v>
      </c>
      <c r="F8" s="60">
        <v>25982000</v>
      </c>
      <c r="G8" s="60">
        <v>41228000</v>
      </c>
      <c r="H8" s="60">
        <v>452000</v>
      </c>
      <c r="I8" s="60">
        <v>67662000</v>
      </c>
      <c r="J8" s="60">
        <v>0</v>
      </c>
      <c r="K8" s="60">
        <v>813000</v>
      </c>
      <c r="L8" s="60">
        <v>54479000</v>
      </c>
      <c r="M8" s="60">
        <v>55292000</v>
      </c>
      <c r="N8" s="60">
        <v>0</v>
      </c>
      <c r="O8" s="60">
        <v>13472899</v>
      </c>
      <c r="P8" s="60">
        <v>44671000</v>
      </c>
      <c r="Q8" s="60">
        <v>58143899</v>
      </c>
      <c r="R8" s="60">
        <v>0</v>
      </c>
      <c r="S8" s="60">
        <v>8150591</v>
      </c>
      <c r="T8" s="60">
        <v>190000</v>
      </c>
      <c r="U8" s="60">
        <v>8340591</v>
      </c>
      <c r="V8" s="60">
        <v>189438490</v>
      </c>
      <c r="W8" s="60">
        <v>160669000</v>
      </c>
      <c r="X8" s="60">
        <v>28769490</v>
      </c>
      <c r="Y8" s="61">
        <v>17.91</v>
      </c>
      <c r="Z8" s="62">
        <v>191719343</v>
      </c>
    </row>
    <row r="9" spans="1:26" ht="12.75">
      <c r="A9" s="58" t="s">
        <v>35</v>
      </c>
      <c r="B9" s="19">
        <v>31945239</v>
      </c>
      <c r="C9" s="19">
        <v>0</v>
      </c>
      <c r="D9" s="59">
        <v>12745565</v>
      </c>
      <c r="E9" s="60">
        <v>9825565</v>
      </c>
      <c r="F9" s="60">
        <v>1308117</v>
      </c>
      <c r="G9" s="60">
        <v>611651</v>
      </c>
      <c r="H9" s="60">
        <v>862338</v>
      </c>
      <c r="I9" s="60">
        <v>2782106</v>
      </c>
      <c r="J9" s="60">
        <v>779020</v>
      </c>
      <c r="K9" s="60">
        <v>716361</v>
      </c>
      <c r="L9" s="60">
        <v>546321</v>
      </c>
      <c r="M9" s="60">
        <v>2041702</v>
      </c>
      <c r="N9" s="60">
        <v>798306</v>
      </c>
      <c r="O9" s="60">
        <v>953850</v>
      </c>
      <c r="P9" s="60">
        <v>635739</v>
      </c>
      <c r="Q9" s="60">
        <v>2387895</v>
      </c>
      <c r="R9" s="60">
        <v>681298</v>
      </c>
      <c r="S9" s="60">
        <v>859693</v>
      </c>
      <c r="T9" s="60">
        <v>967563</v>
      </c>
      <c r="U9" s="60">
        <v>2508554</v>
      </c>
      <c r="V9" s="60">
        <v>9720257</v>
      </c>
      <c r="W9" s="60">
        <v>12745564</v>
      </c>
      <c r="X9" s="60">
        <v>-3025307</v>
      </c>
      <c r="Y9" s="61">
        <v>-23.74</v>
      </c>
      <c r="Z9" s="62">
        <v>9825565</v>
      </c>
    </row>
    <row r="10" spans="1:26" ht="22.5">
      <c r="A10" s="63" t="s">
        <v>278</v>
      </c>
      <c r="B10" s="64">
        <f>SUM(B5:B9)</f>
        <v>222950659</v>
      </c>
      <c r="C10" s="64">
        <f>SUM(C5:C9)</f>
        <v>0</v>
      </c>
      <c r="D10" s="65">
        <f aca="true" t="shared" si="0" ref="D10:Z10">SUM(D5:D9)</f>
        <v>222914613</v>
      </c>
      <c r="E10" s="66">
        <f t="shared" si="0"/>
        <v>253590218</v>
      </c>
      <c r="F10" s="66">
        <f t="shared" si="0"/>
        <v>33135099</v>
      </c>
      <c r="G10" s="66">
        <f t="shared" si="0"/>
        <v>60358092</v>
      </c>
      <c r="H10" s="66">
        <f t="shared" si="0"/>
        <v>3020293</v>
      </c>
      <c r="I10" s="66">
        <f t="shared" si="0"/>
        <v>96513484</v>
      </c>
      <c r="J10" s="66">
        <f t="shared" si="0"/>
        <v>2626994</v>
      </c>
      <c r="K10" s="66">
        <f t="shared" si="0"/>
        <v>3263707</v>
      </c>
      <c r="L10" s="66">
        <f t="shared" si="0"/>
        <v>57087623</v>
      </c>
      <c r="M10" s="66">
        <f t="shared" si="0"/>
        <v>62978324</v>
      </c>
      <c r="N10" s="66">
        <f t="shared" si="0"/>
        <v>2643009</v>
      </c>
      <c r="O10" s="66">
        <f t="shared" si="0"/>
        <v>16023003</v>
      </c>
      <c r="P10" s="66">
        <f t="shared" si="0"/>
        <v>47392816</v>
      </c>
      <c r="Q10" s="66">
        <f t="shared" si="0"/>
        <v>66058828</v>
      </c>
      <c r="R10" s="66">
        <f t="shared" si="0"/>
        <v>3051840</v>
      </c>
      <c r="S10" s="66">
        <f t="shared" si="0"/>
        <v>10969023</v>
      </c>
      <c r="T10" s="66">
        <f t="shared" si="0"/>
        <v>3928003</v>
      </c>
      <c r="U10" s="66">
        <f t="shared" si="0"/>
        <v>17948866</v>
      </c>
      <c r="V10" s="66">
        <f t="shared" si="0"/>
        <v>243499502</v>
      </c>
      <c r="W10" s="66">
        <f t="shared" si="0"/>
        <v>222915012</v>
      </c>
      <c r="X10" s="66">
        <f t="shared" si="0"/>
        <v>20584490</v>
      </c>
      <c r="Y10" s="67">
        <f>+IF(W10&lt;&gt;0,(X10/W10)*100,0)</f>
        <v>9.23423228221166</v>
      </c>
      <c r="Z10" s="68">
        <f t="shared" si="0"/>
        <v>253590218</v>
      </c>
    </row>
    <row r="11" spans="1:26" ht="12.75">
      <c r="A11" s="58" t="s">
        <v>37</v>
      </c>
      <c r="B11" s="19">
        <v>77443033</v>
      </c>
      <c r="C11" s="19">
        <v>0</v>
      </c>
      <c r="D11" s="59">
        <v>94375263</v>
      </c>
      <c r="E11" s="60">
        <v>94075266</v>
      </c>
      <c r="F11" s="60">
        <v>6314315</v>
      </c>
      <c r="G11" s="60">
        <v>7351466</v>
      </c>
      <c r="H11" s="60">
        <v>7230576</v>
      </c>
      <c r="I11" s="60">
        <v>20896357</v>
      </c>
      <c r="J11" s="60">
        <v>6678084</v>
      </c>
      <c r="K11" s="60">
        <v>6973754</v>
      </c>
      <c r="L11" s="60">
        <v>7011007</v>
      </c>
      <c r="M11" s="60">
        <v>20662845</v>
      </c>
      <c r="N11" s="60">
        <v>7117887</v>
      </c>
      <c r="O11" s="60">
        <v>7418913</v>
      </c>
      <c r="P11" s="60">
        <v>7207145</v>
      </c>
      <c r="Q11" s="60">
        <v>21743945</v>
      </c>
      <c r="R11" s="60">
        <v>7195598</v>
      </c>
      <c r="S11" s="60">
        <v>7101933</v>
      </c>
      <c r="T11" s="60">
        <v>7196874</v>
      </c>
      <c r="U11" s="60">
        <v>21494405</v>
      </c>
      <c r="V11" s="60">
        <v>84797552</v>
      </c>
      <c r="W11" s="60">
        <v>94375263</v>
      </c>
      <c r="X11" s="60">
        <v>-9577711</v>
      </c>
      <c r="Y11" s="61">
        <v>-10.15</v>
      </c>
      <c r="Z11" s="62">
        <v>94075266</v>
      </c>
    </row>
    <row r="12" spans="1:26" ht="12.75">
      <c r="A12" s="58" t="s">
        <v>38</v>
      </c>
      <c r="B12" s="19">
        <v>12906297</v>
      </c>
      <c r="C12" s="19">
        <v>0</v>
      </c>
      <c r="D12" s="59">
        <v>14246958</v>
      </c>
      <c r="E12" s="60">
        <v>14346958</v>
      </c>
      <c r="F12" s="60">
        <v>993618</v>
      </c>
      <c r="G12" s="60">
        <v>1090391</v>
      </c>
      <c r="H12" s="60">
        <v>1090081</v>
      </c>
      <c r="I12" s="60">
        <v>3174090</v>
      </c>
      <c r="J12" s="60">
        <v>1089827</v>
      </c>
      <c r="K12" s="60">
        <v>1101694</v>
      </c>
      <c r="L12" s="60">
        <v>1094757</v>
      </c>
      <c r="M12" s="60">
        <v>3286278</v>
      </c>
      <c r="N12" s="60">
        <v>1137216</v>
      </c>
      <c r="O12" s="60">
        <v>1279082</v>
      </c>
      <c r="P12" s="60">
        <v>1279082</v>
      </c>
      <c r="Q12" s="60">
        <v>3695380</v>
      </c>
      <c r="R12" s="60">
        <v>1578092</v>
      </c>
      <c r="S12" s="60">
        <v>1314494</v>
      </c>
      <c r="T12" s="60">
        <v>1340959</v>
      </c>
      <c r="U12" s="60">
        <v>4233545</v>
      </c>
      <c r="V12" s="60">
        <v>14389293</v>
      </c>
      <c r="W12" s="60">
        <v>14246958</v>
      </c>
      <c r="X12" s="60">
        <v>142335</v>
      </c>
      <c r="Y12" s="61">
        <v>1</v>
      </c>
      <c r="Z12" s="62">
        <v>14346958</v>
      </c>
    </row>
    <row r="13" spans="1:26" ht="12.75">
      <c r="A13" s="58" t="s">
        <v>279</v>
      </c>
      <c r="B13" s="19">
        <v>31712158</v>
      </c>
      <c r="C13" s="19">
        <v>0</v>
      </c>
      <c r="D13" s="59">
        <v>48675251</v>
      </c>
      <c r="E13" s="60">
        <v>44675251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48675251</v>
      </c>
      <c r="X13" s="60">
        <v>-48675251</v>
      </c>
      <c r="Y13" s="61">
        <v>-100</v>
      </c>
      <c r="Z13" s="62">
        <v>44675251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28793637</v>
      </c>
      <c r="C15" s="19">
        <v>0</v>
      </c>
      <c r="D15" s="59">
        <v>28560929</v>
      </c>
      <c r="E15" s="60">
        <v>28381528</v>
      </c>
      <c r="F15" s="60">
        <v>275864</v>
      </c>
      <c r="G15" s="60">
        <v>2538141</v>
      </c>
      <c r="H15" s="60">
        <v>2746735</v>
      </c>
      <c r="I15" s="60">
        <v>5560740</v>
      </c>
      <c r="J15" s="60">
        <v>2092277</v>
      </c>
      <c r="K15" s="60">
        <v>2210667</v>
      </c>
      <c r="L15" s="60">
        <v>2680024</v>
      </c>
      <c r="M15" s="60">
        <v>6982968</v>
      </c>
      <c r="N15" s="60">
        <v>2625908</v>
      </c>
      <c r="O15" s="60">
        <v>2487729</v>
      </c>
      <c r="P15" s="60">
        <v>2345989</v>
      </c>
      <c r="Q15" s="60">
        <v>7459626</v>
      </c>
      <c r="R15" s="60">
        <v>2235512</v>
      </c>
      <c r="S15" s="60">
        <v>2147750</v>
      </c>
      <c r="T15" s="60">
        <v>2287307</v>
      </c>
      <c r="U15" s="60">
        <v>6670569</v>
      </c>
      <c r="V15" s="60">
        <v>26673903</v>
      </c>
      <c r="W15" s="60">
        <v>28560928</v>
      </c>
      <c r="X15" s="60">
        <v>-1887025</v>
      </c>
      <c r="Y15" s="61">
        <v>-6.61</v>
      </c>
      <c r="Z15" s="62">
        <v>28381528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70087353</v>
      </c>
      <c r="C17" s="19">
        <v>0</v>
      </c>
      <c r="D17" s="59">
        <v>61783663</v>
      </c>
      <c r="E17" s="60">
        <v>99812065</v>
      </c>
      <c r="F17" s="60">
        <v>2260124</v>
      </c>
      <c r="G17" s="60">
        <v>4333131</v>
      </c>
      <c r="H17" s="60">
        <v>5321408</v>
      </c>
      <c r="I17" s="60">
        <v>11914663</v>
      </c>
      <c r="J17" s="60">
        <v>4746040</v>
      </c>
      <c r="K17" s="60">
        <v>4340896</v>
      </c>
      <c r="L17" s="60">
        <v>10018085</v>
      </c>
      <c r="M17" s="60">
        <v>19105021</v>
      </c>
      <c r="N17" s="60">
        <v>6544605</v>
      </c>
      <c r="O17" s="60">
        <v>11458304</v>
      </c>
      <c r="P17" s="60">
        <v>6093259</v>
      </c>
      <c r="Q17" s="60">
        <v>24096168</v>
      </c>
      <c r="R17" s="60">
        <v>6343412</v>
      </c>
      <c r="S17" s="60">
        <v>9487086</v>
      </c>
      <c r="T17" s="60">
        <v>3695976</v>
      </c>
      <c r="U17" s="60">
        <v>19526474</v>
      </c>
      <c r="V17" s="60">
        <v>74642326</v>
      </c>
      <c r="W17" s="60">
        <v>61783662</v>
      </c>
      <c r="X17" s="60">
        <v>12858664</v>
      </c>
      <c r="Y17" s="61">
        <v>20.81</v>
      </c>
      <c r="Z17" s="62">
        <v>99812065</v>
      </c>
    </row>
    <row r="18" spans="1:26" ht="12.75">
      <c r="A18" s="70" t="s">
        <v>44</v>
      </c>
      <c r="B18" s="71">
        <f>SUM(B11:B17)</f>
        <v>220942478</v>
      </c>
      <c r="C18" s="71">
        <f>SUM(C11:C17)</f>
        <v>0</v>
      </c>
      <c r="D18" s="72">
        <f aca="true" t="shared" si="1" ref="D18:Z18">SUM(D11:D17)</f>
        <v>247642064</v>
      </c>
      <c r="E18" s="73">
        <f t="shared" si="1"/>
        <v>281291068</v>
      </c>
      <c r="F18" s="73">
        <f t="shared" si="1"/>
        <v>9843921</v>
      </c>
      <c r="G18" s="73">
        <f t="shared" si="1"/>
        <v>15313129</v>
      </c>
      <c r="H18" s="73">
        <f t="shared" si="1"/>
        <v>16388800</v>
      </c>
      <c r="I18" s="73">
        <f t="shared" si="1"/>
        <v>41545850</v>
      </c>
      <c r="J18" s="73">
        <f t="shared" si="1"/>
        <v>14606228</v>
      </c>
      <c r="K18" s="73">
        <f t="shared" si="1"/>
        <v>14627011</v>
      </c>
      <c r="L18" s="73">
        <f t="shared" si="1"/>
        <v>20803873</v>
      </c>
      <c r="M18" s="73">
        <f t="shared" si="1"/>
        <v>50037112</v>
      </c>
      <c r="N18" s="73">
        <f t="shared" si="1"/>
        <v>17425616</v>
      </c>
      <c r="O18" s="73">
        <f t="shared" si="1"/>
        <v>22644028</v>
      </c>
      <c r="P18" s="73">
        <f t="shared" si="1"/>
        <v>16925475</v>
      </c>
      <c r="Q18" s="73">
        <f t="shared" si="1"/>
        <v>56995119</v>
      </c>
      <c r="R18" s="73">
        <f t="shared" si="1"/>
        <v>17352614</v>
      </c>
      <c r="S18" s="73">
        <f t="shared" si="1"/>
        <v>20051263</v>
      </c>
      <c r="T18" s="73">
        <f t="shared" si="1"/>
        <v>14521116</v>
      </c>
      <c r="U18" s="73">
        <f t="shared" si="1"/>
        <v>51924993</v>
      </c>
      <c r="V18" s="73">
        <f t="shared" si="1"/>
        <v>200503074</v>
      </c>
      <c r="W18" s="73">
        <f t="shared" si="1"/>
        <v>247642062</v>
      </c>
      <c r="X18" s="73">
        <f t="shared" si="1"/>
        <v>-47138988</v>
      </c>
      <c r="Y18" s="67">
        <f>+IF(W18&lt;&gt;0,(X18/W18)*100,0)</f>
        <v>-19.035129823785752</v>
      </c>
      <c r="Z18" s="74">
        <f t="shared" si="1"/>
        <v>281291068</v>
      </c>
    </row>
    <row r="19" spans="1:26" ht="12.75">
      <c r="A19" s="70" t="s">
        <v>45</v>
      </c>
      <c r="B19" s="75">
        <f>+B10-B18</f>
        <v>2008181</v>
      </c>
      <c r="C19" s="75">
        <f>+C10-C18</f>
        <v>0</v>
      </c>
      <c r="D19" s="76">
        <f aca="true" t="shared" si="2" ref="D19:Z19">+D10-D18</f>
        <v>-24727451</v>
      </c>
      <c r="E19" s="77">
        <f t="shared" si="2"/>
        <v>-27700850</v>
      </c>
      <c r="F19" s="77">
        <f t="shared" si="2"/>
        <v>23291178</v>
      </c>
      <c r="G19" s="77">
        <f t="shared" si="2"/>
        <v>45044963</v>
      </c>
      <c r="H19" s="77">
        <f t="shared" si="2"/>
        <v>-13368507</v>
      </c>
      <c r="I19" s="77">
        <f t="shared" si="2"/>
        <v>54967634</v>
      </c>
      <c r="J19" s="77">
        <f t="shared" si="2"/>
        <v>-11979234</v>
      </c>
      <c r="K19" s="77">
        <f t="shared" si="2"/>
        <v>-11363304</v>
      </c>
      <c r="L19" s="77">
        <f t="shared" si="2"/>
        <v>36283750</v>
      </c>
      <c r="M19" s="77">
        <f t="shared" si="2"/>
        <v>12941212</v>
      </c>
      <c r="N19" s="77">
        <f t="shared" si="2"/>
        <v>-14782607</v>
      </c>
      <c r="O19" s="77">
        <f t="shared" si="2"/>
        <v>-6621025</v>
      </c>
      <c r="P19" s="77">
        <f t="shared" si="2"/>
        <v>30467341</v>
      </c>
      <c r="Q19" s="77">
        <f t="shared" si="2"/>
        <v>9063709</v>
      </c>
      <c r="R19" s="77">
        <f t="shared" si="2"/>
        <v>-14300774</v>
      </c>
      <c r="S19" s="77">
        <f t="shared" si="2"/>
        <v>-9082240</v>
      </c>
      <c r="T19" s="77">
        <f t="shared" si="2"/>
        <v>-10593113</v>
      </c>
      <c r="U19" s="77">
        <f t="shared" si="2"/>
        <v>-33976127</v>
      </c>
      <c r="V19" s="77">
        <f t="shared" si="2"/>
        <v>42996428</v>
      </c>
      <c r="W19" s="77">
        <f>IF(E10=E18,0,W10-W18)</f>
        <v>-24727050</v>
      </c>
      <c r="X19" s="77">
        <f t="shared" si="2"/>
        <v>67723478</v>
      </c>
      <c r="Y19" s="78">
        <f>+IF(W19&lt;&gt;0,(X19/W19)*100,0)</f>
        <v>-273.8841794714695</v>
      </c>
      <c r="Z19" s="79">
        <f t="shared" si="2"/>
        <v>-27700850</v>
      </c>
    </row>
    <row r="20" spans="1:26" ht="12.75">
      <c r="A20" s="58" t="s">
        <v>46</v>
      </c>
      <c r="B20" s="19">
        <v>51961753</v>
      </c>
      <c r="C20" s="19">
        <v>0</v>
      </c>
      <c r="D20" s="59">
        <v>53381000</v>
      </c>
      <c r="E20" s="60">
        <v>85121715</v>
      </c>
      <c r="F20" s="60">
        <v>0</v>
      </c>
      <c r="G20" s="60">
        <v>0</v>
      </c>
      <c r="H20" s="60">
        <v>4930000</v>
      </c>
      <c r="I20" s="60">
        <v>4930000</v>
      </c>
      <c r="J20" s="60">
        <v>27005000</v>
      </c>
      <c r="K20" s="60">
        <v>0</v>
      </c>
      <c r="L20" s="60">
        <v>13736000</v>
      </c>
      <c r="M20" s="60">
        <v>40741000</v>
      </c>
      <c r="N20" s="60">
        <v>0</v>
      </c>
      <c r="O20" s="60">
        <v>14004816</v>
      </c>
      <c r="P20" s="60">
        <v>7710000</v>
      </c>
      <c r="Q20" s="60">
        <v>21714816</v>
      </c>
      <c r="R20" s="60">
        <v>0</v>
      </c>
      <c r="S20" s="60">
        <v>0</v>
      </c>
      <c r="T20" s="60">
        <v>0</v>
      </c>
      <c r="U20" s="60">
        <v>0</v>
      </c>
      <c r="V20" s="60">
        <v>67385816</v>
      </c>
      <c r="W20" s="60">
        <v>53381000</v>
      </c>
      <c r="X20" s="60">
        <v>14004816</v>
      </c>
      <c r="Y20" s="61">
        <v>26.24</v>
      </c>
      <c r="Z20" s="62">
        <v>85121715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53969934</v>
      </c>
      <c r="C22" s="86">
        <f>SUM(C19:C21)</f>
        <v>0</v>
      </c>
      <c r="D22" s="87">
        <f aca="true" t="shared" si="3" ref="D22:Z22">SUM(D19:D21)</f>
        <v>28653549</v>
      </c>
      <c r="E22" s="88">
        <f t="shared" si="3"/>
        <v>57420865</v>
      </c>
      <c r="F22" s="88">
        <f t="shared" si="3"/>
        <v>23291178</v>
      </c>
      <c r="G22" s="88">
        <f t="shared" si="3"/>
        <v>45044963</v>
      </c>
      <c r="H22" s="88">
        <f t="shared" si="3"/>
        <v>-8438507</v>
      </c>
      <c r="I22" s="88">
        <f t="shared" si="3"/>
        <v>59897634</v>
      </c>
      <c r="J22" s="88">
        <f t="shared" si="3"/>
        <v>15025766</v>
      </c>
      <c r="K22" s="88">
        <f t="shared" si="3"/>
        <v>-11363304</v>
      </c>
      <c r="L22" s="88">
        <f t="shared" si="3"/>
        <v>50019750</v>
      </c>
      <c r="M22" s="88">
        <f t="shared" si="3"/>
        <v>53682212</v>
      </c>
      <c r="N22" s="88">
        <f t="shared" si="3"/>
        <v>-14782607</v>
      </c>
      <c r="O22" s="88">
        <f t="shared" si="3"/>
        <v>7383791</v>
      </c>
      <c r="P22" s="88">
        <f t="shared" si="3"/>
        <v>38177341</v>
      </c>
      <c r="Q22" s="88">
        <f t="shared" si="3"/>
        <v>30778525</v>
      </c>
      <c r="R22" s="88">
        <f t="shared" si="3"/>
        <v>-14300774</v>
      </c>
      <c r="S22" s="88">
        <f t="shared" si="3"/>
        <v>-9082240</v>
      </c>
      <c r="T22" s="88">
        <f t="shared" si="3"/>
        <v>-10593113</v>
      </c>
      <c r="U22" s="88">
        <f t="shared" si="3"/>
        <v>-33976127</v>
      </c>
      <c r="V22" s="88">
        <f t="shared" si="3"/>
        <v>110382244</v>
      </c>
      <c r="W22" s="88">
        <f t="shared" si="3"/>
        <v>28653950</v>
      </c>
      <c r="X22" s="88">
        <f t="shared" si="3"/>
        <v>81728294</v>
      </c>
      <c r="Y22" s="89">
        <f>+IF(W22&lt;&gt;0,(X22/W22)*100,0)</f>
        <v>285.22522723743145</v>
      </c>
      <c r="Z22" s="90">
        <f t="shared" si="3"/>
        <v>57420865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53969934</v>
      </c>
      <c r="C24" s="75">
        <f>SUM(C22:C23)</f>
        <v>0</v>
      </c>
      <c r="D24" s="76">
        <f aca="true" t="shared" si="4" ref="D24:Z24">SUM(D22:D23)</f>
        <v>28653549</v>
      </c>
      <c r="E24" s="77">
        <f t="shared" si="4"/>
        <v>57420865</v>
      </c>
      <c r="F24" s="77">
        <f t="shared" si="4"/>
        <v>23291178</v>
      </c>
      <c r="G24" s="77">
        <f t="shared" si="4"/>
        <v>45044963</v>
      </c>
      <c r="H24" s="77">
        <f t="shared" si="4"/>
        <v>-8438507</v>
      </c>
      <c r="I24" s="77">
        <f t="shared" si="4"/>
        <v>59897634</v>
      </c>
      <c r="J24" s="77">
        <f t="shared" si="4"/>
        <v>15025766</v>
      </c>
      <c r="K24" s="77">
        <f t="shared" si="4"/>
        <v>-11363304</v>
      </c>
      <c r="L24" s="77">
        <f t="shared" si="4"/>
        <v>50019750</v>
      </c>
      <c r="M24" s="77">
        <f t="shared" si="4"/>
        <v>53682212</v>
      </c>
      <c r="N24" s="77">
        <f t="shared" si="4"/>
        <v>-14782607</v>
      </c>
      <c r="O24" s="77">
        <f t="shared" si="4"/>
        <v>7383791</v>
      </c>
      <c r="P24" s="77">
        <f t="shared" si="4"/>
        <v>38177341</v>
      </c>
      <c r="Q24" s="77">
        <f t="shared" si="4"/>
        <v>30778525</v>
      </c>
      <c r="R24" s="77">
        <f t="shared" si="4"/>
        <v>-14300774</v>
      </c>
      <c r="S24" s="77">
        <f t="shared" si="4"/>
        <v>-9082240</v>
      </c>
      <c r="T24" s="77">
        <f t="shared" si="4"/>
        <v>-10593113</v>
      </c>
      <c r="U24" s="77">
        <f t="shared" si="4"/>
        <v>-33976127</v>
      </c>
      <c r="V24" s="77">
        <f t="shared" si="4"/>
        <v>110382244</v>
      </c>
      <c r="W24" s="77">
        <f t="shared" si="4"/>
        <v>28653950</v>
      </c>
      <c r="X24" s="77">
        <f t="shared" si="4"/>
        <v>81728294</v>
      </c>
      <c r="Y24" s="78">
        <f>+IF(W24&lt;&gt;0,(X24/W24)*100,0)</f>
        <v>285.22522723743145</v>
      </c>
      <c r="Z24" s="79">
        <f t="shared" si="4"/>
        <v>57420865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80660363</v>
      </c>
      <c r="C27" s="22">
        <v>0</v>
      </c>
      <c r="D27" s="99">
        <v>64755680</v>
      </c>
      <c r="E27" s="100">
        <v>94023025</v>
      </c>
      <c r="F27" s="100">
        <v>2308159</v>
      </c>
      <c r="G27" s="100">
        <v>5058320</v>
      </c>
      <c r="H27" s="100">
        <v>3762835</v>
      </c>
      <c r="I27" s="100">
        <v>11129314</v>
      </c>
      <c r="J27" s="100">
        <v>3366270</v>
      </c>
      <c r="K27" s="100">
        <v>1339509</v>
      </c>
      <c r="L27" s="100">
        <v>14363295</v>
      </c>
      <c r="M27" s="100">
        <v>19069074</v>
      </c>
      <c r="N27" s="100">
        <v>1201615</v>
      </c>
      <c r="O27" s="100">
        <v>9901836</v>
      </c>
      <c r="P27" s="100">
        <v>5242866</v>
      </c>
      <c r="Q27" s="100">
        <v>16346317</v>
      </c>
      <c r="R27" s="100">
        <v>9751666</v>
      </c>
      <c r="S27" s="100">
        <v>5601622</v>
      </c>
      <c r="T27" s="100">
        <v>6660027</v>
      </c>
      <c r="U27" s="100">
        <v>22013315</v>
      </c>
      <c r="V27" s="100">
        <v>68558020</v>
      </c>
      <c r="W27" s="100">
        <v>94023025</v>
      </c>
      <c r="X27" s="100">
        <v>-25465005</v>
      </c>
      <c r="Y27" s="101">
        <v>-27.08</v>
      </c>
      <c r="Z27" s="102">
        <v>94023025</v>
      </c>
    </row>
    <row r="28" spans="1:26" ht="12.75">
      <c r="A28" s="103" t="s">
        <v>46</v>
      </c>
      <c r="B28" s="19">
        <v>51961753</v>
      </c>
      <c r="C28" s="19">
        <v>0</v>
      </c>
      <c r="D28" s="59">
        <v>51161950</v>
      </c>
      <c r="E28" s="60">
        <v>82319295</v>
      </c>
      <c r="F28" s="60">
        <v>2072384</v>
      </c>
      <c r="G28" s="60">
        <v>4939030</v>
      </c>
      <c r="H28" s="60">
        <v>3466731</v>
      </c>
      <c r="I28" s="60">
        <v>10478145</v>
      </c>
      <c r="J28" s="60">
        <v>2943147</v>
      </c>
      <c r="K28" s="60">
        <v>447310</v>
      </c>
      <c r="L28" s="60">
        <v>13673511</v>
      </c>
      <c r="M28" s="60">
        <v>17063968</v>
      </c>
      <c r="N28" s="60">
        <v>1002929</v>
      </c>
      <c r="O28" s="60">
        <v>8568724</v>
      </c>
      <c r="P28" s="60">
        <v>4626165</v>
      </c>
      <c r="Q28" s="60">
        <v>14197818</v>
      </c>
      <c r="R28" s="60">
        <v>9276890</v>
      </c>
      <c r="S28" s="60">
        <v>5293114</v>
      </c>
      <c r="T28" s="60">
        <v>4347839</v>
      </c>
      <c r="U28" s="60">
        <v>18917843</v>
      </c>
      <c r="V28" s="60">
        <v>60657774</v>
      </c>
      <c r="W28" s="60">
        <v>82319295</v>
      </c>
      <c r="X28" s="60">
        <v>-21661521</v>
      </c>
      <c r="Y28" s="61">
        <v>-26.31</v>
      </c>
      <c r="Z28" s="62">
        <v>82319295</v>
      </c>
    </row>
    <row r="29" spans="1:26" ht="12.75">
      <c r="A29" s="58" t="s">
        <v>283</v>
      </c>
      <c r="B29" s="19">
        <v>19462110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9236500</v>
      </c>
      <c r="C31" s="19">
        <v>0</v>
      </c>
      <c r="D31" s="59">
        <v>13593730</v>
      </c>
      <c r="E31" s="60">
        <v>11703730</v>
      </c>
      <c r="F31" s="60">
        <v>235775</v>
      </c>
      <c r="G31" s="60">
        <v>119290</v>
      </c>
      <c r="H31" s="60">
        <v>296104</v>
      </c>
      <c r="I31" s="60">
        <v>651169</v>
      </c>
      <c r="J31" s="60">
        <v>423123</v>
      </c>
      <c r="K31" s="60">
        <v>892199</v>
      </c>
      <c r="L31" s="60">
        <v>689784</v>
      </c>
      <c r="M31" s="60">
        <v>2005106</v>
      </c>
      <c r="N31" s="60">
        <v>198686</v>
      </c>
      <c r="O31" s="60">
        <v>1333112</v>
      </c>
      <c r="P31" s="60">
        <v>616701</v>
      </c>
      <c r="Q31" s="60">
        <v>2148499</v>
      </c>
      <c r="R31" s="60">
        <v>474776</v>
      </c>
      <c r="S31" s="60">
        <v>308508</v>
      </c>
      <c r="T31" s="60">
        <v>2312188</v>
      </c>
      <c r="U31" s="60">
        <v>3095472</v>
      </c>
      <c r="V31" s="60">
        <v>7900246</v>
      </c>
      <c r="W31" s="60">
        <v>11703730</v>
      </c>
      <c r="X31" s="60">
        <v>-3803484</v>
      </c>
      <c r="Y31" s="61">
        <v>-32.5</v>
      </c>
      <c r="Z31" s="62">
        <v>11703730</v>
      </c>
    </row>
    <row r="32" spans="1:26" ht="12.75">
      <c r="A32" s="70" t="s">
        <v>54</v>
      </c>
      <c r="B32" s="22">
        <f>SUM(B28:B31)</f>
        <v>80660363</v>
      </c>
      <c r="C32" s="22">
        <f>SUM(C28:C31)</f>
        <v>0</v>
      </c>
      <c r="D32" s="99">
        <f aca="true" t="shared" si="5" ref="D32:Z32">SUM(D28:D31)</f>
        <v>64755680</v>
      </c>
      <c r="E32" s="100">
        <f t="shared" si="5"/>
        <v>94023025</v>
      </c>
      <c r="F32" s="100">
        <f t="shared" si="5"/>
        <v>2308159</v>
      </c>
      <c r="G32" s="100">
        <f t="shared" si="5"/>
        <v>5058320</v>
      </c>
      <c r="H32" s="100">
        <f t="shared" si="5"/>
        <v>3762835</v>
      </c>
      <c r="I32" s="100">
        <f t="shared" si="5"/>
        <v>11129314</v>
      </c>
      <c r="J32" s="100">
        <f t="shared" si="5"/>
        <v>3366270</v>
      </c>
      <c r="K32" s="100">
        <f t="shared" si="5"/>
        <v>1339509</v>
      </c>
      <c r="L32" s="100">
        <f t="shared" si="5"/>
        <v>14363295</v>
      </c>
      <c r="M32" s="100">
        <f t="shared" si="5"/>
        <v>19069074</v>
      </c>
      <c r="N32" s="100">
        <f t="shared" si="5"/>
        <v>1201615</v>
      </c>
      <c r="O32" s="100">
        <f t="shared" si="5"/>
        <v>9901836</v>
      </c>
      <c r="P32" s="100">
        <f t="shared" si="5"/>
        <v>5242866</v>
      </c>
      <c r="Q32" s="100">
        <f t="shared" si="5"/>
        <v>16346317</v>
      </c>
      <c r="R32" s="100">
        <f t="shared" si="5"/>
        <v>9751666</v>
      </c>
      <c r="S32" s="100">
        <f t="shared" si="5"/>
        <v>5601622</v>
      </c>
      <c r="T32" s="100">
        <f t="shared" si="5"/>
        <v>6660027</v>
      </c>
      <c r="U32" s="100">
        <f t="shared" si="5"/>
        <v>22013315</v>
      </c>
      <c r="V32" s="100">
        <f t="shared" si="5"/>
        <v>68558020</v>
      </c>
      <c r="W32" s="100">
        <f t="shared" si="5"/>
        <v>94023025</v>
      </c>
      <c r="X32" s="100">
        <f t="shared" si="5"/>
        <v>-25465005</v>
      </c>
      <c r="Y32" s="101">
        <f>+IF(W32&lt;&gt;0,(X32/W32)*100,0)</f>
        <v>-27.083796761484752</v>
      </c>
      <c r="Z32" s="102">
        <f t="shared" si="5"/>
        <v>94023025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77360473</v>
      </c>
      <c r="C35" s="19">
        <v>0</v>
      </c>
      <c r="D35" s="59">
        <v>105725437</v>
      </c>
      <c r="E35" s="60">
        <v>116317091</v>
      </c>
      <c r="F35" s="60">
        <v>46013126</v>
      </c>
      <c r="G35" s="60">
        <v>64075569</v>
      </c>
      <c r="H35" s="60">
        <v>52832022</v>
      </c>
      <c r="I35" s="60">
        <v>52832022</v>
      </c>
      <c r="J35" s="60">
        <v>66086478</v>
      </c>
      <c r="K35" s="60">
        <v>59206007</v>
      </c>
      <c r="L35" s="60">
        <v>79808136</v>
      </c>
      <c r="M35" s="60">
        <v>79808136</v>
      </c>
      <c r="N35" s="60">
        <v>66898423</v>
      </c>
      <c r="O35" s="60">
        <v>60811567</v>
      </c>
      <c r="P35" s="60">
        <v>102159674</v>
      </c>
      <c r="Q35" s="60">
        <v>102159674</v>
      </c>
      <c r="R35" s="60">
        <v>75907268</v>
      </c>
      <c r="S35" s="60">
        <v>0</v>
      </c>
      <c r="T35" s="60">
        <v>41893063</v>
      </c>
      <c r="U35" s="60">
        <v>41893063</v>
      </c>
      <c r="V35" s="60">
        <v>41893063</v>
      </c>
      <c r="W35" s="60">
        <v>116317091</v>
      </c>
      <c r="X35" s="60">
        <v>-74424028</v>
      </c>
      <c r="Y35" s="61">
        <v>-63.98</v>
      </c>
      <c r="Z35" s="62">
        <v>116317091</v>
      </c>
    </row>
    <row r="36" spans="1:26" ht="12.75">
      <c r="A36" s="58" t="s">
        <v>57</v>
      </c>
      <c r="B36" s="19">
        <v>811528096</v>
      </c>
      <c r="C36" s="19">
        <v>0</v>
      </c>
      <c r="D36" s="59">
        <v>67834680</v>
      </c>
      <c r="E36" s="60">
        <v>891784913</v>
      </c>
      <c r="F36" s="60">
        <v>5419126</v>
      </c>
      <c r="G36" s="60">
        <v>10495670</v>
      </c>
      <c r="H36" s="60">
        <v>14276609</v>
      </c>
      <c r="I36" s="60">
        <v>14276609</v>
      </c>
      <c r="J36" s="60">
        <v>17661786</v>
      </c>
      <c r="K36" s="60">
        <v>19019713</v>
      </c>
      <c r="L36" s="60">
        <v>43439408</v>
      </c>
      <c r="M36" s="60">
        <v>43439408</v>
      </c>
      <c r="N36" s="60">
        <v>44615818</v>
      </c>
      <c r="O36" s="60">
        <v>54705096</v>
      </c>
      <c r="P36" s="60">
        <v>60032371</v>
      </c>
      <c r="Q36" s="60">
        <v>60032371</v>
      </c>
      <c r="R36" s="60">
        <v>69865197</v>
      </c>
      <c r="S36" s="60">
        <v>0</v>
      </c>
      <c r="T36" s="60">
        <v>82290273</v>
      </c>
      <c r="U36" s="60">
        <v>82290273</v>
      </c>
      <c r="V36" s="60">
        <v>82290273</v>
      </c>
      <c r="W36" s="60">
        <v>891784913</v>
      </c>
      <c r="X36" s="60">
        <v>-809494640</v>
      </c>
      <c r="Y36" s="61">
        <v>-90.77</v>
      </c>
      <c r="Z36" s="62">
        <v>891784913</v>
      </c>
    </row>
    <row r="37" spans="1:26" ht="12.75">
      <c r="A37" s="58" t="s">
        <v>58</v>
      </c>
      <c r="B37" s="19">
        <v>62623641</v>
      </c>
      <c r="C37" s="19">
        <v>0</v>
      </c>
      <c r="D37" s="59">
        <v>17816701</v>
      </c>
      <c r="E37" s="60">
        <v>17816701</v>
      </c>
      <c r="F37" s="60">
        <v>4065854</v>
      </c>
      <c r="G37" s="60">
        <v>0</v>
      </c>
      <c r="H37" s="60">
        <v>0</v>
      </c>
      <c r="I37" s="60">
        <v>0</v>
      </c>
      <c r="J37" s="60">
        <v>875662</v>
      </c>
      <c r="K37" s="60">
        <v>21585017</v>
      </c>
      <c r="L37" s="60">
        <v>27679703</v>
      </c>
      <c r="M37" s="60">
        <v>27679703</v>
      </c>
      <c r="N37" s="60">
        <v>28795939</v>
      </c>
      <c r="O37" s="60">
        <v>33294860</v>
      </c>
      <c r="P37" s="60">
        <v>38744431</v>
      </c>
      <c r="Q37" s="60">
        <v>38744431</v>
      </c>
      <c r="R37" s="60">
        <v>23844517</v>
      </c>
      <c r="S37" s="60">
        <v>0</v>
      </c>
      <c r="T37" s="60">
        <v>8092532</v>
      </c>
      <c r="U37" s="60">
        <v>8092532</v>
      </c>
      <c r="V37" s="60">
        <v>8092532</v>
      </c>
      <c r="W37" s="60">
        <v>17816701</v>
      </c>
      <c r="X37" s="60">
        <v>-9724169</v>
      </c>
      <c r="Y37" s="61">
        <v>-54.58</v>
      </c>
      <c r="Z37" s="62">
        <v>17816701</v>
      </c>
    </row>
    <row r="38" spans="1:26" ht="12.75">
      <c r="A38" s="58" t="s">
        <v>59</v>
      </c>
      <c r="B38" s="19">
        <v>13796189</v>
      </c>
      <c r="C38" s="19">
        <v>0</v>
      </c>
      <c r="D38" s="59">
        <v>8326100</v>
      </c>
      <c r="E38" s="60">
        <v>8326100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8326100</v>
      </c>
      <c r="X38" s="60">
        <v>-8326100</v>
      </c>
      <c r="Y38" s="61">
        <v>-100</v>
      </c>
      <c r="Z38" s="62">
        <v>8326100</v>
      </c>
    </row>
    <row r="39" spans="1:26" ht="12.75">
      <c r="A39" s="58" t="s">
        <v>60</v>
      </c>
      <c r="B39" s="19">
        <v>812468739</v>
      </c>
      <c r="C39" s="19">
        <v>0</v>
      </c>
      <c r="D39" s="59">
        <v>147417317</v>
      </c>
      <c r="E39" s="60">
        <v>981959204</v>
      </c>
      <c r="F39" s="60">
        <v>47366398</v>
      </c>
      <c r="G39" s="60">
        <v>74571239</v>
      </c>
      <c r="H39" s="60">
        <v>67108631</v>
      </c>
      <c r="I39" s="60">
        <v>67108631</v>
      </c>
      <c r="J39" s="60">
        <v>82872602</v>
      </c>
      <c r="K39" s="60">
        <v>56640703</v>
      </c>
      <c r="L39" s="60">
        <v>95567841</v>
      </c>
      <c r="M39" s="60">
        <v>95567841</v>
      </c>
      <c r="N39" s="60">
        <v>82718302</v>
      </c>
      <c r="O39" s="60">
        <v>82221803</v>
      </c>
      <c r="P39" s="60">
        <v>123447614</v>
      </c>
      <c r="Q39" s="60">
        <v>123447614</v>
      </c>
      <c r="R39" s="60">
        <v>121927948</v>
      </c>
      <c r="S39" s="60">
        <v>0</v>
      </c>
      <c r="T39" s="60">
        <v>116090804</v>
      </c>
      <c r="U39" s="60">
        <v>116090804</v>
      </c>
      <c r="V39" s="60">
        <v>116090804</v>
      </c>
      <c r="W39" s="60">
        <v>981959204</v>
      </c>
      <c r="X39" s="60">
        <v>-865868400</v>
      </c>
      <c r="Y39" s="61">
        <v>-88.18</v>
      </c>
      <c r="Z39" s="62">
        <v>981959204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90891106</v>
      </c>
      <c r="C42" s="19">
        <v>0</v>
      </c>
      <c r="D42" s="59">
        <v>76365549</v>
      </c>
      <c r="E42" s="60">
        <v>108587202</v>
      </c>
      <c r="F42" s="60">
        <v>18407902</v>
      </c>
      <c r="G42" s="60">
        <v>28275519</v>
      </c>
      <c r="H42" s="60">
        <v>-8713085</v>
      </c>
      <c r="I42" s="60">
        <v>37970336</v>
      </c>
      <c r="J42" s="60">
        <v>15499198</v>
      </c>
      <c r="K42" s="60">
        <v>-10478634</v>
      </c>
      <c r="L42" s="60">
        <v>51239803</v>
      </c>
      <c r="M42" s="60">
        <v>56260367</v>
      </c>
      <c r="N42" s="60">
        <v>-14841760</v>
      </c>
      <c r="O42" s="60">
        <v>8038672</v>
      </c>
      <c r="P42" s="60">
        <v>37554109</v>
      </c>
      <c r="Q42" s="60">
        <v>30751021</v>
      </c>
      <c r="R42" s="60">
        <v>-14775506</v>
      </c>
      <c r="S42" s="60">
        <v>-9069400</v>
      </c>
      <c r="T42" s="60">
        <v>-10878047</v>
      </c>
      <c r="U42" s="60">
        <v>-34722953</v>
      </c>
      <c r="V42" s="60">
        <v>90258771</v>
      </c>
      <c r="W42" s="60">
        <v>108587202</v>
      </c>
      <c r="X42" s="60">
        <v>-18328431</v>
      </c>
      <c r="Y42" s="61">
        <v>-16.88</v>
      </c>
      <c r="Z42" s="62">
        <v>108587202</v>
      </c>
    </row>
    <row r="43" spans="1:26" ht="12.75">
      <c r="A43" s="58" t="s">
        <v>63</v>
      </c>
      <c r="B43" s="19">
        <v>-80528122</v>
      </c>
      <c r="C43" s="19">
        <v>0</v>
      </c>
      <c r="D43" s="59">
        <v>-64755681</v>
      </c>
      <c r="E43" s="60">
        <v>-69114855</v>
      </c>
      <c r="F43" s="60">
        <v>-1754618</v>
      </c>
      <c r="G43" s="60">
        <v>-5058319</v>
      </c>
      <c r="H43" s="60">
        <v>-3762835</v>
      </c>
      <c r="I43" s="60">
        <v>-10575772</v>
      </c>
      <c r="J43" s="60">
        <v>-3366270</v>
      </c>
      <c r="K43" s="60">
        <v>-1339511</v>
      </c>
      <c r="L43" s="60">
        <v>-14363295</v>
      </c>
      <c r="M43" s="60">
        <v>-19069076</v>
      </c>
      <c r="N43" s="60">
        <v>-1201615</v>
      </c>
      <c r="O43" s="60">
        <v>-9901835</v>
      </c>
      <c r="P43" s="60">
        <v>-5242866</v>
      </c>
      <c r="Q43" s="60">
        <v>-16346316</v>
      </c>
      <c r="R43" s="60">
        <v>-9751666</v>
      </c>
      <c r="S43" s="60">
        <v>-5601622</v>
      </c>
      <c r="T43" s="60">
        <v>-6660027</v>
      </c>
      <c r="U43" s="60">
        <v>-22013315</v>
      </c>
      <c r="V43" s="60">
        <v>-68004479</v>
      </c>
      <c r="W43" s="60">
        <v>-69114855</v>
      </c>
      <c r="X43" s="60">
        <v>1110376</v>
      </c>
      <c r="Y43" s="61">
        <v>-1.61</v>
      </c>
      <c r="Z43" s="62">
        <v>-69114855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28886115</v>
      </c>
      <c r="C45" s="22">
        <v>0</v>
      </c>
      <c r="D45" s="99">
        <v>28405504</v>
      </c>
      <c r="E45" s="100">
        <v>68358461</v>
      </c>
      <c r="F45" s="100">
        <v>45539399</v>
      </c>
      <c r="G45" s="100">
        <v>68756599</v>
      </c>
      <c r="H45" s="100">
        <v>56280679</v>
      </c>
      <c r="I45" s="100">
        <v>56280679</v>
      </c>
      <c r="J45" s="100">
        <v>68413607</v>
      </c>
      <c r="K45" s="100">
        <v>56595462</v>
      </c>
      <c r="L45" s="100">
        <v>93471970</v>
      </c>
      <c r="M45" s="100">
        <v>93471970</v>
      </c>
      <c r="N45" s="100">
        <v>77428595</v>
      </c>
      <c r="O45" s="100">
        <v>75565432</v>
      </c>
      <c r="P45" s="100">
        <v>107876675</v>
      </c>
      <c r="Q45" s="100">
        <v>77428595</v>
      </c>
      <c r="R45" s="100">
        <v>83349503</v>
      </c>
      <c r="S45" s="100">
        <v>68678481</v>
      </c>
      <c r="T45" s="100">
        <v>51140407</v>
      </c>
      <c r="U45" s="100">
        <v>51140407</v>
      </c>
      <c r="V45" s="100">
        <v>51140407</v>
      </c>
      <c r="W45" s="100">
        <v>68358461</v>
      </c>
      <c r="X45" s="100">
        <v>-17218054</v>
      </c>
      <c r="Y45" s="101">
        <v>-25.19</v>
      </c>
      <c r="Z45" s="102">
        <v>68358461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728136</v>
      </c>
      <c r="C49" s="52">
        <v>0</v>
      </c>
      <c r="D49" s="129">
        <v>824030</v>
      </c>
      <c r="E49" s="54">
        <v>935798</v>
      </c>
      <c r="F49" s="54">
        <v>0</v>
      </c>
      <c r="G49" s="54">
        <v>0</v>
      </c>
      <c r="H49" s="54">
        <v>0</v>
      </c>
      <c r="I49" s="54">
        <v>615605</v>
      </c>
      <c r="J49" s="54">
        <v>0</v>
      </c>
      <c r="K49" s="54">
        <v>0</v>
      </c>
      <c r="L49" s="54">
        <v>0</v>
      </c>
      <c r="M49" s="54">
        <v>584081</v>
      </c>
      <c r="N49" s="54">
        <v>0</v>
      </c>
      <c r="O49" s="54">
        <v>0</v>
      </c>
      <c r="P49" s="54">
        <v>0</v>
      </c>
      <c r="Q49" s="54">
        <v>742059</v>
      </c>
      <c r="R49" s="54">
        <v>0</v>
      </c>
      <c r="S49" s="54">
        <v>0</v>
      </c>
      <c r="T49" s="54">
        <v>0</v>
      </c>
      <c r="U49" s="54">
        <v>23164002</v>
      </c>
      <c r="V49" s="54">
        <v>67988025</v>
      </c>
      <c r="W49" s="54">
        <v>95581736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2672430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2672430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65.31873480928388</v>
      </c>
      <c r="C58" s="5">
        <f>IF(C67=0,0,+(C76/C67)*100)</f>
        <v>0</v>
      </c>
      <c r="D58" s="6">
        <f aca="true" t="shared" si="6" ref="D58:Z58">IF(D67=0,0,+(D76/D67)*100)</f>
        <v>83.88400669742711</v>
      </c>
      <c r="E58" s="7">
        <f t="shared" si="6"/>
        <v>96.25104362190368</v>
      </c>
      <c r="F58" s="7">
        <f t="shared" si="6"/>
        <v>27.31899033620867</v>
      </c>
      <c r="G58" s="7">
        <f t="shared" si="6"/>
        <v>9.633022100637424</v>
      </c>
      <c r="H58" s="7">
        <f t="shared" si="6"/>
        <v>86.88109685679932</v>
      </c>
      <c r="I58" s="7">
        <f t="shared" si="6"/>
        <v>18.50023859851007</v>
      </c>
      <c r="J58" s="7">
        <f t="shared" si="6"/>
        <v>127.17504124894636</v>
      </c>
      <c r="K58" s="7">
        <f t="shared" si="6"/>
        <v>155.0754503270123</v>
      </c>
      <c r="L58" s="7">
        <f t="shared" si="6"/>
        <v>169.92263843431556</v>
      </c>
      <c r="M58" s="7">
        <f t="shared" si="6"/>
        <v>150.9518007231729</v>
      </c>
      <c r="N58" s="7">
        <f t="shared" si="6"/>
        <v>87.70766851819647</v>
      </c>
      <c r="O58" s="7">
        <f t="shared" si="6"/>
        <v>145.67644315111926</v>
      </c>
      <c r="P58" s="7">
        <f t="shared" si="6"/>
        <v>73.3214582264879</v>
      </c>
      <c r="Q58" s="7">
        <f t="shared" si="6"/>
        <v>99.542907995434</v>
      </c>
      <c r="R58" s="7">
        <f t="shared" si="6"/>
        <v>79.6073312405818</v>
      </c>
      <c r="S58" s="7">
        <f t="shared" si="6"/>
        <v>103.45069542008775</v>
      </c>
      <c r="T58" s="7">
        <f t="shared" si="6"/>
        <v>91.49461451061246</v>
      </c>
      <c r="U58" s="7">
        <f t="shared" si="6"/>
        <v>91.6247750469828</v>
      </c>
      <c r="V58" s="7">
        <f t="shared" si="6"/>
        <v>56.041218220995695</v>
      </c>
      <c r="W58" s="7">
        <f t="shared" si="6"/>
        <v>101.26017962250337</v>
      </c>
      <c r="X58" s="7">
        <f t="shared" si="6"/>
        <v>0</v>
      </c>
      <c r="Y58" s="7">
        <f t="shared" si="6"/>
        <v>0</v>
      </c>
      <c r="Z58" s="8">
        <f t="shared" si="6"/>
        <v>96.25104362190368</v>
      </c>
    </row>
    <row r="59" spans="1:26" ht="12.75">
      <c r="A59" s="37" t="s">
        <v>31</v>
      </c>
      <c r="B59" s="9">
        <f aca="true" t="shared" si="7" ref="B59:Z66">IF(B68=0,0,+(B77/B68)*100)</f>
        <v>67.076790182468</v>
      </c>
      <c r="C59" s="9">
        <f t="shared" si="7"/>
        <v>0</v>
      </c>
      <c r="D59" s="2">
        <f t="shared" si="7"/>
        <v>64.78805636743405</v>
      </c>
      <c r="E59" s="10">
        <f t="shared" si="7"/>
        <v>94.83755838743775</v>
      </c>
      <c r="F59" s="10">
        <f t="shared" si="7"/>
        <v>10.15610262013393</v>
      </c>
      <c r="G59" s="10">
        <f t="shared" si="7"/>
        <v>2.805284758770088</v>
      </c>
      <c r="H59" s="10">
        <f t="shared" si="7"/>
        <v>136.76206715728415</v>
      </c>
      <c r="I59" s="10">
        <f t="shared" si="7"/>
        <v>6.087870599398575</v>
      </c>
      <c r="J59" s="10">
        <f t="shared" si="7"/>
        <v>369.0106342507493</v>
      </c>
      <c r="K59" s="10">
        <f t="shared" si="7"/>
        <v>446.03856294498786</v>
      </c>
      <c r="L59" s="10">
        <f t="shared" si="7"/>
        <v>576.9526093500375</v>
      </c>
      <c r="M59" s="10">
        <f t="shared" si="7"/>
        <v>463.9764986275056</v>
      </c>
      <c r="N59" s="10">
        <f t="shared" si="7"/>
        <v>68.75362483855014</v>
      </c>
      <c r="O59" s="10">
        <f t="shared" si="7"/>
        <v>412.7890594982283</v>
      </c>
      <c r="P59" s="10">
        <f t="shared" si="7"/>
        <v>81.32647917835936</v>
      </c>
      <c r="Q59" s="10">
        <f t="shared" si="7"/>
        <v>187.79886062356866</v>
      </c>
      <c r="R59" s="10">
        <f t="shared" si="7"/>
        <v>90.64566282170696</v>
      </c>
      <c r="S59" s="10">
        <f t="shared" si="7"/>
        <v>137.5081735442255</v>
      </c>
      <c r="T59" s="10">
        <f t="shared" si="7"/>
        <v>122.23679234279292</v>
      </c>
      <c r="U59" s="10">
        <f t="shared" si="7"/>
        <v>116.81425214776075</v>
      </c>
      <c r="V59" s="10">
        <f t="shared" si="7"/>
        <v>31.962150156866397</v>
      </c>
      <c r="W59" s="10">
        <f t="shared" si="7"/>
        <v>105.85090899468099</v>
      </c>
      <c r="X59" s="10">
        <f t="shared" si="7"/>
        <v>0</v>
      </c>
      <c r="Y59" s="10">
        <f t="shared" si="7"/>
        <v>0</v>
      </c>
      <c r="Z59" s="11">
        <f t="shared" si="7"/>
        <v>94.83755838743775</v>
      </c>
    </row>
    <row r="60" spans="1:26" ht="12.75">
      <c r="A60" s="38" t="s">
        <v>32</v>
      </c>
      <c r="B60" s="12">
        <f t="shared" si="7"/>
        <v>64.38894621717476</v>
      </c>
      <c r="C60" s="12">
        <f t="shared" si="7"/>
        <v>0</v>
      </c>
      <c r="D60" s="3">
        <f t="shared" si="7"/>
        <v>99.38313654253709</v>
      </c>
      <c r="E60" s="13">
        <f t="shared" si="7"/>
        <v>99.38313654253709</v>
      </c>
      <c r="F60" s="13">
        <f t="shared" si="7"/>
        <v>100.83582766439909</v>
      </c>
      <c r="G60" s="13">
        <f t="shared" si="7"/>
        <v>88.49902348077127</v>
      </c>
      <c r="H60" s="13">
        <f t="shared" si="7"/>
        <v>79.25175910509131</v>
      </c>
      <c r="I60" s="13">
        <f t="shared" si="7"/>
        <v>88.88268222668574</v>
      </c>
      <c r="J60" s="13">
        <f t="shared" si="7"/>
        <v>85.04822103027806</v>
      </c>
      <c r="K60" s="13">
        <f t="shared" si="7"/>
        <v>98.96633482155237</v>
      </c>
      <c r="L60" s="13">
        <f t="shared" si="7"/>
        <v>97.93963624077932</v>
      </c>
      <c r="M60" s="13">
        <f t="shared" si="7"/>
        <v>93.9623013787546</v>
      </c>
      <c r="N60" s="13">
        <f t="shared" si="7"/>
        <v>94.56369239509354</v>
      </c>
      <c r="O60" s="13">
        <f t="shared" si="7"/>
        <v>93.18733943818638</v>
      </c>
      <c r="P60" s="13">
        <f t="shared" si="7"/>
        <v>74.09337012180573</v>
      </c>
      <c r="Q60" s="13">
        <f t="shared" si="7"/>
        <v>86.66903241334649</v>
      </c>
      <c r="R60" s="13">
        <f t="shared" si="7"/>
        <v>80.75347931939024</v>
      </c>
      <c r="S60" s="13">
        <f t="shared" si="7"/>
        <v>101.17613293658121</v>
      </c>
      <c r="T60" s="13">
        <f t="shared" si="7"/>
        <v>98.52015920466995</v>
      </c>
      <c r="U60" s="13">
        <f t="shared" si="7"/>
        <v>94.25236784723191</v>
      </c>
      <c r="V60" s="13">
        <f t="shared" si="7"/>
        <v>91.12907430065343</v>
      </c>
      <c r="W60" s="13">
        <f t="shared" si="7"/>
        <v>99.3816321278818</v>
      </c>
      <c r="X60" s="13">
        <f t="shared" si="7"/>
        <v>0</v>
      </c>
      <c r="Y60" s="13">
        <f t="shared" si="7"/>
        <v>0</v>
      </c>
      <c r="Z60" s="14">
        <f t="shared" si="7"/>
        <v>99.38313654253709</v>
      </c>
    </row>
    <row r="61" spans="1:26" ht="12.75">
      <c r="A61" s="39" t="s">
        <v>103</v>
      </c>
      <c r="B61" s="12">
        <f t="shared" si="7"/>
        <v>63.48456839529024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102.47278453674707</v>
      </c>
      <c r="G61" s="13">
        <f t="shared" si="7"/>
        <v>89.65539619249915</v>
      </c>
      <c r="H61" s="13">
        <f t="shared" si="7"/>
        <v>78.93890725574173</v>
      </c>
      <c r="I61" s="13">
        <f t="shared" si="7"/>
        <v>89.66782185664557</v>
      </c>
      <c r="J61" s="13">
        <f t="shared" si="7"/>
        <v>85.44130208377673</v>
      </c>
      <c r="K61" s="13">
        <f t="shared" si="7"/>
        <v>98.36513014970178</v>
      </c>
      <c r="L61" s="13">
        <f t="shared" si="7"/>
        <v>99.05861006281678</v>
      </c>
      <c r="M61" s="13">
        <f t="shared" si="7"/>
        <v>94.32650581475806</v>
      </c>
      <c r="N61" s="13">
        <f t="shared" si="7"/>
        <v>95.59988609303012</v>
      </c>
      <c r="O61" s="13">
        <f t="shared" si="7"/>
        <v>91.96863585336806</v>
      </c>
      <c r="P61" s="13">
        <f t="shared" si="7"/>
        <v>74.47354578078463</v>
      </c>
      <c r="Q61" s="13">
        <f t="shared" si="7"/>
        <v>86.81572217061543</v>
      </c>
      <c r="R61" s="13">
        <f t="shared" si="7"/>
        <v>81.13138716276303</v>
      </c>
      <c r="S61" s="13">
        <f t="shared" si="7"/>
        <v>101.13005152415708</v>
      </c>
      <c r="T61" s="13">
        <f t="shared" si="7"/>
        <v>98.88894234861748</v>
      </c>
      <c r="U61" s="13">
        <f t="shared" si="7"/>
        <v>94.51677206596145</v>
      </c>
      <c r="V61" s="13">
        <f t="shared" si="7"/>
        <v>91.50510492800088</v>
      </c>
      <c r="W61" s="13">
        <f t="shared" si="7"/>
        <v>99.99846156212982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61.556603773584904</v>
      </c>
      <c r="E64" s="13">
        <f t="shared" si="7"/>
        <v>61.556603773584904</v>
      </c>
      <c r="F64" s="13">
        <f t="shared" si="7"/>
        <v>43.476839593344444</v>
      </c>
      <c r="G64" s="13">
        <f t="shared" si="7"/>
        <v>39.58499365388589</v>
      </c>
      <c r="H64" s="13">
        <f t="shared" si="7"/>
        <v>91.65193113075848</v>
      </c>
      <c r="I64" s="13">
        <f t="shared" si="7"/>
        <v>58.17175947469108</v>
      </c>
      <c r="J64" s="13">
        <f t="shared" si="7"/>
        <v>67.91875347801893</v>
      </c>
      <c r="K64" s="13">
        <f t="shared" si="7"/>
        <v>122.49428059110863</v>
      </c>
      <c r="L64" s="13">
        <f t="shared" si="7"/>
        <v>43.18472929488581</v>
      </c>
      <c r="M64" s="13">
        <f t="shared" si="7"/>
        <v>77.98678400430192</v>
      </c>
      <c r="N64" s="13">
        <f t="shared" si="7"/>
        <v>44.99984379393296</v>
      </c>
      <c r="O64" s="13">
        <f t="shared" si="7"/>
        <v>139.95751194976413</v>
      </c>
      <c r="P64" s="13">
        <f t="shared" si="7"/>
        <v>55.059514511543625</v>
      </c>
      <c r="Q64" s="13">
        <f t="shared" si="7"/>
        <v>80.00562341841358</v>
      </c>
      <c r="R64" s="13">
        <f t="shared" si="7"/>
        <v>63.60086225749008</v>
      </c>
      <c r="S64" s="13">
        <f t="shared" si="7"/>
        <v>103.3521821987566</v>
      </c>
      <c r="T64" s="13">
        <f t="shared" si="7"/>
        <v>72.68425487781163</v>
      </c>
      <c r="U64" s="13">
        <f t="shared" si="7"/>
        <v>79.96669196390927</v>
      </c>
      <c r="V64" s="13">
        <f t="shared" si="7"/>
        <v>73.99383302324976</v>
      </c>
      <c r="W64" s="13">
        <f t="shared" si="7"/>
        <v>61.556603773584904</v>
      </c>
      <c r="X64" s="13">
        <f t="shared" si="7"/>
        <v>0</v>
      </c>
      <c r="Y64" s="13">
        <f t="shared" si="7"/>
        <v>0</v>
      </c>
      <c r="Z64" s="14">
        <f t="shared" si="7"/>
        <v>61.556603773584904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9.860960457548565</v>
      </c>
      <c r="F66" s="16">
        <f t="shared" si="7"/>
        <v>7.459754087970592</v>
      </c>
      <c r="G66" s="16">
        <f t="shared" si="7"/>
        <v>27.660324171952077</v>
      </c>
      <c r="H66" s="16">
        <f t="shared" si="7"/>
        <v>8.166768611511218</v>
      </c>
      <c r="I66" s="16">
        <f t="shared" si="7"/>
        <v>9.749754823638307</v>
      </c>
      <c r="J66" s="16">
        <f t="shared" si="7"/>
        <v>8.137423312883435</v>
      </c>
      <c r="K66" s="16">
        <f t="shared" si="7"/>
        <v>13.038777684150277</v>
      </c>
      <c r="L66" s="16">
        <f t="shared" si="7"/>
        <v>0</v>
      </c>
      <c r="M66" s="16">
        <f t="shared" si="7"/>
        <v>15.917337246617535</v>
      </c>
      <c r="N66" s="16">
        <f t="shared" si="7"/>
        <v>4.691783986938172</v>
      </c>
      <c r="O66" s="16">
        <f t="shared" si="7"/>
        <v>9.20144996252734</v>
      </c>
      <c r="P66" s="16">
        <f t="shared" si="7"/>
        <v>4.8794792094305315</v>
      </c>
      <c r="Q66" s="16">
        <f t="shared" si="7"/>
        <v>6.36958821973371</v>
      </c>
      <c r="R66" s="16">
        <f t="shared" si="7"/>
        <v>9.09330367595411</v>
      </c>
      <c r="S66" s="16">
        <f t="shared" si="7"/>
        <v>14.70404984423676</v>
      </c>
      <c r="T66" s="16">
        <f t="shared" si="7"/>
        <v>1.8701772001264387</v>
      </c>
      <c r="U66" s="16">
        <f t="shared" si="7"/>
        <v>5.265399157181679</v>
      </c>
      <c r="V66" s="16">
        <f t="shared" si="7"/>
        <v>7.6684299395004265</v>
      </c>
      <c r="W66" s="16">
        <f t="shared" si="7"/>
        <v>9.860960457548565</v>
      </c>
      <c r="X66" s="16">
        <f t="shared" si="7"/>
        <v>0</v>
      </c>
      <c r="Y66" s="16">
        <f t="shared" si="7"/>
        <v>0</v>
      </c>
      <c r="Z66" s="17">
        <f t="shared" si="7"/>
        <v>9.860960457548565</v>
      </c>
    </row>
    <row r="67" spans="1:26" ht="12.75" hidden="1">
      <c r="A67" s="41" t="s">
        <v>286</v>
      </c>
      <c r="B67" s="24">
        <v>37486712</v>
      </c>
      <c r="C67" s="24"/>
      <c r="D67" s="25">
        <v>48899375</v>
      </c>
      <c r="E67" s="26">
        <v>51444637</v>
      </c>
      <c r="F67" s="26">
        <v>5820076</v>
      </c>
      <c r="G67" s="26">
        <v>18442364</v>
      </c>
      <c r="H67" s="26">
        <v>1640907</v>
      </c>
      <c r="I67" s="26">
        <v>25903347</v>
      </c>
      <c r="J67" s="26">
        <v>1784288</v>
      </c>
      <c r="K67" s="26">
        <v>1642140</v>
      </c>
      <c r="L67" s="26">
        <v>1879357</v>
      </c>
      <c r="M67" s="26">
        <v>5305785</v>
      </c>
      <c r="N67" s="26">
        <v>1909052</v>
      </c>
      <c r="O67" s="26">
        <v>1606883</v>
      </c>
      <c r="P67" s="26">
        <v>1965456</v>
      </c>
      <c r="Q67" s="26">
        <v>5481391</v>
      </c>
      <c r="R67" s="26">
        <v>1835542</v>
      </c>
      <c r="S67" s="26">
        <v>1895473</v>
      </c>
      <c r="T67" s="26">
        <v>2744226</v>
      </c>
      <c r="U67" s="26">
        <v>6475241</v>
      </c>
      <c r="V67" s="26">
        <v>43165764</v>
      </c>
      <c r="W67" s="26">
        <v>48899775</v>
      </c>
      <c r="X67" s="26"/>
      <c r="Y67" s="25"/>
      <c r="Z67" s="27">
        <v>51444637</v>
      </c>
    </row>
    <row r="68" spans="1:26" ht="12.75" hidden="1">
      <c r="A68" s="37" t="s">
        <v>31</v>
      </c>
      <c r="B68" s="19">
        <v>20289091</v>
      </c>
      <c r="C68" s="19"/>
      <c r="D68" s="20">
        <v>21917620</v>
      </c>
      <c r="E68" s="21">
        <v>24462882</v>
      </c>
      <c r="F68" s="21">
        <v>4686020</v>
      </c>
      <c r="G68" s="21">
        <v>16966905</v>
      </c>
      <c r="H68" s="21">
        <v>280327</v>
      </c>
      <c r="I68" s="21">
        <v>21933252</v>
      </c>
      <c r="J68" s="21">
        <v>281261</v>
      </c>
      <c r="K68" s="21">
        <v>281047</v>
      </c>
      <c r="L68" s="21">
        <v>281047</v>
      </c>
      <c r="M68" s="21">
        <v>843355</v>
      </c>
      <c r="N68" s="21">
        <v>281047</v>
      </c>
      <c r="O68" s="21">
        <v>281084</v>
      </c>
      <c r="P68" s="21">
        <v>279733</v>
      </c>
      <c r="Q68" s="21">
        <v>841864</v>
      </c>
      <c r="R68" s="21">
        <v>282361</v>
      </c>
      <c r="S68" s="21">
        <v>282925</v>
      </c>
      <c r="T68" s="21">
        <v>282923</v>
      </c>
      <c r="U68" s="21">
        <v>848209</v>
      </c>
      <c r="V68" s="21">
        <v>24466680</v>
      </c>
      <c r="W68" s="21">
        <v>21917620</v>
      </c>
      <c r="X68" s="21"/>
      <c r="Y68" s="20"/>
      <c r="Z68" s="23">
        <v>24462882</v>
      </c>
    </row>
    <row r="69" spans="1:26" ht="12.75" hidden="1">
      <c r="A69" s="38" t="s">
        <v>32</v>
      </c>
      <c r="B69" s="19">
        <v>16891991</v>
      </c>
      <c r="C69" s="19"/>
      <c r="D69" s="20">
        <v>26424000</v>
      </c>
      <c r="E69" s="21">
        <v>26424000</v>
      </c>
      <c r="F69" s="21">
        <v>1102500</v>
      </c>
      <c r="G69" s="21">
        <v>1466945</v>
      </c>
      <c r="H69" s="21">
        <v>1309899</v>
      </c>
      <c r="I69" s="21">
        <v>3879344</v>
      </c>
      <c r="J69" s="21">
        <v>1441902</v>
      </c>
      <c r="K69" s="21">
        <v>1298196</v>
      </c>
      <c r="L69" s="21">
        <v>1598310</v>
      </c>
      <c r="M69" s="21">
        <v>4338408</v>
      </c>
      <c r="N69" s="21">
        <v>1563083</v>
      </c>
      <c r="O69" s="21">
        <v>1260418</v>
      </c>
      <c r="P69" s="21">
        <v>1634570</v>
      </c>
      <c r="Q69" s="21">
        <v>4458071</v>
      </c>
      <c r="R69" s="21">
        <v>1484845</v>
      </c>
      <c r="S69" s="21">
        <v>1543533</v>
      </c>
      <c r="T69" s="21">
        <v>2192398</v>
      </c>
      <c r="U69" s="21">
        <v>5220776</v>
      </c>
      <c r="V69" s="21">
        <v>17896599</v>
      </c>
      <c r="W69" s="21">
        <v>26424400</v>
      </c>
      <c r="X69" s="21"/>
      <c r="Y69" s="20"/>
      <c r="Z69" s="23">
        <v>26424000</v>
      </c>
    </row>
    <row r="70" spans="1:26" ht="12.75" hidden="1">
      <c r="A70" s="39" t="s">
        <v>103</v>
      </c>
      <c r="B70" s="19">
        <v>16473627</v>
      </c>
      <c r="C70" s="19"/>
      <c r="D70" s="20">
        <v>26000000</v>
      </c>
      <c r="E70" s="21">
        <v>26000000</v>
      </c>
      <c r="F70" s="21">
        <v>1071909</v>
      </c>
      <c r="G70" s="21">
        <v>1433066</v>
      </c>
      <c r="H70" s="21">
        <v>1277664</v>
      </c>
      <c r="I70" s="21">
        <v>3782639</v>
      </c>
      <c r="J70" s="21">
        <v>1409556</v>
      </c>
      <c r="K70" s="21">
        <v>1265850</v>
      </c>
      <c r="L70" s="21">
        <v>1566301</v>
      </c>
      <c r="M70" s="21">
        <v>4241707</v>
      </c>
      <c r="N70" s="21">
        <v>1531074</v>
      </c>
      <c r="O70" s="21">
        <v>1228409</v>
      </c>
      <c r="P70" s="21">
        <v>1602561</v>
      </c>
      <c r="Q70" s="21">
        <v>4362044</v>
      </c>
      <c r="R70" s="21">
        <v>1452836</v>
      </c>
      <c r="S70" s="21">
        <v>1511524</v>
      </c>
      <c r="T70" s="21">
        <v>2161544</v>
      </c>
      <c r="U70" s="21">
        <v>5125904</v>
      </c>
      <c r="V70" s="21">
        <v>17512294</v>
      </c>
      <c r="W70" s="21">
        <v>26000400</v>
      </c>
      <c r="X70" s="21"/>
      <c r="Y70" s="20"/>
      <c r="Z70" s="23">
        <v>26000000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418364</v>
      </c>
      <c r="C73" s="19"/>
      <c r="D73" s="20">
        <v>424000</v>
      </c>
      <c r="E73" s="21">
        <v>424000</v>
      </c>
      <c r="F73" s="21">
        <v>30591</v>
      </c>
      <c r="G73" s="21">
        <v>33879</v>
      </c>
      <c r="H73" s="21">
        <v>32235</v>
      </c>
      <c r="I73" s="21">
        <v>96705</v>
      </c>
      <c r="J73" s="21">
        <v>32346</v>
      </c>
      <c r="K73" s="21">
        <v>32346</v>
      </c>
      <c r="L73" s="21">
        <v>32009</v>
      </c>
      <c r="M73" s="21">
        <v>96701</v>
      </c>
      <c r="N73" s="21">
        <v>32009</v>
      </c>
      <c r="O73" s="21">
        <v>32009</v>
      </c>
      <c r="P73" s="21">
        <v>32009</v>
      </c>
      <c r="Q73" s="21">
        <v>96027</v>
      </c>
      <c r="R73" s="21">
        <v>32009</v>
      </c>
      <c r="S73" s="21">
        <v>32009</v>
      </c>
      <c r="T73" s="21">
        <v>30854</v>
      </c>
      <c r="U73" s="21">
        <v>94872</v>
      </c>
      <c r="V73" s="21">
        <v>384305</v>
      </c>
      <c r="W73" s="21">
        <v>424000</v>
      </c>
      <c r="X73" s="21"/>
      <c r="Y73" s="20"/>
      <c r="Z73" s="23">
        <v>424000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305630</v>
      </c>
      <c r="C75" s="28"/>
      <c r="D75" s="29">
        <v>557755</v>
      </c>
      <c r="E75" s="30">
        <v>557755</v>
      </c>
      <c r="F75" s="30">
        <v>31556</v>
      </c>
      <c r="G75" s="30">
        <v>8514</v>
      </c>
      <c r="H75" s="30">
        <v>50681</v>
      </c>
      <c r="I75" s="30">
        <v>90751</v>
      </c>
      <c r="J75" s="30">
        <v>61125</v>
      </c>
      <c r="K75" s="30">
        <v>62897</v>
      </c>
      <c r="L75" s="30"/>
      <c r="M75" s="30">
        <v>124022</v>
      </c>
      <c r="N75" s="30">
        <v>64922</v>
      </c>
      <c r="O75" s="30">
        <v>65381</v>
      </c>
      <c r="P75" s="30">
        <v>51153</v>
      </c>
      <c r="Q75" s="30">
        <v>181456</v>
      </c>
      <c r="R75" s="30">
        <v>68336</v>
      </c>
      <c r="S75" s="30">
        <v>69015</v>
      </c>
      <c r="T75" s="30">
        <v>268905</v>
      </c>
      <c r="U75" s="30">
        <v>406256</v>
      </c>
      <c r="V75" s="30">
        <v>802485</v>
      </c>
      <c r="W75" s="30">
        <v>557755</v>
      </c>
      <c r="X75" s="30"/>
      <c r="Y75" s="29"/>
      <c r="Z75" s="31">
        <v>557755</v>
      </c>
    </row>
    <row r="76" spans="1:26" ht="12.75" hidden="1">
      <c r="A76" s="42" t="s">
        <v>287</v>
      </c>
      <c r="B76" s="32">
        <v>24485846</v>
      </c>
      <c r="C76" s="32"/>
      <c r="D76" s="33">
        <v>41018755</v>
      </c>
      <c r="E76" s="34">
        <v>49516000</v>
      </c>
      <c r="F76" s="34">
        <v>1589986</v>
      </c>
      <c r="G76" s="34">
        <v>1776557</v>
      </c>
      <c r="H76" s="34">
        <v>1425638</v>
      </c>
      <c r="I76" s="34">
        <v>4792181</v>
      </c>
      <c r="J76" s="34">
        <v>2269169</v>
      </c>
      <c r="K76" s="34">
        <v>2546556</v>
      </c>
      <c r="L76" s="34">
        <v>3193453</v>
      </c>
      <c r="M76" s="34">
        <v>8009178</v>
      </c>
      <c r="N76" s="34">
        <v>1674385</v>
      </c>
      <c r="O76" s="34">
        <v>2340850</v>
      </c>
      <c r="P76" s="34">
        <v>1441101</v>
      </c>
      <c r="Q76" s="34">
        <v>5456336</v>
      </c>
      <c r="R76" s="34">
        <v>1461226</v>
      </c>
      <c r="S76" s="34">
        <v>1960880</v>
      </c>
      <c r="T76" s="34">
        <v>2510819</v>
      </c>
      <c r="U76" s="34">
        <v>5932925</v>
      </c>
      <c r="V76" s="34">
        <v>24190620</v>
      </c>
      <c r="W76" s="34">
        <v>49516000</v>
      </c>
      <c r="X76" s="34"/>
      <c r="Y76" s="33"/>
      <c r="Z76" s="35">
        <v>49516000</v>
      </c>
    </row>
    <row r="77" spans="1:26" ht="12.75" hidden="1">
      <c r="A77" s="37" t="s">
        <v>31</v>
      </c>
      <c r="B77" s="19">
        <v>13609271</v>
      </c>
      <c r="C77" s="19"/>
      <c r="D77" s="20">
        <v>14200000</v>
      </c>
      <c r="E77" s="21">
        <v>23200000</v>
      </c>
      <c r="F77" s="21">
        <v>475917</v>
      </c>
      <c r="G77" s="21">
        <v>475970</v>
      </c>
      <c r="H77" s="21">
        <v>383381</v>
      </c>
      <c r="I77" s="21">
        <v>1335268</v>
      </c>
      <c r="J77" s="21">
        <v>1037883</v>
      </c>
      <c r="K77" s="21">
        <v>1253578</v>
      </c>
      <c r="L77" s="21">
        <v>1621508</v>
      </c>
      <c r="M77" s="21">
        <v>3912969</v>
      </c>
      <c r="N77" s="21">
        <v>193230</v>
      </c>
      <c r="O77" s="21">
        <v>1160284</v>
      </c>
      <c r="P77" s="21">
        <v>227497</v>
      </c>
      <c r="Q77" s="21">
        <v>1581011</v>
      </c>
      <c r="R77" s="21">
        <v>255948</v>
      </c>
      <c r="S77" s="21">
        <v>389045</v>
      </c>
      <c r="T77" s="21">
        <v>345836</v>
      </c>
      <c r="U77" s="21">
        <v>990829</v>
      </c>
      <c r="V77" s="21">
        <v>7820077</v>
      </c>
      <c r="W77" s="21">
        <v>23200000</v>
      </c>
      <c r="X77" s="21"/>
      <c r="Y77" s="20"/>
      <c r="Z77" s="23">
        <v>23200000</v>
      </c>
    </row>
    <row r="78" spans="1:26" ht="12.75" hidden="1">
      <c r="A78" s="38" t="s">
        <v>32</v>
      </c>
      <c r="B78" s="19">
        <v>10876575</v>
      </c>
      <c r="C78" s="19"/>
      <c r="D78" s="20">
        <v>26261000</v>
      </c>
      <c r="E78" s="21">
        <v>26261000</v>
      </c>
      <c r="F78" s="21">
        <v>1111715</v>
      </c>
      <c r="G78" s="21">
        <v>1298232</v>
      </c>
      <c r="H78" s="21">
        <v>1038118</v>
      </c>
      <c r="I78" s="21">
        <v>3448065</v>
      </c>
      <c r="J78" s="21">
        <v>1226312</v>
      </c>
      <c r="K78" s="21">
        <v>1284777</v>
      </c>
      <c r="L78" s="21">
        <v>1565379</v>
      </c>
      <c r="M78" s="21">
        <v>4076468</v>
      </c>
      <c r="N78" s="21">
        <v>1478109</v>
      </c>
      <c r="O78" s="21">
        <v>1174550</v>
      </c>
      <c r="P78" s="21">
        <v>1211108</v>
      </c>
      <c r="Q78" s="21">
        <v>3863767</v>
      </c>
      <c r="R78" s="21">
        <v>1199064</v>
      </c>
      <c r="S78" s="21">
        <v>1561687</v>
      </c>
      <c r="T78" s="21">
        <v>2159954</v>
      </c>
      <c r="U78" s="21">
        <v>4920705</v>
      </c>
      <c r="V78" s="21">
        <v>16309005</v>
      </c>
      <c r="W78" s="21">
        <v>26261000</v>
      </c>
      <c r="X78" s="21"/>
      <c r="Y78" s="20"/>
      <c r="Z78" s="23">
        <v>26261000</v>
      </c>
    </row>
    <row r="79" spans="1:26" ht="12.75" hidden="1">
      <c r="A79" s="39" t="s">
        <v>103</v>
      </c>
      <c r="B79" s="19">
        <v>10458211</v>
      </c>
      <c r="C79" s="19"/>
      <c r="D79" s="20">
        <v>26000000</v>
      </c>
      <c r="E79" s="21">
        <v>26000000</v>
      </c>
      <c r="F79" s="21">
        <v>1098415</v>
      </c>
      <c r="G79" s="21">
        <v>1284821</v>
      </c>
      <c r="H79" s="21">
        <v>1008574</v>
      </c>
      <c r="I79" s="21">
        <v>3391810</v>
      </c>
      <c r="J79" s="21">
        <v>1204343</v>
      </c>
      <c r="K79" s="21">
        <v>1245155</v>
      </c>
      <c r="L79" s="21">
        <v>1551556</v>
      </c>
      <c r="M79" s="21">
        <v>4001054</v>
      </c>
      <c r="N79" s="21">
        <v>1463705</v>
      </c>
      <c r="O79" s="21">
        <v>1129751</v>
      </c>
      <c r="P79" s="21">
        <v>1193484</v>
      </c>
      <c r="Q79" s="21">
        <v>3786940</v>
      </c>
      <c r="R79" s="21">
        <v>1178706</v>
      </c>
      <c r="S79" s="21">
        <v>1528605</v>
      </c>
      <c r="T79" s="21">
        <v>2137528</v>
      </c>
      <c r="U79" s="21">
        <v>4844839</v>
      </c>
      <c r="V79" s="21">
        <v>16024643</v>
      </c>
      <c r="W79" s="21">
        <v>26000000</v>
      </c>
      <c r="X79" s="21"/>
      <c r="Y79" s="20"/>
      <c r="Z79" s="23">
        <v>26000000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418364</v>
      </c>
      <c r="C82" s="19"/>
      <c r="D82" s="20">
        <v>261000</v>
      </c>
      <c r="E82" s="21">
        <v>261000</v>
      </c>
      <c r="F82" s="21">
        <v>13300</v>
      </c>
      <c r="G82" s="21">
        <v>13411</v>
      </c>
      <c r="H82" s="21">
        <v>29544</v>
      </c>
      <c r="I82" s="21">
        <v>56255</v>
      </c>
      <c r="J82" s="21">
        <v>21969</v>
      </c>
      <c r="K82" s="21">
        <v>39622</v>
      </c>
      <c r="L82" s="21">
        <v>13823</v>
      </c>
      <c r="M82" s="21">
        <v>75414</v>
      </c>
      <c r="N82" s="21">
        <v>14404</v>
      </c>
      <c r="O82" s="21">
        <v>44799</v>
      </c>
      <c r="P82" s="21">
        <v>17624</v>
      </c>
      <c r="Q82" s="21">
        <v>76827</v>
      </c>
      <c r="R82" s="21">
        <v>20358</v>
      </c>
      <c r="S82" s="21">
        <v>33082</v>
      </c>
      <c r="T82" s="21">
        <v>22426</v>
      </c>
      <c r="U82" s="21">
        <v>75866</v>
      </c>
      <c r="V82" s="21">
        <v>284362</v>
      </c>
      <c r="W82" s="21">
        <v>261000</v>
      </c>
      <c r="X82" s="21"/>
      <c r="Y82" s="20"/>
      <c r="Z82" s="23">
        <v>261000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557755</v>
      </c>
      <c r="E84" s="30">
        <v>55000</v>
      </c>
      <c r="F84" s="30">
        <v>2354</v>
      </c>
      <c r="G84" s="30">
        <v>2355</v>
      </c>
      <c r="H84" s="30">
        <v>4139</v>
      </c>
      <c r="I84" s="30">
        <v>8848</v>
      </c>
      <c r="J84" s="30">
        <v>4974</v>
      </c>
      <c r="K84" s="30">
        <v>8201</v>
      </c>
      <c r="L84" s="30">
        <v>6566</v>
      </c>
      <c r="M84" s="30">
        <v>19741</v>
      </c>
      <c r="N84" s="30">
        <v>3046</v>
      </c>
      <c r="O84" s="30">
        <v>6016</v>
      </c>
      <c r="P84" s="30">
        <v>2496</v>
      </c>
      <c r="Q84" s="30">
        <v>11558</v>
      </c>
      <c r="R84" s="30">
        <v>6214</v>
      </c>
      <c r="S84" s="30">
        <v>10148</v>
      </c>
      <c r="T84" s="30">
        <v>5029</v>
      </c>
      <c r="U84" s="30">
        <v>21391</v>
      </c>
      <c r="V84" s="30">
        <v>61538</v>
      </c>
      <c r="W84" s="30">
        <v>55000</v>
      </c>
      <c r="X84" s="30"/>
      <c r="Y84" s="29"/>
      <c r="Z84" s="31">
        <v>55000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4536361</v>
      </c>
      <c r="D5" s="357">
        <f t="shared" si="0"/>
        <v>0</v>
      </c>
      <c r="E5" s="356">
        <f t="shared" si="0"/>
        <v>3150000</v>
      </c>
      <c r="F5" s="358">
        <f t="shared" si="0"/>
        <v>2650000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2650000</v>
      </c>
      <c r="Y5" s="358">
        <f t="shared" si="0"/>
        <v>-2650000</v>
      </c>
      <c r="Z5" s="359">
        <f>+IF(X5&lt;&gt;0,+(Y5/X5)*100,0)</f>
        <v>-100</v>
      </c>
      <c r="AA5" s="360">
        <f>+AA6+AA8+AA11+AA13+AA15</f>
        <v>2650000</v>
      </c>
    </row>
    <row r="6" spans="1:27" ht="12.75">
      <c r="A6" s="361" t="s">
        <v>205</v>
      </c>
      <c r="B6" s="142"/>
      <c r="C6" s="60">
        <f>+C7</f>
        <v>3263397</v>
      </c>
      <c r="D6" s="340">
        <f aca="true" t="shared" si="1" ref="D6:AA6">+D7</f>
        <v>0</v>
      </c>
      <c r="E6" s="60">
        <f t="shared" si="1"/>
        <v>2200000</v>
      </c>
      <c r="F6" s="59">
        <f t="shared" si="1"/>
        <v>1500000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1500000</v>
      </c>
      <c r="Y6" s="59">
        <f t="shared" si="1"/>
        <v>-1500000</v>
      </c>
      <c r="Z6" s="61">
        <f>+IF(X6&lt;&gt;0,+(Y6/X6)*100,0)</f>
        <v>-100</v>
      </c>
      <c r="AA6" s="62">
        <f t="shared" si="1"/>
        <v>1500000</v>
      </c>
    </row>
    <row r="7" spans="1:27" ht="12.75">
      <c r="A7" s="291" t="s">
        <v>229</v>
      </c>
      <c r="B7" s="142"/>
      <c r="C7" s="60">
        <v>3263397</v>
      </c>
      <c r="D7" s="340"/>
      <c r="E7" s="60">
        <v>2200000</v>
      </c>
      <c r="F7" s="59">
        <v>1500000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1500000</v>
      </c>
      <c r="Y7" s="59">
        <v>-1500000</v>
      </c>
      <c r="Z7" s="61">
        <v>-100</v>
      </c>
      <c r="AA7" s="62">
        <v>1500000</v>
      </c>
    </row>
    <row r="8" spans="1:27" ht="12.75">
      <c r="A8" s="361" t="s">
        <v>206</v>
      </c>
      <c r="B8" s="142"/>
      <c r="C8" s="60">
        <f aca="true" t="shared" si="2" ref="C8:Y8">SUM(C9:C10)</f>
        <v>1284694</v>
      </c>
      <c r="D8" s="340">
        <f t="shared" si="2"/>
        <v>0</v>
      </c>
      <c r="E8" s="60">
        <f t="shared" si="2"/>
        <v>950000</v>
      </c>
      <c r="F8" s="59">
        <f t="shared" si="2"/>
        <v>1150000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1150000</v>
      </c>
      <c r="Y8" s="59">
        <f t="shared" si="2"/>
        <v>-1150000</v>
      </c>
      <c r="Z8" s="61">
        <f>+IF(X8&lt;&gt;0,+(Y8/X8)*100,0)</f>
        <v>-100</v>
      </c>
      <c r="AA8" s="62">
        <f>SUM(AA9:AA10)</f>
        <v>1150000</v>
      </c>
    </row>
    <row r="9" spans="1:27" ht="12.75">
      <c r="A9" s="291" t="s">
        <v>230</v>
      </c>
      <c r="B9" s="142"/>
      <c r="C9" s="60">
        <v>1284694</v>
      </c>
      <c r="D9" s="340"/>
      <c r="E9" s="60">
        <v>950000</v>
      </c>
      <c r="F9" s="59">
        <v>1150000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1150000</v>
      </c>
      <c r="Y9" s="59">
        <v>-1150000</v>
      </c>
      <c r="Z9" s="61">
        <v>-100</v>
      </c>
      <c r="AA9" s="62">
        <v>1150000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-11730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-11730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989081</v>
      </c>
      <c r="D40" s="344">
        <f t="shared" si="9"/>
        <v>0</v>
      </c>
      <c r="E40" s="343">
        <f t="shared" si="9"/>
        <v>1410928</v>
      </c>
      <c r="F40" s="345">
        <f t="shared" si="9"/>
        <v>1431528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1431528</v>
      </c>
      <c r="Y40" s="345">
        <f t="shared" si="9"/>
        <v>-1431528</v>
      </c>
      <c r="Z40" s="336">
        <f>+IF(X40&lt;&gt;0,+(Y40/X40)*100,0)</f>
        <v>-100</v>
      </c>
      <c r="AA40" s="350">
        <f>SUM(AA41:AA49)</f>
        <v>1431528</v>
      </c>
    </row>
    <row r="41" spans="1:27" ht="12.75">
      <c r="A41" s="361" t="s">
        <v>248</v>
      </c>
      <c r="B41" s="142"/>
      <c r="C41" s="362">
        <v>148502</v>
      </c>
      <c r="D41" s="363"/>
      <c r="E41" s="362">
        <v>600000</v>
      </c>
      <c r="F41" s="364">
        <v>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200000</v>
      </c>
      <c r="Y41" s="364">
        <v>-200000</v>
      </c>
      <c r="Z41" s="365">
        <v>-100</v>
      </c>
      <c r="AA41" s="366">
        <v>200000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63181</v>
      </c>
      <c r="D43" s="369"/>
      <c r="E43" s="305"/>
      <c r="F43" s="370">
        <v>56180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56180</v>
      </c>
      <c r="Y43" s="370">
        <v>-56180</v>
      </c>
      <c r="Z43" s="371">
        <v>-100</v>
      </c>
      <c r="AA43" s="303">
        <v>56180</v>
      </c>
    </row>
    <row r="44" spans="1:27" ht="12.75">
      <c r="A44" s="361" t="s">
        <v>251</v>
      </c>
      <c r="B44" s="136"/>
      <c r="C44" s="60">
        <v>207517</v>
      </c>
      <c r="D44" s="368"/>
      <c r="E44" s="54">
        <v>100000</v>
      </c>
      <c r="F44" s="53">
        <v>100000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100000</v>
      </c>
      <c r="Y44" s="53">
        <v>-100000</v>
      </c>
      <c r="Z44" s="94">
        <v>-100</v>
      </c>
      <c r="AA44" s="95">
        <v>100000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700000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700000</v>
      </c>
      <c r="Y48" s="53">
        <v>-700000</v>
      </c>
      <c r="Z48" s="94">
        <v>-100</v>
      </c>
      <c r="AA48" s="95">
        <v>700000</v>
      </c>
    </row>
    <row r="49" spans="1:27" ht="12.75">
      <c r="A49" s="361" t="s">
        <v>93</v>
      </c>
      <c r="B49" s="136"/>
      <c r="C49" s="54">
        <v>569881</v>
      </c>
      <c r="D49" s="368"/>
      <c r="E49" s="54">
        <v>710928</v>
      </c>
      <c r="F49" s="53">
        <v>375348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375348</v>
      </c>
      <c r="Y49" s="53">
        <v>-375348</v>
      </c>
      <c r="Z49" s="94">
        <v>-100</v>
      </c>
      <c r="AA49" s="95">
        <v>375348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5525442</v>
      </c>
      <c r="D60" s="346">
        <f t="shared" si="14"/>
        <v>0</v>
      </c>
      <c r="E60" s="219">
        <f t="shared" si="14"/>
        <v>4560928</v>
      </c>
      <c r="F60" s="264">
        <f t="shared" si="14"/>
        <v>4081528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4081528</v>
      </c>
      <c r="Y60" s="264">
        <f t="shared" si="14"/>
        <v>-4081528</v>
      </c>
      <c r="Z60" s="337">
        <f>+IF(X60&lt;&gt;0,+(Y60/X60)*100,0)</f>
        <v>-100</v>
      </c>
      <c r="AA60" s="232">
        <f>+AA57+AA54+AA51+AA40+AA37+AA34+AA22+AA5</f>
        <v>4081528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193250434</v>
      </c>
      <c r="D5" s="153">
        <f>SUM(D6:D8)</f>
        <v>0</v>
      </c>
      <c r="E5" s="154">
        <f t="shared" si="0"/>
        <v>182335091</v>
      </c>
      <c r="F5" s="100">
        <f t="shared" si="0"/>
        <v>215253778</v>
      </c>
      <c r="G5" s="100">
        <f t="shared" si="0"/>
        <v>31456117</v>
      </c>
      <c r="H5" s="100">
        <f t="shared" si="0"/>
        <v>58382738</v>
      </c>
      <c r="I5" s="100">
        <f t="shared" si="0"/>
        <v>720452</v>
      </c>
      <c r="J5" s="100">
        <f t="shared" si="0"/>
        <v>90559307</v>
      </c>
      <c r="K5" s="100">
        <f t="shared" si="0"/>
        <v>613708</v>
      </c>
      <c r="L5" s="100">
        <f t="shared" si="0"/>
        <v>642119</v>
      </c>
      <c r="M5" s="100">
        <f t="shared" si="0"/>
        <v>55011977</v>
      </c>
      <c r="N5" s="100">
        <f t="shared" si="0"/>
        <v>56267804</v>
      </c>
      <c r="O5" s="100">
        <f t="shared" si="0"/>
        <v>443803</v>
      </c>
      <c r="P5" s="100">
        <f t="shared" si="0"/>
        <v>13425823</v>
      </c>
      <c r="Q5" s="100">
        <f t="shared" si="0"/>
        <v>44756873</v>
      </c>
      <c r="R5" s="100">
        <f t="shared" si="0"/>
        <v>58626499</v>
      </c>
      <c r="S5" s="100">
        <f t="shared" si="0"/>
        <v>1090979</v>
      </c>
      <c r="T5" s="100">
        <f t="shared" si="0"/>
        <v>7267576</v>
      </c>
      <c r="U5" s="100">
        <f t="shared" si="0"/>
        <v>962597</v>
      </c>
      <c r="V5" s="100">
        <f t="shared" si="0"/>
        <v>9321152</v>
      </c>
      <c r="W5" s="100">
        <f t="shared" si="0"/>
        <v>214774762</v>
      </c>
      <c r="X5" s="100">
        <f t="shared" si="0"/>
        <v>182335091</v>
      </c>
      <c r="Y5" s="100">
        <f t="shared" si="0"/>
        <v>32439671</v>
      </c>
      <c r="Z5" s="137">
        <f>+IF(X5&lt;&gt;0,+(Y5/X5)*100,0)</f>
        <v>17.791238549906996</v>
      </c>
      <c r="AA5" s="153">
        <f>SUM(AA6:AA8)</f>
        <v>215253778</v>
      </c>
    </row>
    <row r="6" spans="1:27" ht="12.75">
      <c r="A6" s="138" t="s">
        <v>75</v>
      </c>
      <c r="B6" s="136"/>
      <c r="C6" s="155"/>
      <c r="D6" s="155"/>
      <c r="E6" s="156"/>
      <c r="F6" s="60">
        <v>20098343</v>
      </c>
      <c r="G6" s="60"/>
      <c r="H6" s="60"/>
      <c r="I6" s="60"/>
      <c r="J6" s="60"/>
      <c r="K6" s="60"/>
      <c r="L6" s="60"/>
      <c r="M6" s="60"/>
      <c r="N6" s="60"/>
      <c r="O6" s="60"/>
      <c r="P6" s="60">
        <v>12929899</v>
      </c>
      <c r="Q6" s="60"/>
      <c r="R6" s="60">
        <v>12929899</v>
      </c>
      <c r="S6" s="60"/>
      <c r="T6" s="60">
        <v>6595591</v>
      </c>
      <c r="U6" s="60"/>
      <c r="V6" s="60">
        <v>6595591</v>
      </c>
      <c r="W6" s="60">
        <v>19525490</v>
      </c>
      <c r="X6" s="60"/>
      <c r="Y6" s="60">
        <v>19525490</v>
      </c>
      <c r="Z6" s="140">
        <v>0</v>
      </c>
      <c r="AA6" s="155">
        <v>20098343</v>
      </c>
    </row>
    <row r="7" spans="1:27" ht="12.75">
      <c r="A7" s="138" t="s">
        <v>76</v>
      </c>
      <c r="B7" s="136"/>
      <c r="C7" s="157">
        <v>192496087</v>
      </c>
      <c r="D7" s="157"/>
      <c r="E7" s="158">
        <v>182052921</v>
      </c>
      <c r="F7" s="159">
        <v>194873265</v>
      </c>
      <c r="G7" s="159">
        <v>31422411</v>
      </c>
      <c r="H7" s="159">
        <v>58381056</v>
      </c>
      <c r="I7" s="159">
        <v>529492</v>
      </c>
      <c r="J7" s="159">
        <v>90332959</v>
      </c>
      <c r="K7" s="159">
        <v>610422</v>
      </c>
      <c r="L7" s="159">
        <v>640589</v>
      </c>
      <c r="M7" s="159">
        <v>55010865</v>
      </c>
      <c r="N7" s="159">
        <v>56261876</v>
      </c>
      <c r="O7" s="159">
        <v>442893</v>
      </c>
      <c r="P7" s="159">
        <v>493119</v>
      </c>
      <c r="Q7" s="159">
        <v>44755703</v>
      </c>
      <c r="R7" s="159">
        <v>45691715</v>
      </c>
      <c r="S7" s="159">
        <v>1055855</v>
      </c>
      <c r="T7" s="159">
        <v>588225</v>
      </c>
      <c r="U7" s="159">
        <v>934993</v>
      </c>
      <c r="V7" s="159">
        <v>2579073</v>
      </c>
      <c r="W7" s="159">
        <v>194865623</v>
      </c>
      <c r="X7" s="159">
        <v>182052921</v>
      </c>
      <c r="Y7" s="159">
        <v>12812702</v>
      </c>
      <c r="Z7" s="141">
        <v>7.04</v>
      </c>
      <c r="AA7" s="157">
        <v>194873265</v>
      </c>
    </row>
    <row r="8" spans="1:27" ht="12.75">
      <c r="A8" s="138" t="s">
        <v>77</v>
      </c>
      <c r="B8" s="136"/>
      <c r="C8" s="155">
        <v>754347</v>
      </c>
      <c r="D8" s="155"/>
      <c r="E8" s="156">
        <v>282170</v>
      </c>
      <c r="F8" s="60">
        <v>282170</v>
      </c>
      <c r="G8" s="60">
        <v>33706</v>
      </c>
      <c r="H8" s="60">
        <v>1682</v>
      </c>
      <c r="I8" s="60">
        <v>190960</v>
      </c>
      <c r="J8" s="60">
        <v>226348</v>
      </c>
      <c r="K8" s="60">
        <v>3286</v>
      </c>
      <c r="L8" s="60">
        <v>1530</v>
      </c>
      <c r="M8" s="60">
        <v>1112</v>
      </c>
      <c r="N8" s="60">
        <v>5928</v>
      </c>
      <c r="O8" s="60">
        <v>910</v>
      </c>
      <c r="P8" s="60">
        <v>2805</v>
      </c>
      <c r="Q8" s="60">
        <v>1170</v>
      </c>
      <c r="R8" s="60">
        <v>4885</v>
      </c>
      <c r="S8" s="60">
        <v>35124</v>
      </c>
      <c r="T8" s="60">
        <v>83760</v>
      </c>
      <c r="U8" s="60">
        <v>27604</v>
      </c>
      <c r="V8" s="60">
        <v>146488</v>
      </c>
      <c r="W8" s="60">
        <v>383649</v>
      </c>
      <c r="X8" s="60">
        <v>282170</v>
      </c>
      <c r="Y8" s="60">
        <v>101479</v>
      </c>
      <c r="Z8" s="140">
        <v>35.96</v>
      </c>
      <c r="AA8" s="155">
        <v>282170</v>
      </c>
    </row>
    <row r="9" spans="1:27" ht="12.75">
      <c r="A9" s="135" t="s">
        <v>78</v>
      </c>
      <c r="B9" s="136"/>
      <c r="C9" s="153">
        <f aca="true" t="shared" si="1" ref="C9:Y9">SUM(C10:C14)</f>
        <v>6224908</v>
      </c>
      <c r="D9" s="153">
        <f>SUM(D10:D14)</f>
        <v>0</v>
      </c>
      <c r="E9" s="154">
        <f t="shared" si="1"/>
        <v>8869240</v>
      </c>
      <c r="F9" s="100">
        <f t="shared" si="1"/>
        <v>10869240</v>
      </c>
      <c r="G9" s="100">
        <f t="shared" si="1"/>
        <v>386507</v>
      </c>
      <c r="H9" s="100">
        <f t="shared" si="1"/>
        <v>269645</v>
      </c>
      <c r="I9" s="100">
        <f t="shared" si="1"/>
        <v>774092</v>
      </c>
      <c r="J9" s="100">
        <f t="shared" si="1"/>
        <v>1430244</v>
      </c>
      <c r="K9" s="100">
        <f t="shared" si="1"/>
        <v>283031</v>
      </c>
      <c r="L9" s="100">
        <f t="shared" si="1"/>
        <v>1107685</v>
      </c>
      <c r="M9" s="100">
        <f t="shared" si="1"/>
        <v>285393</v>
      </c>
      <c r="N9" s="100">
        <f t="shared" si="1"/>
        <v>1676109</v>
      </c>
      <c r="O9" s="100">
        <f t="shared" si="1"/>
        <v>382444</v>
      </c>
      <c r="P9" s="100">
        <f t="shared" si="1"/>
        <v>1144460</v>
      </c>
      <c r="Q9" s="100">
        <f t="shared" si="1"/>
        <v>776636</v>
      </c>
      <c r="R9" s="100">
        <f t="shared" si="1"/>
        <v>2303540</v>
      </c>
      <c r="S9" s="100">
        <f t="shared" si="1"/>
        <v>225505</v>
      </c>
      <c r="T9" s="100">
        <f t="shared" si="1"/>
        <v>1851145</v>
      </c>
      <c r="U9" s="100">
        <f t="shared" si="1"/>
        <v>551898</v>
      </c>
      <c r="V9" s="100">
        <f t="shared" si="1"/>
        <v>2628548</v>
      </c>
      <c r="W9" s="100">
        <f t="shared" si="1"/>
        <v>8038441</v>
      </c>
      <c r="X9" s="100">
        <f t="shared" si="1"/>
        <v>8869240</v>
      </c>
      <c r="Y9" s="100">
        <f t="shared" si="1"/>
        <v>-830799</v>
      </c>
      <c r="Z9" s="137">
        <f>+IF(X9&lt;&gt;0,+(Y9/X9)*100,0)</f>
        <v>-9.367194934402496</v>
      </c>
      <c r="AA9" s="153">
        <f>SUM(AA10:AA14)</f>
        <v>10869240</v>
      </c>
    </row>
    <row r="10" spans="1:27" ht="12.75">
      <c r="A10" s="138" t="s">
        <v>79</v>
      </c>
      <c r="B10" s="136"/>
      <c r="C10" s="155">
        <v>1955259</v>
      </c>
      <c r="D10" s="155"/>
      <c r="E10" s="156">
        <v>3058000</v>
      </c>
      <c r="F10" s="60">
        <v>5058000</v>
      </c>
      <c r="G10" s="60"/>
      <c r="H10" s="60"/>
      <c r="I10" s="60">
        <v>452000</v>
      </c>
      <c r="J10" s="60">
        <v>452000</v>
      </c>
      <c r="K10" s="60"/>
      <c r="L10" s="60">
        <v>813000</v>
      </c>
      <c r="M10" s="60"/>
      <c r="N10" s="60">
        <v>813000</v>
      </c>
      <c r="O10" s="60"/>
      <c r="P10" s="60">
        <v>543000</v>
      </c>
      <c r="Q10" s="60">
        <v>505000</v>
      </c>
      <c r="R10" s="60">
        <v>1048000</v>
      </c>
      <c r="S10" s="60"/>
      <c r="T10" s="60">
        <v>1555000</v>
      </c>
      <c r="U10" s="60">
        <v>190000</v>
      </c>
      <c r="V10" s="60">
        <v>1745000</v>
      </c>
      <c r="W10" s="60">
        <v>4058000</v>
      </c>
      <c r="X10" s="60">
        <v>3058000</v>
      </c>
      <c r="Y10" s="60">
        <v>1000000</v>
      </c>
      <c r="Z10" s="140">
        <v>32.7</v>
      </c>
      <c r="AA10" s="155">
        <v>5058000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4269649</v>
      </c>
      <c r="D12" s="155"/>
      <c r="E12" s="156">
        <v>5811240</v>
      </c>
      <c r="F12" s="60">
        <v>5811240</v>
      </c>
      <c r="G12" s="60">
        <v>386507</v>
      </c>
      <c r="H12" s="60">
        <v>269645</v>
      </c>
      <c r="I12" s="60">
        <v>322092</v>
      </c>
      <c r="J12" s="60">
        <v>978244</v>
      </c>
      <c r="K12" s="60">
        <v>283031</v>
      </c>
      <c r="L12" s="60">
        <v>294685</v>
      </c>
      <c r="M12" s="60">
        <v>285393</v>
      </c>
      <c r="N12" s="60">
        <v>863109</v>
      </c>
      <c r="O12" s="60">
        <v>382444</v>
      </c>
      <c r="P12" s="60">
        <v>601460</v>
      </c>
      <c r="Q12" s="60">
        <v>271636</v>
      </c>
      <c r="R12" s="60">
        <v>1255540</v>
      </c>
      <c r="S12" s="60">
        <v>225505</v>
      </c>
      <c r="T12" s="60">
        <v>296145</v>
      </c>
      <c r="U12" s="60">
        <v>361898</v>
      </c>
      <c r="V12" s="60">
        <v>883548</v>
      </c>
      <c r="W12" s="60">
        <v>3980441</v>
      </c>
      <c r="X12" s="60">
        <v>5811240</v>
      </c>
      <c r="Y12" s="60">
        <v>-1830799</v>
      </c>
      <c r="Z12" s="140">
        <v>-31.5</v>
      </c>
      <c r="AA12" s="155">
        <v>5811240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49495109</v>
      </c>
      <c r="D15" s="153">
        <f>SUM(D16:D18)</f>
        <v>0</v>
      </c>
      <c r="E15" s="154">
        <f t="shared" si="2"/>
        <v>48137000</v>
      </c>
      <c r="F15" s="100">
        <f t="shared" si="2"/>
        <v>69765000</v>
      </c>
      <c r="G15" s="100">
        <f t="shared" si="2"/>
        <v>11631</v>
      </c>
      <c r="H15" s="100">
        <f t="shared" si="2"/>
        <v>43489</v>
      </c>
      <c r="I15" s="100">
        <f t="shared" si="2"/>
        <v>32082</v>
      </c>
      <c r="J15" s="100">
        <f t="shared" si="2"/>
        <v>87202</v>
      </c>
      <c r="K15" s="100">
        <f t="shared" si="2"/>
        <v>23017693</v>
      </c>
      <c r="L15" s="100">
        <f t="shared" si="2"/>
        <v>33349</v>
      </c>
      <c r="M15" s="100">
        <f t="shared" si="2"/>
        <v>13759151</v>
      </c>
      <c r="N15" s="100">
        <f t="shared" si="2"/>
        <v>36810193</v>
      </c>
      <c r="O15" s="100">
        <f t="shared" si="2"/>
        <v>57373</v>
      </c>
      <c r="P15" s="100">
        <f t="shared" si="2"/>
        <v>2655</v>
      </c>
      <c r="Q15" s="100">
        <f t="shared" si="2"/>
        <v>7735522</v>
      </c>
      <c r="R15" s="100">
        <f t="shared" si="2"/>
        <v>7795550</v>
      </c>
      <c r="S15" s="100">
        <f t="shared" si="2"/>
        <v>41469</v>
      </c>
      <c r="T15" s="100">
        <f t="shared" si="2"/>
        <v>26591</v>
      </c>
      <c r="U15" s="100">
        <f t="shared" si="2"/>
        <v>17035</v>
      </c>
      <c r="V15" s="100">
        <f t="shared" si="2"/>
        <v>85095</v>
      </c>
      <c r="W15" s="100">
        <f t="shared" si="2"/>
        <v>44778040</v>
      </c>
      <c r="X15" s="100">
        <f t="shared" si="2"/>
        <v>48137000</v>
      </c>
      <c r="Y15" s="100">
        <f t="shared" si="2"/>
        <v>-3358960</v>
      </c>
      <c r="Z15" s="137">
        <f>+IF(X15&lt;&gt;0,+(Y15/X15)*100,0)</f>
        <v>-6.977917194673536</v>
      </c>
      <c r="AA15" s="153">
        <f>SUM(AA16:AA18)</f>
        <v>69765000</v>
      </c>
    </row>
    <row r="16" spans="1:27" ht="12.75">
      <c r="A16" s="138" t="s">
        <v>85</v>
      </c>
      <c r="B16" s="136"/>
      <c r="C16" s="155">
        <v>4592109</v>
      </c>
      <c r="D16" s="155"/>
      <c r="E16" s="156">
        <v>3756000</v>
      </c>
      <c r="F16" s="60">
        <v>556000</v>
      </c>
      <c r="G16" s="60">
        <v>11631</v>
      </c>
      <c r="H16" s="60">
        <v>43489</v>
      </c>
      <c r="I16" s="60">
        <v>32082</v>
      </c>
      <c r="J16" s="60">
        <v>87202</v>
      </c>
      <c r="K16" s="60">
        <v>82693</v>
      </c>
      <c r="L16" s="60">
        <v>33349</v>
      </c>
      <c r="M16" s="60">
        <v>23151</v>
      </c>
      <c r="N16" s="60">
        <v>139193</v>
      </c>
      <c r="O16" s="60">
        <v>57373</v>
      </c>
      <c r="P16" s="60">
        <v>2655</v>
      </c>
      <c r="Q16" s="60">
        <v>25522</v>
      </c>
      <c r="R16" s="60">
        <v>85550</v>
      </c>
      <c r="S16" s="60">
        <v>41469</v>
      </c>
      <c r="T16" s="60">
        <v>26591</v>
      </c>
      <c r="U16" s="60">
        <v>17035</v>
      </c>
      <c r="V16" s="60">
        <v>85095</v>
      </c>
      <c r="W16" s="60">
        <v>397040</v>
      </c>
      <c r="X16" s="60">
        <v>3756000</v>
      </c>
      <c r="Y16" s="60">
        <v>-3358960</v>
      </c>
      <c r="Z16" s="140">
        <v>-89.43</v>
      </c>
      <c r="AA16" s="155">
        <v>556000</v>
      </c>
    </row>
    <row r="17" spans="1:27" ht="12.75">
      <c r="A17" s="138" t="s">
        <v>86</v>
      </c>
      <c r="B17" s="136"/>
      <c r="C17" s="155">
        <v>44903000</v>
      </c>
      <c r="D17" s="155"/>
      <c r="E17" s="156">
        <v>44381000</v>
      </c>
      <c r="F17" s="60">
        <v>69209000</v>
      </c>
      <c r="G17" s="60"/>
      <c r="H17" s="60"/>
      <c r="I17" s="60"/>
      <c r="J17" s="60"/>
      <c r="K17" s="60">
        <v>22935000</v>
      </c>
      <c r="L17" s="60"/>
      <c r="M17" s="60">
        <v>13736000</v>
      </c>
      <c r="N17" s="60">
        <v>36671000</v>
      </c>
      <c r="O17" s="60"/>
      <c r="P17" s="60"/>
      <c r="Q17" s="60">
        <v>7710000</v>
      </c>
      <c r="R17" s="60">
        <v>7710000</v>
      </c>
      <c r="S17" s="60"/>
      <c r="T17" s="60"/>
      <c r="U17" s="60"/>
      <c r="V17" s="60"/>
      <c r="W17" s="60">
        <v>44381000</v>
      </c>
      <c r="X17" s="60">
        <v>44381000</v>
      </c>
      <c r="Y17" s="60"/>
      <c r="Z17" s="140">
        <v>0</v>
      </c>
      <c r="AA17" s="155">
        <v>69209000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25941961</v>
      </c>
      <c r="D19" s="153">
        <f>SUM(D20:D23)</f>
        <v>0</v>
      </c>
      <c r="E19" s="154">
        <f t="shared" si="3"/>
        <v>36954282</v>
      </c>
      <c r="F19" s="100">
        <f t="shared" si="3"/>
        <v>42823915</v>
      </c>
      <c r="G19" s="100">
        <f t="shared" si="3"/>
        <v>1280844</v>
      </c>
      <c r="H19" s="100">
        <f t="shared" si="3"/>
        <v>1662220</v>
      </c>
      <c r="I19" s="100">
        <f t="shared" si="3"/>
        <v>6423667</v>
      </c>
      <c r="J19" s="100">
        <f t="shared" si="3"/>
        <v>9366731</v>
      </c>
      <c r="K19" s="100">
        <f t="shared" si="3"/>
        <v>5717562</v>
      </c>
      <c r="L19" s="100">
        <f t="shared" si="3"/>
        <v>1480554</v>
      </c>
      <c r="M19" s="100">
        <f t="shared" si="3"/>
        <v>1767102</v>
      </c>
      <c r="N19" s="100">
        <f t="shared" si="3"/>
        <v>8965218</v>
      </c>
      <c r="O19" s="100">
        <f t="shared" si="3"/>
        <v>1759389</v>
      </c>
      <c r="P19" s="100">
        <f t="shared" si="3"/>
        <v>15454881</v>
      </c>
      <c r="Q19" s="100">
        <f t="shared" si="3"/>
        <v>1833785</v>
      </c>
      <c r="R19" s="100">
        <f t="shared" si="3"/>
        <v>19048055</v>
      </c>
      <c r="S19" s="100">
        <f t="shared" si="3"/>
        <v>1693887</v>
      </c>
      <c r="T19" s="100">
        <f t="shared" si="3"/>
        <v>1823711</v>
      </c>
      <c r="U19" s="100">
        <f t="shared" si="3"/>
        <v>2396473</v>
      </c>
      <c r="V19" s="100">
        <f t="shared" si="3"/>
        <v>5914071</v>
      </c>
      <c r="W19" s="100">
        <f t="shared" si="3"/>
        <v>43294075</v>
      </c>
      <c r="X19" s="100">
        <f t="shared" si="3"/>
        <v>36954282</v>
      </c>
      <c r="Y19" s="100">
        <f t="shared" si="3"/>
        <v>6339793</v>
      </c>
      <c r="Z19" s="137">
        <f>+IF(X19&lt;&gt;0,+(Y19/X19)*100,0)</f>
        <v>17.155773720620523</v>
      </c>
      <c r="AA19" s="153">
        <f>SUM(AA20:AA23)</f>
        <v>42823915</v>
      </c>
    </row>
    <row r="20" spans="1:27" ht="12.75">
      <c r="A20" s="138" t="s">
        <v>89</v>
      </c>
      <c r="B20" s="136"/>
      <c r="C20" s="155">
        <v>25404041</v>
      </c>
      <c r="D20" s="155"/>
      <c r="E20" s="156">
        <v>36416682</v>
      </c>
      <c r="F20" s="60">
        <v>42286315</v>
      </c>
      <c r="G20" s="60">
        <v>1248246</v>
      </c>
      <c r="H20" s="60">
        <v>1622960</v>
      </c>
      <c r="I20" s="60">
        <v>6386184</v>
      </c>
      <c r="J20" s="60">
        <v>9257390</v>
      </c>
      <c r="K20" s="60">
        <v>5670001</v>
      </c>
      <c r="L20" s="60">
        <v>1444920</v>
      </c>
      <c r="M20" s="60">
        <v>1732301</v>
      </c>
      <c r="N20" s="60">
        <v>8847222</v>
      </c>
      <c r="O20" s="60">
        <v>1718463</v>
      </c>
      <c r="P20" s="60">
        <v>15409054</v>
      </c>
      <c r="Q20" s="60">
        <v>1799913</v>
      </c>
      <c r="R20" s="60">
        <v>18927430</v>
      </c>
      <c r="S20" s="60">
        <v>1661112</v>
      </c>
      <c r="T20" s="60">
        <v>1789848</v>
      </c>
      <c r="U20" s="60">
        <v>2364044</v>
      </c>
      <c r="V20" s="60">
        <v>5815004</v>
      </c>
      <c r="W20" s="60">
        <v>42847046</v>
      </c>
      <c r="X20" s="60">
        <v>36416682</v>
      </c>
      <c r="Y20" s="60">
        <v>6430364</v>
      </c>
      <c r="Z20" s="140">
        <v>17.66</v>
      </c>
      <c r="AA20" s="155">
        <v>42286315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537920</v>
      </c>
      <c r="D23" s="155"/>
      <c r="E23" s="156">
        <v>537600</v>
      </c>
      <c r="F23" s="60">
        <v>537600</v>
      </c>
      <c r="G23" s="60">
        <v>32598</v>
      </c>
      <c r="H23" s="60">
        <v>39260</v>
      </c>
      <c r="I23" s="60">
        <v>37483</v>
      </c>
      <c r="J23" s="60">
        <v>109341</v>
      </c>
      <c r="K23" s="60">
        <v>47561</v>
      </c>
      <c r="L23" s="60">
        <v>35634</v>
      </c>
      <c r="M23" s="60">
        <v>34801</v>
      </c>
      <c r="N23" s="60">
        <v>117996</v>
      </c>
      <c r="O23" s="60">
        <v>40926</v>
      </c>
      <c r="P23" s="60">
        <v>45827</v>
      </c>
      <c r="Q23" s="60">
        <v>33872</v>
      </c>
      <c r="R23" s="60">
        <v>120625</v>
      </c>
      <c r="S23" s="60">
        <v>32775</v>
      </c>
      <c r="T23" s="60">
        <v>33863</v>
      </c>
      <c r="U23" s="60">
        <v>32429</v>
      </c>
      <c r="V23" s="60">
        <v>99067</v>
      </c>
      <c r="W23" s="60">
        <v>447029</v>
      </c>
      <c r="X23" s="60">
        <v>537600</v>
      </c>
      <c r="Y23" s="60">
        <v>-90571</v>
      </c>
      <c r="Z23" s="140">
        <v>-16.85</v>
      </c>
      <c r="AA23" s="155">
        <v>537600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274912412</v>
      </c>
      <c r="D25" s="168">
        <f>+D5+D9+D15+D19+D24</f>
        <v>0</v>
      </c>
      <c r="E25" s="169">
        <f t="shared" si="4"/>
        <v>276295613</v>
      </c>
      <c r="F25" s="73">
        <f t="shared" si="4"/>
        <v>338711933</v>
      </c>
      <c r="G25" s="73">
        <f t="shared" si="4"/>
        <v>33135099</v>
      </c>
      <c r="H25" s="73">
        <f t="shared" si="4"/>
        <v>60358092</v>
      </c>
      <c r="I25" s="73">
        <f t="shared" si="4"/>
        <v>7950293</v>
      </c>
      <c r="J25" s="73">
        <f t="shared" si="4"/>
        <v>101443484</v>
      </c>
      <c r="K25" s="73">
        <f t="shared" si="4"/>
        <v>29631994</v>
      </c>
      <c r="L25" s="73">
        <f t="shared" si="4"/>
        <v>3263707</v>
      </c>
      <c r="M25" s="73">
        <f t="shared" si="4"/>
        <v>70823623</v>
      </c>
      <c r="N25" s="73">
        <f t="shared" si="4"/>
        <v>103719324</v>
      </c>
      <c r="O25" s="73">
        <f t="shared" si="4"/>
        <v>2643009</v>
      </c>
      <c r="P25" s="73">
        <f t="shared" si="4"/>
        <v>30027819</v>
      </c>
      <c r="Q25" s="73">
        <f t="shared" si="4"/>
        <v>55102816</v>
      </c>
      <c r="R25" s="73">
        <f t="shared" si="4"/>
        <v>87773644</v>
      </c>
      <c r="S25" s="73">
        <f t="shared" si="4"/>
        <v>3051840</v>
      </c>
      <c r="T25" s="73">
        <f t="shared" si="4"/>
        <v>10969023</v>
      </c>
      <c r="U25" s="73">
        <f t="shared" si="4"/>
        <v>3928003</v>
      </c>
      <c r="V25" s="73">
        <f t="shared" si="4"/>
        <v>17948866</v>
      </c>
      <c r="W25" s="73">
        <f t="shared" si="4"/>
        <v>310885318</v>
      </c>
      <c r="X25" s="73">
        <f t="shared" si="4"/>
        <v>276295613</v>
      </c>
      <c r="Y25" s="73">
        <f t="shared" si="4"/>
        <v>34589705</v>
      </c>
      <c r="Z25" s="170">
        <f>+IF(X25&lt;&gt;0,+(Y25/X25)*100,0)</f>
        <v>12.519093091789339</v>
      </c>
      <c r="AA25" s="168">
        <f>+AA5+AA9+AA15+AA19+AA24</f>
        <v>338711933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134495301</v>
      </c>
      <c r="D28" s="153">
        <f>SUM(D29:D31)</f>
        <v>0</v>
      </c>
      <c r="E28" s="154">
        <f t="shared" si="5"/>
        <v>157119670</v>
      </c>
      <c r="F28" s="100">
        <f t="shared" si="5"/>
        <v>189298415</v>
      </c>
      <c r="G28" s="100">
        <f t="shared" si="5"/>
        <v>6109874</v>
      </c>
      <c r="H28" s="100">
        <f t="shared" si="5"/>
        <v>8200795</v>
      </c>
      <c r="I28" s="100">
        <f t="shared" si="5"/>
        <v>8865825</v>
      </c>
      <c r="J28" s="100">
        <f t="shared" si="5"/>
        <v>23176494</v>
      </c>
      <c r="K28" s="100">
        <f t="shared" si="5"/>
        <v>7934812</v>
      </c>
      <c r="L28" s="100">
        <f t="shared" si="5"/>
        <v>7277449</v>
      </c>
      <c r="M28" s="100">
        <f t="shared" si="5"/>
        <v>13407093</v>
      </c>
      <c r="N28" s="100">
        <f t="shared" si="5"/>
        <v>28619354</v>
      </c>
      <c r="O28" s="100">
        <f t="shared" si="5"/>
        <v>10303976</v>
      </c>
      <c r="P28" s="100">
        <f t="shared" si="5"/>
        <v>15713589</v>
      </c>
      <c r="Q28" s="100">
        <f t="shared" si="5"/>
        <v>10279908</v>
      </c>
      <c r="R28" s="100">
        <f t="shared" si="5"/>
        <v>36297473</v>
      </c>
      <c r="S28" s="100">
        <f t="shared" si="5"/>
        <v>10878071</v>
      </c>
      <c r="T28" s="100">
        <f t="shared" si="5"/>
        <v>13056195</v>
      </c>
      <c r="U28" s="100">
        <f t="shared" si="5"/>
        <v>7922623</v>
      </c>
      <c r="V28" s="100">
        <f t="shared" si="5"/>
        <v>31856889</v>
      </c>
      <c r="W28" s="100">
        <f t="shared" si="5"/>
        <v>119950210</v>
      </c>
      <c r="X28" s="100">
        <f t="shared" si="5"/>
        <v>157119669</v>
      </c>
      <c r="Y28" s="100">
        <f t="shared" si="5"/>
        <v>-37169459</v>
      </c>
      <c r="Z28" s="137">
        <f>+IF(X28&lt;&gt;0,+(Y28/X28)*100,0)</f>
        <v>-23.656782907301057</v>
      </c>
      <c r="AA28" s="153">
        <f>SUM(AA29:AA31)</f>
        <v>189298415</v>
      </c>
    </row>
    <row r="29" spans="1:27" ht="12.75">
      <c r="A29" s="138" t="s">
        <v>75</v>
      </c>
      <c r="B29" s="136"/>
      <c r="C29" s="155">
        <v>38300689</v>
      </c>
      <c r="D29" s="155"/>
      <c r="E29" s="156">
        <v>43633640</v>
      </c>
      <c r="F29" s="60">
        <v>67771184</v>
      </c>
      <c r="G29" s="60">
        <v>2654449</v>
      </c>
      <c r="H29" s="60">
        <v>3818124</v>
      </c>
      <c r="I29" s="60">
        <v>3267408</v>
      </c>
      <c r="J29" s="60">
        <v>9739981</v>
      </c>
      <c r="K29" s="60">
        <v>3855119</v>
      </c>
      <c r="L29" s="60">
        <v>2690021</v>
      </c>
      <c r="M29" s="60">
        <v>8941316</v>
      </c>
      <c r="N29" s="60">
        <v>15486456</v>
      </c>
      <c r="O29" s="60">
        <v>4722933</v>
      </c>
      <c r="P29" s="60">
        <v>8302574</v>
      </c>
      <c r="Q29" s="60">
        <v>6408911</v>
      </c>
      <c r="R29" s="60">
        <v>19434418</v>
      </c>
      <c r="S29" s="60">
        <v>5112322</v>
      </c>
      <c r="T29" s="60">
        <v>8897509</v>
      </c>
      <c r="U29" s="60">
        <v>3582773</v>
      </c>
      <c r="V29" s="60">
        <v>17592604</v>
      </c>
      <c r="W29" s="60">
        <v>62253459</v>
      </c>
      <c r="X29" s="60">
        <v>43633640</v>
      </c>
      <c r="Y29" s="60">
        <v>18619819</v>
      </c>
      <c r="Z29" s="140">
        <v>42.67</v>
      </c>
      <c r="AA29" s="155">
        <v>67771184</v>
      </c>
    </row>
    <row r="30" spans="1:27" ht="12.75">
      <c r="A30" s="138" t="s">
        <v>76</v>
      </c>
      <c r="B30" s="136"/>
      <c r="C30" s="157">
        <v>63257060</v>
      </c>
      <c r="D30" s="157"/>
      <c r="E30" s="158">
        <v>77889570</v>
      </c>
      <c r="F30" s="159">
        <v>85664971</v>
      </c>
      <c r="G30" s="159">
        <v>1025101</v>
      </c>
      <c r="H30" s="159">
        <v>1444991</v>
      </c>
      <c r="I30" s="159">
        <v>2127025</v>
      </c>
      <c r="J30" s="159">
        <v>4597117</v>
      </c>
      <c r="K30" s="159">
        <v>1796177</v>
      </c>
      <c r="L30" s="159">
        <v>1606694</v>
      </c>
      <c r="M30" s="159">
        <v>1657491</v>
      </c>
      <c r="N30" s="159">
        <v>5060362</v>
      </c>
      <c r="O30" s="159">
        <v>2618558</v>
      </c>
      <c r="P30" s="159">
        <v>4659963</v>
      </c>
      <c r="Q30" s="159">
        <v>1307673</v>
      </c>
      <c r="R30" s="159">
        <v>8586194</v>
      </c>
      <c r="S30" s="159">
        <v>2343958</v>
      </c>
      <c r="T30" s="159">
        <v>1284803</v>
      </c>
      <c r="U30" s="159">
        <v>1357090</v>
      </c>
      <c r="V30" s="159">
        <v>4985851</v>
      </c>
      <c r="W30" s="159">
        <v>23229524</v>
      </c>
      <c r="X30" s="159">
        <v>77889569</v>
      </c>
      <c r="Y30" s="159">
        <v>-54660045</v>
      </c>
      <c r="Z30" s="141">
        <v>-70.18</v>
      </c>
      <c r="AA30" s="157">
        <v>85664971</v>
      </c>
    </row>
    <row r="31" spans="1:27" ht="12.75">
      <c r="A31" s="138" t="s">
        <v>77</v>
      </c>
      <c r="B31" s="136"/>
      <c r="C31" s="155">
        <v>32937552</v>
      </c>
      <c r="D31" s="155"/>
      <c r="E31" s="156">
        <v>35596460</v>
      </c>
      <c r="F31" s="60">
        <v>35862260</v>
      </c>
      <c r="G31" s="60">
        <v>2430324</v>
      </c>
      <c r="H31" s="60">
        <v>2937680</v>
      </c>
      <c r="I31" s="60">
        <v>3471392</v>
      </c>
      <c r="J31" s="60">
        <v>8839396</v>
      </c>
      <c r="K31" s="60">
        <v>2283516</v>
      </c>
      <c r="L31" s="60">
        <v>2980734</v>
      </c>
      <c r="M31" s="60">
        <v>2808286</v>
      </c>
      <c r="N31" s="60">
        <v>8072536</v>
      </c>
      <c r="O31" s="60">
        <v>2962485</v>
      </c>
      <c r="P31" s="60">
        <v>2751052</v>
      </c>
      <c r="Q31" s="60">
        <v>2563324</v>
      </c>
      <c r="R31" s="60">
        <v>8276861</v>
      </c>
      <c r="S31" s="60">
        <v>3421791</v>
      </c>
      <c r="T31" s="60">
        <v>2873883</v>
      </c>
      <c r="U31" s="60">
        <v>2982760</v>
      </c>
      <c r="V31" s="60">
        <v>9278434</v>
      </c>
      <c r="W31" s="60">
        <v>34467227</v>
      </c>
      <c r="X31" s="60">
        <v>35596460</v>
      </c>
      <c r="Y31" s="60">
        <v>-1129233</v>
      </c>
      <c r="Z31" s="140">
        <v>-3.17</v>
      </c>
      <c r="AA31" s="155">
        <v>35862260</v>
      </c>
    </row>
    <row r="32" spans="1:27" ht="12.75">
      <c r="A32" s="135" t="s">
        <v>78</v>
      </c>
      <c r="B32" s="136"/>
      <c r="C32" s="153">
        <f aca="true" t="shared" si="6" ref="C32:Y32">SUM(C33:C37)</f>
        <v>26616781</v>
      </c>
      <c r="D32" s="153">
        <f>SUM(D33:D37)</f>
        <v>0</v>
      </c>
      <c r="E32" s="154">
        <f t="shared" si="6"/>
        <v>28250469</v>
      </c>
      <c r="F32" s="100">
        <f t="shared" si="6"/>
        <v>33125727</v>
      </c>
      <c r="G32" s="100">
        <f t="shared" si="6"/>
        <v>1935628</v>
      </c>
      <c r="H32" s="100">
        <f t="shared" si="6"/>
        <v>2669012</v>
      </c>
      <c r="I32" s="100">
        <f t="shared" si="6"/>
        <v>2507933</v>
      </c>
      <c r="J32" s="100">
        <f t="shared" si="6"/>
        <v>7112573</v>
      </c>
      <c r="K32" s="100">
        <f t="shared" si="6"/>
        <v>2435867</v>
      </c>
      <c r="L32" s="100">
        <f t="shared" si="6"/>
        <v>2689660</v>
      </c>
      <c r="M32" s="100">
        <f t="shared" si="6"/>
        <v>2765268</v>
      </c>
      <c r="N32" s="100">
        <f t="shared" si="6"/>
        <v>7890795</v>
      </c>
      <c r="O32" s="100">
        <f t="shared" si="6"/>
        <v>2580858</v>
      </c>
      <c r="P32" s="100">
        <f t="shared" si="6"/>
        <v>2455935</v>
      </c>
      <c r="Q32" s="100">
        <f t="shared" si="6"/>
        <v>2493377</v>
      </c>
      <c r="R32" s="100">
        <f t="shared" si="6"/>
        <v>7530170</v>
      </c>
      <c r="S32" s="100">
        <f t="shared" si="6"/>
        <v>2386051</v>
      </c>
      <c r="T32" s="100">
        <f t="shared" si="6"/>
        <v>2605841</v>
      </c>
      <c r="U32" s="100">
        <f t="shared" si="6"/>
        <v>2165504</v>
      </c>
      <c r="V32" s="100">
        <f t="shared" si="6"/>
        <v>7157396</v>
      </c>
      <c r="W32" s="100">
        <f t="shared" si="6"/>
        <v>29690934</v>
      </c>
      <c r="X32" s="100">
        <f t="shared" si="6"/>
        <v>28250469</v>
      </c>
      <c r="Y32" s="100">
        <f t="shared" si="6"/>
        <v>1440465</v>
      </c>
      <c r="Z32" s="137">
        <f>+IF(X32&lt;&gt;0,+(Y32/X32)*100,0)</f>
        <v>5.0989064995699716</v>
      </c>
      <c r="AA32" s="153">
        <f>SUM(AA33:AA37)</f>
        <v>33125727</v>
      </c>
    </row>
    <row r="33" spans="1:27" ht="12.75">
      <c r="A33" s="138" t="s">
        <v>79</v>
      </c>
      <c r="B33" s="136"/>
      <c r="C33" s="155">
        <v>16241123</v>
      </c>
      <c r="D33" s="155"/>
      <c r="E33" s="156">
        <v>16467400</v>
      </c>
      <c r="F33" s="60">
        <v>21392658</v>
      </c>
      <c r="G33" s="60">
        <v>1088132</v>
      </c>
      <c r="H33" s="60">
        <v>1656693</v>
      </c>
      <c r="I33" s="60">
        <v>1504781</v>
      </c>
      <c r="J33" s="60">
        <v>4249606</v>
      </c>
      <c r="K33" s="60">
        <v>1515812</v>
      </c>
      <c r="L33" s="60">
        <v>1714837</v>
      </c>
      <c r="M33" s="60">
        <v>1692074</v>
      </c>
      <c r="N33" s="60">
        <v>4922723</v>
      </c>
      <c r="O33" s="60">
        <v>1575648</v>
      </c>
      <c r="P33" s="60">
        <v>1564878</v>
      </c>
      <c r="Q33" s="60">
        <v>1460343</v>
      </c>
      <c r="R33" s="60">
        <v>4600869</v>
      </c>
      <c r="S33" s="60">
        <v>1391889</v>
      </c>
      <c r="T33" s="60">
        <v>1624063</v>
      </c>
      <c r="U33" s="60">
        <v>1229111</v>
      </c>
      <c r="V33" s="60">
        <v>4245063</v>
      </c>
      <c r="W33" s="60">
        <v>18018261</v>
      </c>
      <c r="X33" s="60">
        <v>16467400</v>
      </c>
      <c r="Y33" s="60">
        <v>1550861</v>
      </c>
      <c r="Z33" s="140">
        <v>9.42</v>
      </c>
      <c r="AA33" s="155">
        <v>21392658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10375658</v>
      </c>
      <c r="D35" s="155"/>
      <c r="E35" s="156">
        <v>11783069</v>
      </c>
      <c r="F35" s="60">
        <v>11733069</v>
      </c>
      <c r="G35" s="60">
        <v>847496</v>
      </c>
      <c r="H35" s="60">
        <v>1012319</v>
      </c>
      <c r="I35" s="60">
        <v>1003152</v>
      </c>
      <c r="J35" s="60">
        <v>2862967</v>
      </c>
      <c r="K35" s="60">
        <v>920055</v>
      </c>
      <c r="L35" s="60">
        <v>974823</v>
      </c>
      <c r="M35" s="60">
        <v>1073194</v>
      </c>
      <c r="N35" s="60">
        <v>2968072</v>
      </c>
      <c r="O35" s="60">
        <v>1005210</v>
      </c>
      <c r="P35" s="60">
        <v>891057</v>
      </c>
      <c r="Q35" s="60">
        <v>1033034</v>
      </c>
      <c r="R35" s="60">
        <v>2929301</v>
      </c>
      <c r="S35" s="60">
        <v>994162</v>
      </c>
      <c r="T35" s="60">
        <v>981778</v>
      </c>
      <c r="U35" s="60">
        <v>936393</v>
      </c>
      <c r="V35" s="60">
        <v>2912333</v>
      </c>
      <c r="W35" s="60">
        <v>11672673</v>
      </c>
      <c r="X35" s="60">
        <v>11783069</v>
      </c>
      <c r="Y35" s="60">
        <v>-110396</v>
      </c>
      <c r="Z35" s="140">
        <v>-0.94</v>
      </c>
      <c r="AA35" s="155">
        <v>11733069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26267828</v>
      </c>
      <c r="D38" s="153">
        <f>SUM(D39:D41)</f>
        <v>0</v>
      </c>
      <c r="E38" s="154">
        <f t="shared" si="7"/>
        <v>27189852</v>
      </c>
      <c r="F38" s="100">
        <f t="shared" si="7"/>
        <v>23064852</v>
      </c>
      <c r="G38" s="100">
        <f t="shared" si="7"/>
        <v>1261179</v>
      </c>
      <c r="H38" s="100">
        <f t="shared" si="7"/>
        <v>1374227</v>
      </c>
      <c r="I38" s="100">
        <f t="shared" si="7"/>
        <v>1634071</v>
      </c>
      <c r="J38" s="100">
        <f t="shared" si="7"/>
        <v>4269477</v>
      </c>
      <c r="K38" s="100">
        <f t="shared" si="7"/>
        <v>1407507</v>
      </c>
      <c r="L38" s="100">
        <f t="shared" si="7"/>
        <v>1771170</v>
      </c>
      <c r="M38" s="100">
        <f t="shared" si="7"/>
        <v>1743000</v>
      </c>
      <c r="N38" s="100">
        <f t="shared" si="7"/>
        <v>4921677</v>
      </c>
      <c r="O38" s="100">
        <f t="shared" si="7"/>
        <v>1488179</v>
      </c>
      <c r="P38" s="100">
        <f t="shared" si="7"/>
        <v>1593205</v>
      </c>
      <c r="Q38" s="100">
        <f t="shared" si="7"/>
        <v>1235393</v>
      </c>
      <c r="R38" s="100">
        <f t="shared" si="7"/>
        <v>4316777</v>
      </c>
      <c r="S38" s="100">
        <f t="shared" si="7"/>
        <v>1195467</v>
      </c>
      <c r="T38" s="100">
        <f t="shared" si="7"/>
        <v>1632686</v>
      </c>
      <c r="U38" s="100">
        <f t="shared" si="7"/>
        <v>1396783</v>
      </c>
      <c r="V38" s="100">
        <f t="shared" si="7"/>
        <v>4224936</v>
      </c>
      <c r="W38" s="100">
        <f t="shared" si="7"/>
        <v>17732867</v>
      </c>
      <c r="X38" s="100">
        <f t="shared" si="7"/>
        <v>27189853</v>
      </c>
      <c r="Y38" s="100">
        <f t="shared" si="7"/>
        <v>-9456986</v>
      </c>
      <c r="Z38" s="137">
        <f>+IF(X38&lt;&gt;0,+(Y38/X38)*100,0)</f>
        <v>-34.78130609974243</v>
      </c>
      <c r="AA38" s="153">
        <f>SUM(AA39:AA41)</f>
        <v>23064852</v>
      </c>
    </row>
    <row r="39" spans="1:27" ht="12.75">
      <c r="A39" s="138" t="s">
        <v>85</v>
      </c>
      <c r="B39" s="136"/>
      <c r="C39" s="155">
        <v>14529942</v>
      </c>
      <c r="D39" s="155"/>
      <c r="E39" s="156">
        <v>13579952</v>
      </c>
      <c r="F39" s="60">
        <v>10154952</v>
      </c>
      <c r="G39" s="60">
        <v>506185</v>
      </c>
      <c r="H39" s="60">
        <v>491510</v>
      </c>
      <c r="I39" s="60">
        <v>749915</v>
      </c>
      <c r="J39" s="60">
        <v>1747610</v>
      </c>
      <c r="K39" s="60">
        <v>687710</v>
      </c>
      <c r="L39" s="60">
        <v>921380</v>
      </c>
      <c r="M39" s="60">
        <v>542679</v>
      </c>
      <c r="N39" s="60">
        <v>2151769</v>
      </c>
      <c r="O39" s="60">
        <v>492694</v>
      </c>
      <c r="P39" s="60">
        <v>689860</v>
      </c>
      <c r="Q39" s="60">
        <v>593395</v>
      </c>
      <c r="R39" s="60">
        <v>1775949</v>
      </c>
      <c r="S39" s="60">
        <v>504385</v>
      </c>
      <c r="T39" s="60">
        <v>982342</v>
      </c>
      <c r="U39" s="60">
        <v>763593</v>
      </c>
      <c r="V39" s="60">
        <v>2250320</v>
      </c>
      <c r="W39" s="60">
        <v>7925648</v>
      </c>
      <c r="X39" s="60">
        <v>13579953</v>
      </c>
      <c r="Y39" s="60">
        <v>-5654305</v>
      </c>
      <c r="Z39" s="140">
        <v>-41.64</v>
      </c>
      <c r="AA39" s="155">
        <v>10154952</v>
      </c>
    </row>
    <row r="40" spans="1:27" ht="12.75">
      <c r="A40" s="138" t="s">
        <v>86</v>
      </c>
      <c r="B40" s="136"/>
      <c r="C40" s="155">
        <v>11737886</v>
      </c>
      <c r="D40" s="155"/>
      <c r="E40" s="156">
        <v>13609900</v>
      </c>
      <c r="F40" s="60">
        <v>12909900</v>
      </c>
      <c r="G40" s="60">
        <v>754994</v>
      </c>
      <c r="H40" s="60">
        <v>882717</v>
      </c>
      <c r="I40" s="60">
        <v>884156</v>
      </c>
      <c r="J40" s="60">
        <v>2521867</v>
      </c>
      <c r="K40" s="60">
        <v>719797</v>
      </c>
      <c r="L40" s="60">
        <v>849790</v>
      </c>
      <c r="M40" s="60">
        <v>1200321</v>
      </c>
      <c r="N40" s="60">
        <v>2769908</v>
      </c>
      <c r="O40" s="60">
        <v>995485</v>
      </c>
      <c r="P40" s="60">
        <v>903345</v>
      </c>
      <c r="Q40" s="60">
        <v>641998</v>
      </c>
      <c r="R40" s="60">
        <v>2540828</v>
      </c>
      <c r="S40" s="60">
        <v>691082</v>
      </c>
      <c r="T40" s="60">
        <v>650344</v>
      </c>
      <c r="U40" s="60">
        <v>633190</v>
      </c>
      <c r="V40" s="60">
        <v>1974616</v>
      </c>
      <c r="W40" s="60">
        <v>9807219</v>
      </c>
      <c r="X40" s="60">
        <v>13609900</v>
      </c>
      <c r="Y40" s="60">
        <v>-3802681</v>
      </c>
      <c r="Z40" s="140">
        <v>-27.94</v>
      </c>
      <c r="AA40" s="155">
        <v>12909900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33562568</v>
      </c>
      <c r="D42" s="153">
        <f>SUM(D43:D46)</f>
        <v>0</v>
      </c>
      <c r="E42" s="154">
        <f t="shared" si="8"/>
        <v>35082073</v>
      </c>
      <c r="F42" s="100">
        <f t="shared" si="8"/>
        <v>35802074</v>
      </c>
      <c r="G42" s="100">
        <f t="shared" si="8"/>
        <v>537240</v>
      </c>
      <c r="H42" s="100">
        <f t="shared" si="8"/>
        <v>3069095</v>
      </c>
      <c r="I42" s="100">
        <f t="shared" si="8"/>
        <v>3380971</v>
      </c>
      <c r="J42" s="100">
        <f t="shared" si="8"/>
        <v>6987306</v>
      </c>
      <c r="K42" s="100">
        <f t="shared" si="8"/>
        <v>2828042</v>
      </c>
      <c r="L42" s="100">
        <f t="shared" si="8"/>
        <v>2888732</v>
      </c>
      <c r="M42" s="100">
        <f t="shared" si="8"/>
        <v>2888512</v>
      </c>
      <c r="N42" s="100">
        <f t="shared" si="8"/>
        <v>8605286</v>
      </c>
      <c r="O42" s="100">
        <f t="shared" si="8"/>
        <v>3052603</v>
      </c>
      <c r="P42" s="100">
        <f t="shared" si="8"/>
        <v>2881299</v>
      </c>
      <c r="Q42" s="100">
        <f t="shared" si="8"/>
        <v>2916797</v>
      </c>
      <c r="R42" s="100">
        <f t="shared" si="8"/>
        <v>8850699</v>
      </c>
      <c r="S42" s="100">
        <f t="shared" si="8"/>
        <v>2893025</v>
      </c>
      <c r="T42" s="100">
        <f t="shared" si="8"/>
        <v>2756541</v>
      </c>
      <c r="U42" s="100">
        <f t="shared" si="8"/>
        <v>3036206</v>
      </c>
      <c r="V42" s="100">
        <f t="shared" si="8"/>
        <v>8685772</v>
      </c>
      <c r="W42" s="100">
        <f t="shared" si="8"/>
        <v>33129063</v>
      </c>
      <c r="X42" s="100">
        <f t="shared" si="8"/>
        <v>35082072</v>
      </c>
      <c r="Y42" s="100">
        <f t="shared" si="8"/>
        <v>-1953009</v>
      </c>
      <c r="Z42" s="137">
        <f>+IF(X42&lt;&gt;0,+(Y42/X42)*100,0)</f>
        <v>-5.56697164295199</v>
      </c>
      <c r="AA42" s="153">
        <f>SUM(AA43:AA46)</f>
        <v>35802074</v>
      </c>
    </row>
    <row r="43" spans="1:27" ht="12.75">
      <c r="A43" s="138" t="s">
        <v>89</v>
      </c>
      <c r="B43" s="136"/>
      <c r="C43" s="155">
        <v>32544506</v>
      </c>
      <c r="D43" s="155"/>
      <c r="E43" s="156">
        <v>34382779</v>
      </c>
      <c r="F43" s="60">
        <v>35082780</v>
      </c>
      <c r="G43" s="60">
        <v>537240</v>
      </c>
      <c r="H43" s="60">
        <v>3069095</v>
      </c>
      <c r="I43" s="60">
        <v>3337971</v>
      </c>
      <c r="J43" s="60">
        <v>6944306</v>
      </c>
      <c r="K43" s="60">
        <v>2828042</v>
      </c>
      <c r="L43" s="60">
        <v>2888732</v>
      </c>
      <c r="M43" s="60">
        <v>2888512</v>
      </c>
      <c r="N43" s="60">
        <v>8605286</v>
      </c>
      <c r="O43" s="60">
        <v>3052603</v>
      </c>
      <c r="P43" s="60">
        <v>2881299</v>
      </c>
      <c r="Q43" s="60">
        <v>2887397</v>
      </c>
      <c r="R43" s="60">
        <v>8821299</v>
      </c>
      <c r="S43" s="60">
        <v>2893025</v>
      </c>
      <c r="T43" s="60">
        <v>2756541</v>
      </c>
      <c r="U43" s="60">
        <v>3036206</v>
      </c>
      <c r="V43" s="60">
        <v>8685772</v>
      </c>
      <c r="W43" s="60">
        <v>33056663</v>
      </c>
      <c r="X43" s="60">
        <v>34382778</v>
      </c>
      <c r="Y43" s="60">
        <v>-1326115</v>
      </c>
      <c r="Z43" s="140">
        <v>-3.86</v>
      </c>
      <c r="AA43" s="155">
        <v>35082780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1018062</v>
      </c>
      <c r="D46" s="155"/>
      <c r="E46" s="156">
        <v>699294</v>
      </c>
      <c r="F46" s="60">
        <v>719294</v>
      </c>
      <c r="G46" s="60"/>
      <c r="H46" s="60"/>
      <c r="I46" s="60">
        <v>43000</v>
      </c>
      <c r="J46" s="60">
        <v>43000</v>
      </c>
      <c r="K46" s="60"/>
      <c r="L46" s="60"/>
      <c r="M46" s="60"/>
      <c r="N46" s="60"/>
      <c r="O46" s="60"/>
      <c r="P46" s="60"/>
      <c r="Q46" s="60">
        <v>29400</v>
      </c>
      <c r="R46" s="60">
        <v>29400</v>
      </c>
      <c r="S46" s="60"/>
      <c r="T46" s="60"/>
      <c r="U46" s="60"/>
      <c r="V46" s="60"/>
      <c r="W46" s="60">
        <v>72400</v>
      </c>
      <c r="X46" s="60">
        <v>699294</v>
      </c>
      <c r="Y46" s="60">
        <v>-626894</v>
      </c>
      <c r="Z46" s="140">
        <v>-89.65</v>
      </c>
      <c r="AA46" s="155">
        <v>719294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220942478</v>
      </c>
      <c r="D48" s="168">
        <f>+D28+D32+D38+D42+D47</f>
        <v>0</v>
      </c>
      <c r="E48" s="169">
        <f t="shared" si="9"/>
        <v>247642064</v>
      </c>
      <c r="F48" s="73">
        <f t="shared" si="9"/>
        <v>281291068</v>
      </c>
      <c r="G48" s="73">
        <f t="shared" si="9"/>
        <v>9843921</v>
      </c>
      <c r="H48" s="73">
        <f t="shared" si="9"/>
        <v>15313129</v>
      </c>
      <c r="I48" s="73">
        <f t="shared" si="9"/>
        <v>16388800</v>
      </c>
      <c r="J48" s="73">
        <f t="shared" si="9"/>
        <v>41545850</v>
      </c>
      <c r="K48" s="73">
        <f t="shared" si="9"/>
        <v>14606228</v>
      </c>
      <c r="L48" s="73">
        <f t="shared" si="9"/>
        <v>14627011</v>
      </c>
      <c r="M48" s="73">
        <f t="shared" si="9"/>
        <v>20803873</v>
      </c>
      <c r="N48" s="73">
        <f t="shared" si="9"/>
        <v>50037112</v>
      </c>
      <c r="O48" s="73">
        <f t="shared" si="9"/>
        <v>17425616</v>
      </c>
      <c r="P48" s="73">
        <f t="shared" si="9"/>
        <v>22644028</v>
      </c>
      <c r="Q48" s="73">
        <f t="shared" si="9"/>
        <v>16925475</v>
      </c>
      <c r="R48" s="73">
        <f t="shared" si="9"/>
        <v>56995119</v>
      </c>
      <c r="S48" s="73">
        <f t="shared" si="9"/>
        <v>17352614</v>
      </c>
      <c r="T48" s="73">
        <f t="shared" si="9"/>
        <v>20051263</v>
      </c>
      <c r="U48" s="73">
        <f t="shared" si="9"/>
        <v>14521116</v>
      </c>
      <c r="V48" s="73">
        <f t="shared" si="9"/>
        <v>51924993</v>
      </c>
      <c r="W48" s="73">
        <f t="shared" si="9"/>
        <v>200503074</v>
      </c>
      <c r="X48" s="73">
        <f t="shared" si="9"/>
        <v>247642063</v>
      </c>
      <c r="Y48" s="73">
        <f t="shared" si="9"/>
        <v>-47138989</v>
      </c>
      <c r="Z48" s="170">
        <f>+IF(X48&lt;&gt;0,+(Y48/X48)*100,0)</f>
        <v>-19.035130150728875</v>
      </c>
      <c r="AA48" s="168">
        <f>+AA28+AA32+AA38+AA42+AA47</f>
        <v>281291068</v>
      </c>
    </row>
    <row r="49" spans="1:27" ht="12.75">
      <c r="A49" s="148" t="s">
        <v>49</v>
      </c>
      <c r="B49" s="149"/>
      <c r="C49" s="171">
        <f aca="true" t="shared" si="10" ref="C49:Y49">+C25-C48</f>
        <v>53969934</v>
      </c>
      <c r="D49" s="171">
        <f>+D25-D48</f>
        <v>0</v>
      </c>
      <c r="E49" s="172">
        <f t="shared" si="10"/>
        <v>28653549</v>
      </c>
      <c r="F49" s="173">
        <f t="shared" si="10"/>
        <v>57420865</v>
      </c>
      <c r="G49" s="173">
        <f t="shared" si="10"/>
        <v>23291178</v>
      </c>
      <c r="H49" s="173">
        <f t="shared" si="10"/>
        <v>45044963</v>
      </c>
      <c r="I49" s="173">
        <f t="shared" si="10"/>
        <v>-8438507</v>
      </c>
      <c r="J49" s="173">
        <f t="shared" si="10"/>
        <v>59897634</v>
      </c>
      <c r="K49" s="173">
        <f t="shared" si="10"/>
        <v>15025766</v>
      </c>
      <c r="L49" s="173">
        <f t="shared" si="10"/>
        <v>-11363304</v>
      </c>
      <c r="M49" s="173">
        <f t="shared" si="10"/>
        <v>50019750</v>
      </c>
      <c r="N49" s="173">
        <f t="shared" si="10"/>
        <v>53682212</v>
      </c>
      <c r="O49" s="173">
        <f t="shared" si="10"/>
        <v>-14782607</v>
      </c>
      <c r="P49" s="173">
        <f t="shared" si="10"/>
        <v>7383791</v>
      </c>
      <c r="Q49" s="173">
        <f t="shared" si="10"/>
        <v>38177341</v>
      </c>
      <c r="R49" s="173">
        <f t="shared" si="10"/>
        <v>30778525</v>
      </c>
      <c r="S49" s="173">
        <f t="shared" si="10"/>
        <v>-14300774</v>
      </c>
      <c r="T49" s="173">
        <f t="shared" si="10"/>
        <v>-9082240</v>
      </c>
      <c r="U49" s="173">
        <f t="shared" si="10"/>
        <v>-10593113</v>
      </c>
      <c r="V49" s="173">
        <f t="shared" si="10"/>
        <v>-33976127</v>
      </c>
      <c r="W49" s="173">
        <f t="shared" si="10"/>
        <v>110382244</v>
      </c>
      <c r="X49" s="173">
        <f>IF(F25=F48,0,X25-X48)</f>
        <v>28653550</v>
      </c>
      <c r="Y49" s="173">
        <f t="shared" si="10"/>
        <v>81728694</v>
      </c>
      <c r="Z49" s="174">
        <f>+IF(X49&lt;&gt;0,+(Y49/X49)*100,0)</f>
        <v>285.23060493376914</v>
      </c>
      <c r="AA49" s="171">
        <f>+AA25-AA48</f>
        <v>57420865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20289091</v>
      </c>
      <c r="D5" s="155">
        <v>0</v>
      </c>
      <c r="E5" s="156">
        <v>21917620</v>
      </c>
      <c r="F5" s="60">
        <v>24462882</v>
      </c>
      <c r="G5" s="60">
        <v>4686020</v>
      </c>
      <c r="H5" s="60">
        <v>16966905</v>
      </c>
      <c r="I5" s="60">
        <v>280327</v>
      </c>
      <c r="J5" s="60">
        <v>21933252</v>
      </c>
      <c r="K5" s="60">
        <v>281261</v>
      </c>
      <c r="L5" s="60">
        <v>281047</v>
      </c>
      <c r="M5" s="60">
        <v>281047</v>
      </c>
      <c r="N5" s="60">
        <v>843355</v>
      </c>
      <c r="O5" s="60">
        <v>281047</v>
      </c>
      <c r="P5" s="60">
        <v>281084</v>
      </c>
      <c r="Q5" s="60">
        <v>279733</v>
      </c>
      <c r="R5" s="60">
        <v>841864</v>
      </c>
      <c r="S5" s="60">
        <v>282361</v>
      </c>
      <c r="T5" s="60">
        <v>282925</v>
      </c>
      <c r="U5" s="60">
        <v>282923</v>
      </c>
      <c r="V5" s="60">
        <v>848209</v>
      </c>
      <c r="W5" s="60">
        <v>24466680</v>
      </c>
      <c r="X5" s="60">
        <v>21917620</v>
      </c>
      <c r="Y5" s="60">
        <v>2549060</v>
      </c>
      <c r="Z5" s="140">
        <v>11.63</v>
      </c>
      <c r="AA5" s="155">
        <v>24462882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16473627</v>
      </c>
      <c r="D7" s="155">
        <v>0</v>
      </c>
      <c r="E7" s="156">
        <v>26000000</v>
      </c>
      <c r="F7" s="60">
        <v>26000000</v>
      </c>
      <c r="G7" s="60">
        <v>1071909</v>
      </c>
      <c r="H7" s="60">
        <v>1433066</v>
      </c>
      <c r="I7" s="60">
        <v>1277664</v>
      </c>
      <c r="J7" s="60">
        <v>3782639</v>
      </c>
      <c r="K7" s="60">
        <v>1409556</v>
      </c>
      <c r="L7" s="60">
        <v>1265850</v>
      </c>
      <c r="M7" s="60">
        <v>1566301</v>
      </c>
      <c r="N7" s="60">
        <v>4241707</v>
      </c>
      <c r="O7" s="60">
        <v>1531074</v>
      </c>
      <c r="P7" s="60">
        <v>1228409</v>
      </c>
      <c r="Q7" s="60">
        <v>1602561</v>
      </c>
      <c r="R7" s="60">
        <v>4362044</v>
      </c>
      <c r="S7" s="60">
        <v>1452836</v>
      </c>
      <c r="T7" s="60">
        <v>1511524</v>
      </c>
      <c r="U7" s="60">
        <v>2161544</v>
      </c>
      <c r="V7" s="60">
        <v>5125904</v>
      </c>
      <c r="W7" s="60">
        <v>17512294</v>
      </c>
      <c r="X7" s="60">
        <v>26000400</v>
      </c>
      <c r="Y7" s="60">
        <v>-8488106</v>
      </c>
      <c r="Z7" s="140">
        <v>-32.65</v>
      </c>
      <c r="AA7" s="155">
        <v>26000000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418364</v>
      </c>
      <c r="D10" s="155">
        <v>0</v>
      </c>
      <c r="E10" s="156">
        <v>424000</v>
      </c>
      <c r="F10" s="54">
        <v>424000</v>
      </c>
      <c r="G10" s="54">
        <v>30591</v>
      </c>
      <c r="H10" s="54">
        <v>33879</v>
      </c>
      <c r="I10" s="54">
        <v>32235</v>
      </c>
      <c r="J10" s="54">
        <v>96705</v>
      </c>
      <c r="K10" s="54">
        <v>32346</v>
      </c>
      <c r="L10" s="54">
        <v>32346</v>
      </c>
      <c r="M10" s="54">
        <v>32009</v>
      </c>
      <c r="N10" s="54">
        <v>96701</v>
      </c>
      <c r="O10" s="54">
        <v>32009</v>
      </c>
      <c r="P10" s="54">
        <v>32009</v>
      </c>
      <c r="Q10" s="54">
        <v>32009</v>
      </c>
      <c r="R10" s="54">
        <v>96027</v>
      </c>
      <c r="S10" s="54">
        <v>32009</v>
      </c>
      <c r="T10" s="54">
        <v>32009</v>
      </c>
      <c r="U10" s="54">
        <v>30854</v>
      </c>
      <c r="V10" s="54">
        <v>94872</v>
      </c>
      <c r="W10" s="54">
        <v>384305</v>
      </c>
      <c r="X10" s="54">
        <v>424000</v>
      </c>
      <c r="Y10" s="54">
        <v>-39695</v>
      </c>
      <c r="Z10" s="184">
        <v>-9.36</v>
      </c>
      <c r="AA10" s="130">
        <v>424000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1091288</v>
      </c>
      <c r="D12" s="155">
        <v>0</v>
      </c>
      <c r="E12" s="156">
        <v>445200</v>
      </c>
      <c r="F12" s="60">
        <v>445200</v>
      </c>
      <c r="G12" s="60">
        <v>24079</v>
      </c>
      <c r="H12" s="60">
        <v>32050</v>
      </c>
      <c r="I12" s="60">
        <v>28100</v>
      </c>
      <c r="J12" s="60">
        <v>84229</v>
      </c>
      <c r="K12" s="60">
        <v>24273</v>
      </c>
      <c r="L12" s="60">
        <v>30035</v>
      </c>
      <c r="M12" s="60">
        <v>26253</v>
      </c>
      <c r="N12" s="60">
        <v>80561</v>
      </c>
      <c r="O12" s="60">
        <v>28306</v>
      </c>
      <c r="P12" s="60">
        <v>23118</v>
      </c>
      <c r="Q12" s="60">
        <v>24857</v>
      </c>
      <c r="R12" s="60">
        <v>76281</v>
      </c>
      <c r="S12" s="60">
        <v>29882</v>
      </c>
      <c r="T12" s="60">
        <v>23593</v>
      </c>
      <c r="U12" s="60">
        <v>23190</v>
      </c>
      <c r="V12" s="60">
        <v>76665</v>
      </c>
      <c r="W12" s="60">
        <v>317736</v>
      </c>
      <c r="X12" s="60">
        <v>445200</v>
      </c>
      <c r="Y12" s="60">
        <v>-127464</v>
      </c>
      <c r="Z12" s="140">
        <v>-28.63</v>
      </c>
      <c r="AA12" s="155">
        <v>445200</v>
      </c>
    </row>
    <row r="13" spans="1:27" ht="12.75">
      <c r="A13" s="181" t="s">
        <v>109</v>
      </c>
      <c r="B13" s="185"/>
      <c r="C13" s="155">
        <v>1503913</v>
      </c>
      <c r="D13" s="155">
        <v>0</v>
      </c>
      <c r="E13" s="156">
        <v>1158428</v>
      </c>
      <c r="F13" s="60">
        <v>1158428</v>
      </c>
      <c r="G13" s="60">
        <v>56462</v>
      </c>
      <c r="H13" s="60">
        <v>84591</v>
      </c>
      <c r="I13" s="60">
        <v>115729</v>
      </c>
      <c r="J13" s="60">
        <v>256782</v>
      </c>
      <c r="K13" s="60">
        <v>124811</v>
      </c>
      <c r="L13" s="60">
        <v>155103</v>
      </c>
      <c r="M13" s="60">
        <v>182945</v>
      </c>
      <c r="N13" s="60">
        <v>462859</v>
      </c>
      <c r="O13" s="60">
        <v>573</v>
      </c>
      <c r="P13" s="60">
        <v>54752</v>
      </c>
      <c r="Q13" s="60">
        <v>171774</v>
      </c>
      <c r="R13" s="60">
        <v>227099</v>
      </c>
      <c r="S13" s="60">
        <v>603336</v>
      </c>
      <c r="T13" s="60">
        <v>132281</v>
      </c>
      <c r="U13" s="60">
        <v>295119</v>
      </c>
      <c r="V13" s="60">
        <v>1030736</v>
      </c>
      <c r="W13" s="60">
        <v>1977476</v>
      </c>
      <c r="X13" s="60">
        <v>1158428</v>
      </c>
      <c r="Y13" s="60">
        <v>819048</v>
      </c>
      <c r="Z13" s="140">
        <v>70.7</v>
      </c>
      <c r="AA13" s="155">
        <v>1158428</v>
      </c>
    </row>
    <row r="14" spans="1:27" ht="12.75">
      <c r="A14" s="181" t="s">
        <v>110</v>
      </c>
      <c r="B14" s="185"/>
      <c r="C14" s="155">
        <v>305630</v>
      </c>
      <c r="D14" s="155">
        <v>0</v>
      </c>
      <c r="E14" s="156">
        <v>557755</v>
      </c>
      <c r="F14" s="60">
        <v>557755</v>
      </c>
      <c r="G14" s="60">
        <v>31556</v>
      </c>
      <c r="H14" s="60">
        <v>8514</v>
      </c>
      <c r="I14" s="60">
        <v>50681</v>
      </c>
      <c r="J14" s="60">
        <v>90751</v>
      </c>
      <c r="K14" s="60">
        <v>61125</v>
      </c>
      <c r="L14" s="60">
        <v>62897</v>
      </c>
      <c r="M14" s="60">
        <v>0</v>
      </c>
      <c r="N14" s="60">
        <v>124022</v>
      </c>
      <c r="O14" s="60">
        <v>64922</v>
      </c>
      <c r="P14" s="60">
        <v>65381</v>
      </c>
      <c r="Q14" s="60">
        <v>51153</v>
      </c>
      <c r="R14" s="60">
        <v>181456</v>
      </c>
      <c r="S14" s="60">
        <v>68336</v>
      </c>
      <c r="T14" s="60">
        <v>69015</v>
      </c>
      <c r="U14" s="60">
        <v>268905</v>
      </c>
      <c r="V14" s="60">
        <v>406256</v>
      </c>
      <c r="W14" s="60">
        <v>802485</v>
      </c>
      <c r="X14" s="60">
        <v>557755</v>
      </c>
      <c r="Y14" s="60">
        <v>244730</v>
      </c>
      <c r="Z14" s="140">
        <v>43.88</v>
      </c>
      <c r="AA14" s="155">
        <v>557755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1085850</v>
      </c>
      <c r="D16" s="155">
        <v>0</v>
      </c>
      <c r="E16" s="156">
        <v>1660000</v>
      </c>
      <c r="F16" s="60">
        <v>1660000</v>
      </c>
      <c r="G16" s="60">
        <v>46055</v>
      </c>
      <c r="H16" s="60">
        <v>49479</v>
      </c>
      <c r="I16" s="60">
        <v>40320</v>
      </c>
      <c r="J16" s="60">
        <v>135854</v>
      </c>
      <c r="K16" s="60">
        <v>16350</v>
      </c>
      <c r="L16" s="60">
        <v>46166</v>
      </c>
      <c r="M16" s="60">
        <v>28549</v>
      </c>
      <c r="N16" s="60">
        <v>91065</v>
      </c>
      <c r="O16" s="60">
        <v>42009</v>
      </c>
      <c r="P16" s="60">
        <v>46599</v>
      </c>
      <c r="Q16" s="60">
        <v>31653</v>
      </c>
      <c r="R16" s="60">
        <v>120261</v>
      </c>
      <c r="S16" s="60">
        <v>27089</v>
      </c>
      <c r="T16" s="60">
        <v>42538</v>
      </c>
      <c r="U16" s="60">
        <v>37660</v>
      </c>
      <c r="V16" s="60">
        <v>107287</v>
      </c>
      <c r="W16" s="60">
        <v>454467</v>
      </c>
      <c r="X16" s="60">
        <v>1660000</v>
      </c>
      <c r="Y16" s="60">
        <v>-1205533</v>
      </c>
      <c r="Z16" s="140">
        <v>-72.62</v>
      </c>
      <c r="AA16" s="155">
        <v>1660000</v>
      </c>
    </row>
    <row r="17" spans="1:27" ht="12.75">
      <c r="A17" s="181" t="s">
        <v>113</v>
      </c>
      <c r="B17" s="185"/>
      <c r="C17" s="155">
        <v>3162199</v>
      </c>
      <c r="D17" s="155">
        <v>0</v>
      </c>
      <c r="E17" s="156">
        <v>4211240</v>
      </c>
      <c r="F17" s="60">
        <v>4211240</v>
      </c>
      <c r="G17" s="60">
        <v>265425</v>
      </c>
      <c r="H17" s="60">
        <v>232585</v>
      </c>
      <c r="I17" s="60">
        <v>281772</v>
      </c>
      <c r="J17" s="60">
        <v>779782</v>
      </c>
      <c r="K17" s="60">
        <v>200011</v>
      </c>
      <c r="L17" s="60">
        <v>250975</v>
      </c>
      <c r="M17" s="60">
        <v>263897</v>
      </c>
      <c r="N17" s="60">
        <v>714883</v>
      </c>
      <c r="O17" s="60">
        <v>344154</v>
      </c>
      <c r="P17" s="60">
        <v>556615</v>
      </c>
      <c r="Q17" s="60">
        <v>247036</v>
      </c>
      <c r="R17" s="60">
        <v>1147805</v>
      </c>
      <c r="S17" s="60">
        <v>198855</v>
      </c>
      <c r="T17" s="60">
        <v>254045</v>
      </c>
      <c r="U17" s="60">
        <v>333540</v>
      </c>
      <c r="V17" s="60">
        <v>786440</v>
      </c>
      <c r="W17" s="60">
        <v>3428910</v>
      </c>
      <c r="X17" s="60">
        <v>4211240</v>
      </c>
      <c r="Y17" s="60">
        <v>-782330</v>
      </c>
      <c r="Z17" s="140">
        <v>-18.58</v>
      </c>
      <c r="AA17" s="155">
        <v>4211240</v>
      </c>
    </row>
    <row r="18" spans="1:27" ht="12.75">
      <c r="A18" s="183" t="s">
        <v>114</v>
      </c>
      <c r="B18" s="182"/>
      <c r="C18" s="155">
        <v>230399</v>
      </c>
      <c r="D18" s="155">
        <v>0</v>
      </c>
      <c r="E18" s="156">
        <v>300000</v>
      </c>
      <c r="F18" s="60">
        <v>300000</v>
      </c>
      <c r="G18" s="60">
        <v>151979</v>
      </c>
      <c r="H18" s="60">
        <v>154880</v>
      </c>
      <c r="I18" s="60">
        <v>165297</v>
      </c>
      <c r="J18" s="60">
        <v>472156</v>
      </c>
      <c r="K18" s="60">
        <v>177604</v>
      </c>
      <c r="L18" s="60">
        <v>169304</v>
      </c>
      <c r="M18" s="60">
        <v>138883</v>
      </c>
      <c r="N18" s="60">
        <v>485791</v>
      </c>
      <c r="O18" s="60">
        <v>164423</v>
      </c>
      <c r="P18" s="60">
        <v>159821</v>
      </c>
      <c r="Q18" s="60">
        <v>173306</v>
      </c>
      <c r="R18" s="60">
        <v>497550</v>
      </c>
      <c r="S18" s="60">
        <v>191147</v>
      </c>
      <c r="T18" s="60">
        <v>173829</v>
      </c>
      <c r="U18" s="60">
        <v>145591</v>
      </c>
      <c r="V18" s="60">
        <v>510567</v>
      </c>
      <c r="W18" s="60">
        <v>1966064</v>
      </c>
      <c r="X18" s="60">
        <v>300000</v>
      </c>
      <c r="Y18" s="60">
        <v>1666064</v>
      </c>
      <c r="Z18" s="140">
        <v>555.35</v>
      </c>
      <c r="AA18" s="155">
        <v>300000</v>
      </c>
    </row>
    <row r="19" spans="1:27" ht="12.75">
      <c r="A19" s="181" t="s">
        <v>34</v>
      </c>
      <c r="B19" s="185"/>
      <c r="C19" s="155">
        <v>152320425</v>
      </c>
      <c r="D19" s="155">
        <v>0</v>
      </c>
      <c r="E19" s="156">
        <v>160669000</v>
      </c>
      <c r="F19" s="60">
        <v>191719343</v>
      </c>
      <c r="G19" s="60">
        <v>25982000</v>
      </c>
      <c r="H19" s="60">
        <v>41228000</v>
      </c>
      <c r="I19" s="60">
        <v>452000</v>
      </c>
      <c r="J19" s="60">
        <v>67662000</v>
      </c>
      <c r="K19" s="60">
        <v>0</v>
      </c>
      <c r="L19" s="60">
        <v>813000</v>
      </c>
      <c r="M19" s="60">
        <v>54479000</v>
      </c>
      <c r="N19" s="60">
        <v>55292000</v>
      </c>
      <c r="O19" s="60">
        <v>0</v>
      </c>
      <c r="P19" s="60">
        <v>13472899</v>
      </c>
      <c r="Q19" s="60">
        <v>44671000</v>
      </c>
      <c r="R19" s="60">
        <v>58143899</v>
      </c>
      <c r="S19" s="60">
        <v>0</v>
      </c>
      <c r="T19" s="60">
        <v>8150591</v>
      </c>
      <c r="U19" s="60">
        <v>190000</v>
      </c>
      <c r="V19" s="60">
        <v>8340591</v>
      </c>
      <c r="W19" s="60">
        <v>189438490</v>
      </c>
      <c r="X19" s="60">
        <v>160669000</v>
      </c>
      <c r="Y19" s="60">
        <v>28769490</v>
      </c>
      <c r="Z19" s="140">
        <v>17.91</v>
      </c>
      <c r="AA19" s="155">
        <v>191719343</v>
      </c>
    </row>
    <row r="20" spans="1:27" ht="12.75">
      <c r="A20" s="181" t="s">
        <v>35</v>
      </c>
      <c r="B20" s="185"/>
      <c r="C20" s="155">
        <v>26069873</v>
      </c>
      <c r="D20" s="155">
        <v>0</v>
      </c>
      <c r="E20" s="156">
        <v>5571370</v>
      </c>
      <c r="F20" s="54">
        <v>2651370</v>
      </c>
      <c r="G20" s="54">
        <v>235482</v>
      </c>
      <c r="H20" s="54">
        <v>134143</v>
      </c>
      <c r="I20" s="54">
        <v>296168</v>
      </c>
      <c r="J20" s="54">
        <v>665793</v>
      </c>
      <c r="K20" s="54">
        <v>299657</v>
      </c>
      <c r="L20" s="54">
        <v>156984</v>
      </c>
      <c r="M20" s="54">
        <v>88739</v>
      </c>
      <c r="N20" s="54">
        <v>545380</v>
      </c>
      <c r="O20" s="54">
        <v>154492</v>
      </c>
      <c r="P20" s="54">
        <v>102316</v>
      </c>
      <c r="Q20" s="54">
        <v>107734</v>
      </c>
      <c r="R20" s="54">
        <v>364542</v>
      </c>
      <c r="S20" s="54">
        <v>165989</v>
      </c>
      <c r="T20" s="54">
        <v>296673</v>
      </c>
      <c r="U20" s="54">
        <v>158677</v>
      </c>
      <c r="V20" s="54">
        <v>621339</v>
      </c>
      <c r="W20" s="54">
        <v>2197054</v>
      </c>
      <c r="X20" s="54">
        <v>5571369</v>
      </c>
      <c r="Y20" s="54">
        <v>-3374315</v>
      </c>
      <c r="Z20" s="184">
        <v>-60.57</v>
      </c>
      <c r="AA20" s="130">
        <v>2651370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553541</v>
      </c>
      <c r="H21" s="60">
        <v>0</v>
      </c>
      <c r="I21" s="82">
        <v>0</v>
      </c>
      <c r="J21" s="60">
        <v>553541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553541</v>
      </c>
      <c r="X21" s="60"/>
      <c r="Y21" s="60">
        <v>553541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222950659</v>
      </c>
      <c r="D22" s="188">
        <f>SUM(D5:D21)</f>
        <v>0</v>
      </c>
      <c r="E22" s="189">
        <f t="shared" si="0"/>
        <v>222914613</v>
      </c>
      <c r="F22" s="190">
        <f t="shared" si="0"/>
        <v>253590218</v>
      </c>
      <c r="G22" s="190">
        <f t="shared" si="0"/>
        <v>33135099</v>
      </c>
      <c r="H22" s="190">
        <f t="shared" si="0"/>
        <v>60358092</v>
      </c>
      <c r="I22" s="190">
        <f t="shared" si="0"/>
        <v>3020293</v>
      </c>
      <c r="J22" s="190">
        <f t="shared" si="0"/>
        <v>96513484</v>
      </c>
      <c r="K22" s="190">
        <f t="shared" si="0"/>
        <v>2626994</v>
      </c>
      <c r="L22" s="190">
        <f t="shared" si="0"/>
        <v>3263707</v>
      </c>
      <c r="M22" s="190">
        <f t="shared" si="0"/>
        <v>57087623</v>
      </c>
      <c r="N22" s="190">
        <f t="shared" si="0"/>
        <v>62978324</v>
      </c>
      <c r="O22" s="190">
        <f t="shared" si="0"/>
        <v>2643009</v>
      </c>
      <c r="P22" s="190">
        <f t="shared" si="0"/>
        <v>16023003</v>
      </c>
      <c r="Q22" s="190">
        <f t="shared" si="0"/>
        <v>47392816</v>
      </c>
      <c r="R22" s="190">
        <f t="shared" si="0"/>
        <v>66058828</v>
      </c>
      <c r="S22" s="190">
        <f t="shared" si="0"/>
        <v>3051840</v>
      </c>
      <c r="T22" s="190">
        <f t="shared" si="0"/>
        <v>10969023</v>
      </c>
      <c r="U22" s="190">
        <f t="shared" si="0"/>
        <v>3928003</v>
      </c>
      <c r="V22" s="190">
        <f t="shared" si="0"/>
        <v>17948866</v>
      </c>
      <c r="W22" s="190">
        <f t="shared" si="0"/>
        <v>243499502</v>
      </c>
      <c r="X22" s="190">
        <f t="shared" si="0"/>
        <v>222915012</v>
      </c>
      <c r="Y22" s="190">
        <f t="shared" si="0"/>
        <v>20584490</v>
      </c>
      <c r="Z22" s="191">
        <f>+IF(X22&lt;&gt;0,+(Y22/X22)*100,0)</f>
        <v>9.23423228221166</v>
      </c>
      <c r="AA22" s="188">
        <f>SUM(AA5:AA21)</f>
        <v>253590218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77443033</v>
      </c>
      <c r="D25" s="155">
        <v>0</v>
      </c>
      <c r="E25" s="156">
        <v>94375263</v>
      </c>
      <c r="F25" s="60">
        <v>94075266</v>
      </c>
      <c r="G25" s="60">
        <v>6314315</v>
      </c>
      <c r="H25" s="60">
        <v>7351466</v>
      </c>
      <c r="I25" s="60">
        <v>7230576</v>
      </c>
      <c r="J25" s="60">
        <v>20896357</v>
      </c>
      <c r="K25" s="60">
        <v>6678084</v>
      </c>
      <c r="L25" s="60">
        <v>6973754</v>
      </c>
      <c r="M25" s="60">
        <v>7011007</v>
      </c>
      <c r="N25" s="60">
        <v>20662845</v>
      </c>
      <c r="O25" s="60">
        <v>7117887</v>
      </c>
      <c r="P25" s="60">
        <v>7418913</v>
      </c>
      <c r="Q25" s="60">
        <v>7207145</v>
      </c>
      <c r="R25" s="60">
        <v>21743945</v>
      </c>
      <c r="S25" s="60">
        <v>7195598</v>
      </c>
      <c r="T25" s="60">
        <v>7101933</v>
      </c>
      <c r="U25" s="60">
        <v>7196874</v>
      </c>
      <c r="V25" s="60">
        <v>21494405</v>
      </c>
      <c r="W25" s="60">
        <v>84797552</v>
      </c>
      <c r="X25" s="60">
        <v>94375263</v>
      </c>
      <c r="Y25" s="60">
        <v>-9577711</v>
      </c>
      <c r="Z25" s="140">
        <v>-10.15</v>
      </c>
      <c r="AA25" s="155">
        <v>94075266</v>
      </c>
    </row>
    <row r="26" spans="1:27" ht="12.75">
      <c r="A26" s="183" t="s">
        <v>38</v>
      </c>
      <c r="B26" s="182"/>
      <c r="C26" s="155">
        <v>12906297</v>
      </c>
      <c r="D26" s="155">
        <v>0</v>
      </c>
      <c r="E26" s="156">
        <v>14246958</v>
      </c>
      <c r="F26" s="60">
        <v>14346958</v>
      </c>
      <c r="G26" s="60">
        <v>993618</v>
      </c>
      <c r="H26" s="60">
        <v>1090391</v>
      </c>
      <c r="I26" s="60">
        <v>1090081</v>
      </c>
      <c r="J26" s="60">
        <v>3174090</v>
      </c>
      <c r="K26" s="60">
        <v>1089827</v>
      </c>
      <c r="L26" s="60">
        <v>1101694</v>
      </c>
      <c r="M26" s="60">
        <v>1094757</v>
      </c>
      <c r="N26" s="60">
        <v>3286278</v>
      </c>
      <c r="O26" s="60">
        <v>1137216</v>
      </c>
      <c r="P26" s="60">
        <v>1279082</v>
      </c>
      <c r="Q26" s="60">
        <v>1279082</v>
      </c>
      <c r="R26" s="60">
        <v>3695380</v>
      </c>
      <c r="S26" s="60">
        <v>1578092</v>
      </c>
      <c r="T26" s="60">
        <v>1314494</v>
      </c>
      <c r="U26" s="60">
        <v>1340959</v>
      </c>
      <c r="V26" s="60">
        <v>4233545</v>
      </c>
      <c r="W26" s="60">
        <v>14389293</v>
      </c>
      <c r="X26" s="60">
        <v>14246958</v>
      </c>
      <c r="Y26" s="60">
        <v>142335</v>
      </c>
      <c r="Z26" s="140">
        <v>1</v>
      </c>
      <c r="AA26" s="155">
        <v>14346958</v>
      </c>
    </row>
    <row r="27" spans="1:27" ht="12.75">
      <c r="A27" s="183" t="s">
        <v>118</v>
      </c>
      <c r="B27" s="182"/>
      <c r="C27" s="155">
        <v>10830645</v>
      </c>
      <c r="D27" s="155">
        <v>0</v>
      </c>
      <c r="E27" s="156">
        <v>6617368</v>
      </c>
      <c r="F27" s="60">
        <v>7617368</v>
      </c>
      <c r="G27" s="60">
        <v>0</v>
      </c>
      <c r="H27" s="60">
        <v>0</v>
      </c>
      <c r="I27" s="60">
        <v>0</v>
      </c>
      <c r="J27" s="60">
        <v>0</v>
      </c>
      <c r="K27" s="60">
        <v>107776</v>
      </c>
      <c r="L27" s="60">
        <v>0</v>
      </c>
      <c r="M27" s="60">
        <v>0</v>
      </c>
      <c r="N27" s="60">
        <v>107776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107776</v>
      </c>
      <c r="X27" s="60">
        <v>6617368</v>
      </c>
      <c r="Y27" s="60">
        <v>-6509592</v>
      </c>
      <c r="Z27" s="140">
        <v>-98.37</v>
      </c>
      <c r="AA27" s="155">
        <v>7617368</v>
      </c>
    </row>
    <row r="28" spans="1:27" ht="12.75">
      <c r="A28" s="183" t="s">
        <v>39</v>
      </c>
      <c r="B28" s="182"/>
      <c r="C28" s="155">
        <v>31712158</v>
      </c>
      <c r="D28" s="155">
        <v>0</v>
      </c>
      <c r="E28" s="156">
        <v>48675251</v>
      </c>
      <c r="F28" s="60">
        <v>44675251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48675251</v>
      </c>
      <c r="Y28" s="60">
        <v>-48675251</v>
      </c>
      <c r="Z28" s="140">
        <v>-100</v>
      </c>
      <c r="AA28" s="155">
        <v>44675251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23268195</v>
      </c>
      <c r="D30" s="155">
        <v>0</v>
      </c>
      <c r="E30" s="156">
        <v>24000000</v>
      </c>
      <c r="F30" s="60">
        <v>24300000</v>
      </c>
      <c r="G30" s="60">
        <v>35756</v>
      </c>
      <c r="H30" s="60">
        <v>2468664</v>
      </c>
      <c r="I30" s="60">
        <v>2503818</v>
      </c>
      <c r="J30" s="60">
        <v>5008238</v>
      </c>
      <c r="K30" s="60">
        <v>1860429</v>
      </c>
      <c r="L30" s="60">
        <v>1980545</v>
      </c>
      <c r="M30" s="60">
        <v>1789663</v>
      </c>
      <c r="N30" s="60">
        <v>5630637</v>
      </c>
      <c r="O30" s="60">
        <v>2247771</v>
      </c>
      <c r="P30" s="60">
        <v>2191214</v>
      </c>
      <c r="Q30" s="60">
        <v>1961938</v>
      </c>
      <c r="R30" s="60">
        <v>6400923</v>
      </c>
      <c r="S30" s="60">
        <v>2230643</v>
      </c>
      <c r="T30" s="60">
        <v>2125089</v>
      </c>
      <c r="U30" s="60">
        <v>2034631</v>
      </c>
      <c r="V30" s="60">
        <v>6390363</v>
      </c>
      <c r="W30" s="60">
        <v>23430161</v>
      </c>
      <c r="X30" s="60">
        <v>24000000</v>
      </c>
      <c r="Y30" s="60">
        <v>-569839</v>
      </c>
      <c r="Z30" s="140">
        <v>-2.37</v>
      </c>
      <c r="AA30" s="155">
        <v>24300000</v>
      </c>
    </row>
    <row r="31" spans="1:27" ht="12.75">
      <c r="A31" s="183" t="s">
        <v>120</v>
      </c>
      <c r="B31" s="182"/>
      <c r="C31" s="155">
        <v>5525442</v>
      </c>
      <c r="D31" s="155">
        <v>0</v>
      </c>
      <c r="E31" s="156">
        <v>4560929</v>
      </c>
      <c r="F31" s="60">
        <v>4081528</v>
      </c>
      <c r="G31" s="60">
        <v>240108</v>
      </c>
      <c r="H31" s="60">
        <v>69477</v>
      </c>
      <c r="I31" s="60">
        <v>242917</v>
      </c>
      <c r="J31" s="60">
        <v>552502</v>
      </c>
      <c r="K31" s="60">
        <v>231848</v>
      </c>
      <c r="L31" s="60">
        <v>230122</v>
      </c>
      <c r="M31" s="60">
        <v>890361</v>
      </c>
      <c r="N31" s="60">
        <v>1352331</v>
      </c>
      <c r="O31" s="60">
        <v>378137</v>
      </c>
      <c r="P31" s="60">
        <v>296515</v>
      </c>
      <c r="Q31" s="60">
        <v>384051</v>
      </c>
      <c r="R31" s="60">
        <v>1058703</v>
      </c>
      <c r="S31" s="60">
        <v>4869</v>
      </c>
      <c r="T31" s="60">
        <v>22661</v>
      </c>
      <c r="U31" s="60">
        <v>252676</v>
      </c>
      <c r="V31" s="60">
        <v>280206</v>
      </c>
      <c r="W31" s="60">
        <v>3243742</v>
      </c>
      <c r="X31" s="60">
        <v>4560928</v>
      </c>
      <c r="Y31" s="60">
        <v>-1317186</v>
      </c>
      <c r="Z31" s="140">
        <v>-28.88</v>
      </c>
      <c r="AA31" s="155">
        <v>4081528</v>
      </c>
    </row>
    <row r="32" spans="1:27" ht="12.75">
      <c r="A32" s="183" t="s">
        <v>121</v>
      </c>
      <c r="B32" s="182"/>
      <c r="C32" s="155">
        <v>3582391</v>
      </c>
      <c r="D32" s="155">
        <v>0</v>
      </c>
      <c r="E32" s="156">
        <v>4240000</v>
      </c>
      <c r="F32" s="60">
        <v>6740000</v>
      </c>
      <c r="G32" s="60">
        <v>374286</v>
      </c>
      <c r="H32" s="60">
        <v>0</v>
      </c>
      <c r="I32" s="60">
        <v>746819</v>
      </c>
      <c r="J32" s="60">
        <v>1121105</v>
      </c>
      <c r="K32" s="60">
        <v>349786</v>
      </c>
      <c r="L32" s="60">
        <v>24500</v>
      </c>
      <c r="M32" s="60">
        <v>748573</v>
      </c>
      <c r="N32" s="60">
        <v>1122859</v>
      </c>
      <c r="O32" s="60">
        <v>0</v>
      </c>
      <c r="P32" s="60">
        <v>374287</v>
      </c>
      <c r="Q32" s="60">
        <v>1725025</v>
      </c>
      <c r="R32" s="60">
        <v>2099312</v>
      </c>
      <c r="S32" s="60">
        <v>862513</v>
      </c>
      <c r="T32" s="60">
        <v>888693</v>
      </c>
      <c r="U32" s="60">
        <v>0</v>
      </c>
      <c r="V32" s="60">
        <v>1751206</v>
      </c>
      <c r="W32" s="60">
        <v>6094482</v>
      </c>
      <c r="X32" s="60">
        <v>4240000</v>
      </c>
      <c r="Y32" s="60">
        <v>1854482</v>
      </c>
      <c r="Z32" s="140">
        <v>43.74</v>
      </c>
      <c r="AA32" s="155">
        <v>6740000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55156028</v>
      </c>
      <c r="D34" s="155">
        <v>0</v>
      </c>
      <c r="E34" s="156">
        <v>50926295</v>
      </c>
      <c r="F34" s="60">
        <v>85454697</v>
      </c>
      <c r="G34" s="60">
        <v>1885838</v>
      </c>
      <c r="H34" s="60">
        <v>4333131</v>
      </c>
      <c r="I34" s="60">
        <v>4574589</v>
      </c>
      <c r="J34" s="60">
        <v>10793558</v>
      </c>
      <c r="K34" s="60">
        <v>4288478</v>
      </c>
      <c r="L34" s="60">
        <v>4316396</v>
      </c>
      <c r="M34" s="60">
        <v>9269512</v>
      </c>
      <c r="N34" s="60">
        <v>17874386</v>
      </c>
      <c r="O34" s="60">
        <v>6544605</v>
      </c>
      <c r="P34" s="60">
        <v>11084017</v>
      </c>
      <c r="Q34" s="60">
        <v>4368234</v>
      </c>
      <c r="R34" s="60">
        <v>21996856</v>
      </c>
      <c r="S34" s="60">
        <v>5480899</v>
      </c>
      <c r="T34" s="60">
        <v>8598393</v>
      </c>
      <c r="U34" s="60">
        <v>3695976</v>
      </c>
      <c r="V34" s="60">
        <v>17775268</v>
      </c>
      <c r="W34" s="60">
        <v>68440068</v>
      </c>
      <c r="X34" s="60">
        <v>50926294</v>
      </c>
      <c r="Y34" s="60">
        <v>17513774</v>
      </c>
      <c r="Z34" s="140">
        <v>34.39</v>
      </c>
      <c r="AA34" s="155">
        <v>85454697</v>
      </c>
    </row>
    <row r="35" spans="1:27" ht="12.75">
      <c r="A35" s="181" t="s">
        <v>122</v>
      </c>
      <c r="B35" s="185"/>
      <c r="C35" s="155">
        <v>518289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220942478</v>
      </c>
      <c r="D36" s="188">
        <f>SUM(D25:D35)</f>
        <v>0</v>
      </c>
      <c r="E36" s="189">
        <f t="shared" si="1"/>
        <v>247642064</v>
      </c>
      <c r="F36" s="190">
        <f t="shared" si="1"/>
        <v>281291068</v>
      </c>
      <c r="G36" s="190">
        <f t="shared" si="1"/>
        <v>9843921</v>
      </c>
      <c r="H36" s="190">
        <f t="shared" si="1"/>
        <v>15313129</v>
      </c>
      <c r="I36" s="190">
        <f t="shared" si="1"/>
        <v>16388800</v>
      </c>
      <c r="J36" s="190">
        <f t="shared" si="1"/>
        <v>41545850</v>
      </c>
      <c r="K36" s="190">
        <f t="shared" si="1"/>
        <v>14606228</v>
      </c>
      <c r="L36" s="190">
        <f t="shared" si="1"/>
        <v>14627011</v>
      </c>
      <c r="M36" s="190">
        <f t="shared" si="1"/>
        <v>20803873</v>
      </c>
      <c r="N36" s="190">
        <f t="shared" si="1"/>
        <v>50037112</v>
      </c>
      <c r="O36" s="190">
        <f t="shared" si="1"/>
        <v>17425616</v>
      </c>
      <c r="P36" s="190">
        <f t="shared" si="1"/>
        <v>22644028</v>
      </c>
      <c r="Q36" s="190">
        <f t="shared" si="1"/>
        <v>16925475</v>
      </c>
      <c r="R36" s="190">
        <f t="shared" si="1"/>
        <v>56995119</v>
      </c>
      <c r="S36" s="190">
        <f t="shared" si="1"/>
        <v>17352614</v>
      </c>
      <c r="T36" s="190">
        <f t="shared" si="1"/>
        <v>20051263</v>
      </c>
      <c r="U36" s="190">
        <f t="shared" si="1"/>
        <v>14521116</v>
      </c>
      <c r="V36" s="190">
        <f t="shared" si="1"/>
        <v>51924993</v>
      </c>
      <c r="W36" s="190">
        <f t="shared" si="1"/>
        <v>200503074</v>
      </c>
      <c r="X36" s="190">
        <f t="shared" si="1"/>
        <v>247642062</v>
      </c>
      <c r="Y36" s="190">
        <f t="shared" si="1"/>
        <v>-47138988</v>
      </c>
      <c r="Z36" s="191">
        <f>+IF(X36&lt;&gt;0,+(Y36/X36)*100,0)</f>
        <v>-19.035129823785752</v>
      </c>
      <c r="AA36" s="188">
        <f>SUM(AA25:AA35)</f>
        <v>281291068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2008181</v>
      </c>
      <c r="D38" s="199">
        <f>+D22-D36</f>
        <v>0</v>
      </c>
      <c r="E38" s="200">
        <f t="shared" si="2"/>
        <v>-24727451</v>
      </c>
      <c r="F38" s="106">
        <f t="shared" si="2"/>
        <v>-27700850</v>
      </c>
      <c r="G38" s="106">
        <f t="shared" si="2"/>
        <v>23291178</v>
      </c>
      <c r="H38" s="106">
        <f t="shared" si="2"/>
        <v>45044963</v>
      </c>
      <c r="I38" s="106">
        <f t="shared" si="2"/>
        <v>-13368507</v>
      </c>
      <c r="J38" s="106">
        <f t="shared" si="2"/>
        <v>54967634</v>
      </c>
      <c r="K38" s="106">
        <f t="shared" si="2"/>
        <v>-11979234</v>
      </c>
      <c r="L38" s="106">
        <f t="shared" si="2"/>
        <v>-11363304</v>
      </c>
      <c r="M38" s="106">
        <f t="shared" si="2"/>
        <v>36283750</v>
      </c>
      <c r="N38" s="106">
        <f t="shared" si="2"/>
        <v>12941212</v>
      </c>
      <c r="O38" s="106">
        <f t="shared" si="2"/>
        <v>-14782607</v>
      </c>
      <c r="P38" s="106">
        <f t="shared" si="2"/>
        <v>-6621025</v>
      </c>
      <c r="Q38" s="106">
        <f t="shared" si="2"/>
        <v>30467341</v>
      </c>
      <c r="R38" s="106">
        <f t="shared" si="2"/>
        <v>9063709</v>
      </c>
      <c r="S38" s="106">
        <f t="shared" si="2"/>
        <v>-14300774</v>
      </c>
      <c r="T38" s="106">
        <f t="shared" si="2"/>
        <v>-9082240</v>
      </c>
      <c r="U38" s="106">
        <f t="shared" si="2"/>
        <v>-10593113</v>
      </c>
      <c r="V38" s="106">
        <f t="shared" si="2"/>
        <v>-33976127</v>
      </c>
      <c r="W38" s="106">
        <f t="shared" si="2"/>
        <v>42996428</v>
      </c>
      <c r="X38" s="106">
        <f>IF(F22=F36,0,X22-X36)</f>
        <v>-24727050</v>
      </c>
      <c r="Y38" s="106">
        <f t="shared" si="2"/>
        <v>67723478</v>
      </c>
      <c r="Z38" s="201">
        <f>+IF(X38&lt;&gt;0,+(Y38/X38)*100,0)</f>
        <v>-273.8841794714695</v>
      </c>
      <c r="AA38" s="199">
        <f>+AA22-AA36</f>
        <v>-27700850</v>
      </c>
    </row>
    <row r="39" spans="1:27" ht="12.75">
      <c r="A39" s="181" t="s">
        <v>46</v>
      </c>
      <c r="B39" s="185"/>
      <c r="C39" s="155">
        <v>51961753</v>
      </c>
      <c r="D39" s="155">
        <v>0</v>
      </c>
      <c r="E39" s="156">
        <v>53381000</v>
      </c>
      <c r="F39" s="60">
        <v>85121715</v>
      </c>
      <c r="G39" s="60">
        <v>0</v>
      </c>
      <c r="H39" s="60">
        <v>0</v>
      </c>
      <c r="I39" s="60">
        <v>4930000</v>
      </c>
      <c r="J39" s="60">
        <v>4930000</v>
      </c>
      <c r="K39" s="60">
        <v>27005000</v>
      </c>
      <c r="L39" s="60">
        <v>0</v>
      </c>
      <c r="M39" s="60">
        <v>13736000</v>
      </c>
      <c r="N39" s="60">
        <v>40741000</v>
      </c>
      <c r="O39" s="60">
        <v>0</v>
      </c>
      <c r="P39" s="60">
        <v>14004816</v>
      </c>
      <c r="Q39" s="60">
        <v>7710000</v>
      </c>
      <c r="R39" s="60">
        <v>21714816</v>
      </c>
      <c r="S39" s="60">
        <v>0</v>
      </c>
      <c r="T39" s="60">
        <v>0</v>
      </c>
      <c r="U39" s="60">
        <v>0</v>
      </c>
      <c r="V39" s="60">
        <v>0</v>
      </c>
      <c r="W39" s="60">
        <v>67385816</v>
      </c>
      <c r="X39" s="60">
        <v>53381000</v>
      </c>
      <c r="Y39" s="60">
        <v>14004816</v>
      </c>
      <c r="Z39" s="140">
        <v>26.24</v>
      </c>
      <c r="AA39" s="155">
        <v>85121715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53969934</v>
      </c>
      <c r="D42" s="206">
        <f>SUM(D38:D41)</f>
        <v>0</v>
      </c>
      <c r="E42" s="207">
        <f t="shared" si="3"/>
        <v>28653549</v>
      </c>
      <c r="F42" s="88">
        <f t="shared" si="3"/>
        <v>57420865</v>
      </c>
      <c r="G42" s="88">
        <f t="shared" si="3"/>
        <v>23291178</v>
      </c>
      <c r="H42" s="88">
        <f t="shared" si="3"/>
        <v>45044963</v>
      </c>
      <c r="I42" s="88">
        <f t="shared" si="3"/>
        <v>-8438507</v>
      </c>
      <c r="J42" s="88">
        <f t="shared" si="3"/>
        <v>59897634</v>
      </c>
      <c r="K42" s="88">
        <f t="shared" si="3"/>
        <v>15025766</v>
      </c>
      <c r="L42" s="88">
        <f t="shared" si="3"/>
        <v>-11363304</v>
      </c>
      <c r="M42" s="88">
        <f t="shared" si="3"/>
        <v>50019750</v>
      </c>
      <c r="N42" s="88">
        <f t="shared" si="3"/>
        <v>53682212</v>
      </c>
      <c r="O42" s="88">
        <f t="shared" si="3"/>
        <v>-14782607</v>
      </c>
      <c r="P42" s="88">
        <f t="shared" si="3"/>
        <v>7383791</v>
      </c>
      <c r="Q42" s="88">
        <f t="shared" si="3"/>
        <v>38177341</v>
      </c>
      <c r="R42" s="88">
        <f t="shared" si="3"/>
        <v>30778525</v>
      </c>
      <c r="S42" s="88">
        <f t="shared" si="3"/>
        <v>-14300774</v>
      </c>
      <c r="T42" s="88">
        <f t="shared" si="3"/>
        <v>-9082240</v>
      </c>
      <c r="U42" s="88">
        <f t="shared" si="3"/>
        <v>-10593113</v>
      </c>
      <c r="V42" s="88">
        <f t="shared" si="3"/>
        <v>-33976127</v>
      </c>
      <c r="W42" s="88">
        <f t="shared" si="3"/>
        <v>110382244</v>
      </c>
      <c r="X42" s="88">
        <f t="shared" si="3"/>
        <v>28653950</v>
      </c>
      <c r="Y42" s="88">
        <f t="shared" si="3"/>
        <v>81728294</v>
      </c>
      <c r="Z42" s="208">
        <f>+IF(X42&lt;&gt;0,+(Y42/X42)*100,0)</f>
        <v>285.22522723743145</v>
      </c>
      <c r="AA42" s="206">
        <f>SUM(AA38:AA41)</f>
        <v>57420865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53969934</v>
      </c>
      <c r="D44" s="210">
        <f>+D42-D43</f>
        <v>0</v>
      </c>
      <c r="E44" s="211">
        <f t="shared" si="4"/>
        <v>28653549</v>
      </c>
      <c r="F44" s="77">
        <f t="shared" si="4"/>
        <v>57420865</v>
      </c>
      <c r="G44" s="77">
        <f t="shared" si="4"/>
        <v>23291178</v>
      </c>
      <c r="H44" s="77">
        <f t="shared" si="4"/>
        <v>45044963</v>
      </c>
      <c r="I44" s="77">
        <f t="shared" si="4"/>
        <v>-8438507</v>
      </c>
      <c r="J44" s="77">
        <f t="shared" si="4"/>
        <v>59897634</v>
      </c>
      <c r="K44" s="77">
        <f t="shared" si="4"/>
        <v>15025766</v>
      </c>
      <c r="L44" s="77">
        <f t="shared" si="4"/>
        <v>-11363304</v>
      </c>
      <c r="M44" s="77">
        <f t="shared" si="4"/>
        <v>50019750</v>
      </c>
      <c r="N44" s="77">
        <f t="shared" si="4"/>
        <v>53682212</v>
      </c>
      <c r="O44" s="77">
        <f t="shared" si="4"/>
        <v>-14782607</v>
      </c>
      <c r="P44" s="77">
        <f t="shared" si="4"/>
        <v>7383791</v>
      </c>
      <c r="Q44" s="77">
        <f t="shared" si="4"/>
        <v>38177341</v>
      </c>
      <c r="R44" s="77">
        <f t="shared" si="4"/>
        <v>30778525</v>
      </c>
      <c r="S44" s="77">
        <f t="shared" si="4"/>
        <v>-14300774</v>
      </c>
      <c r="T44" s="77">
        <f t="shared" si="4"/>
        <v>-9082240</v>
      </c>
      <c r="U44" s="77">
        <f t="shared" si="4"/>
        <v>-10593113</v>
      </c>
      <c r="V44" s="77">
        <f t="shared" si="4"/>
        <v>-33976127</v>
      </c>
      <c r="W44" s="77">
        <f t="shared" si="4"/>
        <v>110382244</v>
      </c>
      <c r="X44" s="77">
        <f t="shared" si="4"/>
        <v>28653950</v>
      </c>
      <c r="Y44" s="77">
        <f t="shared" si="4"/>
        <v>81728294</v>
      </c>
      <c r="Z44" s="212">
        <f>+IF(X44&lt;&gt;0,+(Y44/X44)*100,0)</f>
        <v>285.22522723743145</v>
      </c>
      <c r="AA44" s="210">
        <f>+AA42-AA43</f>
        <v>57420865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53969934</v>
      </c>
      <c r="D46" s="206">
        <f>SUM(D44:D45)</f>
        <v>0</v>
      </c>
      <c r="E46" s="207">
        <f t="shared" si="5"/>
        <v>28653549</v>
      </c>
      <c r="F46" s="88">
        <f t="shared" si="5"/>
        <v>57420865</v>
      </c>
      <c r="G46" s="88">
        <f t="shared" si="5"/>
        <v>23291178</v>
      </c>
      <c r="H46" s="88">
        <f t="shared" si="5"/>
        <v>45044963</v>
      </c>
      <c r="I46" s="88">
        <f t="shared" si="5"/>
        <v>-8438507</v>
      </c>
      <c r="J46" s="88">
        <f t="shared" si="5"/>
        <v>59897634</v>
      </c>
      <c r="K46" s="88">
        <f t="shared" si="5"/>
        <v>15025766</v>
      </c>
      <c r="L46" s="88">
        <f t="shared" si="5"/>
        <v>-11363304</v>
      </c>
      <c r="M46" s="88">
        <f t="shared" si="5"/>
        <v>50019750</v>
      </c>
      <c r="N46" s="88">
        <f t="shared" si="5"/>
        <v>53682212</v>
      </c>
      <c r="O46" s="88">
        <f t="shared" si="5"/>
        <v>-14782607</v>
      </c>
      <c r="P46" s="88">
        <f t="shared" si="5"/>
        <v>7383791</v>
      </c>
      <c r="Q46" s="88">
        <f t="shared" si="5"/>
        <v>38177341</v>
      </c>
      <c r="R46" s="88">
        <f t="shared" si="5"/>
        <v>30778525</v>
      </c>
      <c r="S46" s="88">
        <f t="shared" si="5"/>
        <v>-14300774</v>
      </c>
      <c r="T46" s="88">
        <f t="shared" si="5"/>
        <v>-9082240</v>
      </c>
      <c r="U46" s="88">
        <f t="shared" si="5"/>
        <v>-10593113</v>
      </c>
      <c r="V46" s="88">
        <f t="shared" si="5"/>
        <v>-33976127</v>
      </c>
      <c r="W46" s="88">
        <f t="shared" si="5"/>
        <v>110382244</v>
      </c>
      <c r="X46" s="88">
        <f t="shared" si="5"/>
        <v>28653950</v>
      </c>
      <c r="Y46" s="88">
        <f t="shared" si="5"/>
        <v>81728294</v>
      </c>
      <c r="Z46" s="208">
        <f>+IF(X46&lt;&gt;0,+(Y46/X46)*100,0)</f>
        <v>285.22522723743145</v>
      </c>
      <c r="AA46" s="206">
        <f>SUM(AA44:AA45)</f>
        <v>57420865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53969934</v>
      </c>
      <c r="D48" s="217">
        <f>SUM(D46:D47)</f>
        <v>0</v>
      </c>
      <c r="E48" s="218">
        <f t="shared" si="6"/>
        <v>28653549</v>
      </c>
      <c r="F48" s="219">
        <f t="shared" si="6"/>
        <v>57420865</v>
      </c>
      <c r="G48" s="219">
        <f t="shared" si="6"/>
        <v>23291178</v>
      </c>
      <c r="H48" s="220">
        <f t="shared" si="6"/>
        <v>45044963</v>
      </c>
      <c r="I48" s="220">
        <f t="shared" si="6"/>
        <v>-8438507</v>
      </c>
      <c r="J48" s="220">
        <f t="shared" si="6"/>
        <v>59897634</v>
      </c>
      <c r="K48" s="220">
        <f t="shared" si="6"/>
        <v>15025766</v>
      </c>
      <c r="L48" s="220">
        <f t="shared" si="6"/>
        <v>-11363304</v>
      </c>
      <c r="M48" s="219">
        <f t="shared" si="6"/>
        <v>50019750</v>
      </c>
      <c r="N48" s="219">
        <f t="shared" si="6"/>
        <v>53682212</v>
      </c>
      <c r="O48" s="220">
        <f t="shared" si="6"/>
        <v>-14782607</v>
      </c>
      <c r="P48" s="220">
        <f t="shared" si="6"/>
        <v>7383791</v>
      </c>
      <c r="Q48" s="220">
        <f t="shared" si="6"/>
        <v>38177341</v>
      </c>
      <c r="R48" s="220">
        <f t="shared" si="6"/>
        <v>30778525</v>
      </c>
      <c r="S48" s="220">
        <f t="shared" si="6"/>
        <v>-14300774</v>
      </c>
      <c r="T48" s="219">
        <f t="shared" si="6"/>
        <v>-9082240</v>
      </c>
      <c r="U48" s="219">
        <f t="shared" si="6"/>
        <v>-10593113</v>
      </c>
      <c r="V48" s="220">
        <f t="shared" si="6"/>
        <v>-33976127</v>
      </c>
      <c r="W48" s="220">
        <f t="shared" si="6"/>
        <v>110382244</v>
      </c>
      <c r="X48" s="220">
        <f t="shared" si="6"/>
        <v>28653950</v>
      </c>
      <c r="Y48" s="220">
        <f t="shared" si="6"/>
        <v>81728294</v>
      </c>
      <c r="Z48" s="221">
        <f>+IF(X48&lt;&gt;0,+(Y48/X48)*100,0)</f>
        <v>285.22522723743145</v>
      </c>
      <c r="AA48" s="222">
        <f>SUM(AA46:AA47)</f>
        <v>57420865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5076445</v>
      </c>
      <c r="D5" s="153">
        <f>SUM(D6:D8)</f>
        <v>0</v>
      </c>
      <c r="E5" s="154">
        <f t="shared" si="0"/>
        <v>6900000</v>
      </c>
      <c r="F5" s="100">
        <f t="shared" si="0"/>
        <v>6600000</v>
      </c>
      <c r="G5" s="100">
        <f t="shared" si="0"/>
        <v>0</v>
      </c>
      <c r="H5" s="100">
        <f t="shared" si="0"/>
        <v>119290</v>
      </c>
      <c r="I5" s="100">
        <f t="shared" si="0"/>
        <v>165794</v>
      </c>
      <c r="J5" s="100">
        <f t="shared" si="0"/>
        <v>285084</v>
      </c>
      <c r="K5" s="100">
        <f t="shared" si="0"/>
        <v>296129</v>
      </c>
      <c r="L5" s="100">
        <f t="shared" si="0"/>
        <v>892199</v>
      </c>
      <c r="M5" s="100">
        <f t="shared" si="0"/>
        <v>0</v>
      </c>
      <c r="N5" s="100">
        <f t="shared" si="0"/>
        <v>1188328</v>
      </c>
      <c r="O5" s="100">
        <f t="shared" si="0"/>
        <v>198686</v>
      </c>
      <c r="P5" s="100">
        <f t="shared" si="0"/>
        <v>168696</v>
      </c>
      <c r="Q5" s="100">
        <f t="shared" si="0"/>
        <v>175129</v>
      </c>
      <c r="R5" s="100">
        <f t="shared" si="0"/>
        <v>542511</v>
      </c>
      <c r="S5" s="100">
        <f t="shared" si="0"/>
        <v>206837</v>
      </c>
      <c r="T5" s="100">
        <f t="shared" si="0"/>
        <v>92169</v>
      </c>
      <c r="U5" s="100">
        <f t="shared" si="0"/>
        <v>2120926</v>
      </c>
      <c r="V5" s="100">
        <f t="shared" si="0"/>
        <v>2419932</v>
      </c>
      <c r="W5" s="100">
        <f t="shared" si="0"/>
        <v>4435855</v>
      </c>
      <c r="X5" s="100">
        <f t="shared" si="0"/>
        <v>6900000</v>
      </c>
      <c r="Y5" s="100">
        <f t="shared" si="0"/>
        <v>-2464145</v>
      </c>
      <c r="Z5" s="137">
        <f>+IF(X5&lt;&gt;0,+(Y5/X5)*100,0)</f>
        <v>-35.7122463768116</v>
      </c>
      <c r="AA5" s="153">
        <f>SUM(AA6:AA8)</f>
        <v>6600000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>
        <v>200000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200000</v>
      </c>
    </row>
    <row r="8" spans="1:27" ht="12.75">
      <c r="A8" s="138" t="s">
        <v>77</v>
      </c>
      <c r="B8" s="136"/>
      <c r="C8" s="155">
        <v>5076445</v>
      </c>
      <c r="D8" s="155"/>
      <c r="E8" s="156">
        <v>6900000</v>
      </c>
      <c r="F8" s="60">
        <v>6400000</v>
      </c>
      <c r="G8" s="60"/>
      <c r="H8" s="60">
        <v>119290</v>
      </c>
      <c r="I8" s="60">
        <v>165794</v>
      </c>
      <c r="J8" s="60">
        <v>285084</v>
      </c>
      <c r="K8" s="60">
        <v>296129</v>
      </c>
      <c r="L8" s="60">
        <v>892199</v>
      </c>
      <c r="M8" s="60"/>
      <c r="N8" s="60">
        <v>1188328</v>
      </c>
      <c r="O8" s="60">
        <v>198686</v>
      </c>
      <c r="P8" s="60">
        <v>168696</v>
      </c>
      <c r="Q8" s="60">
        <v>175129</v>
      </c>
      <c r="R8" s="60">
        <v>542511</v>
      </c>
      <c r="S8" s="60">
        <v>206837</v>
      </c>
      <c r="T8" s="60">
        <v>92169</v>
      </c>
      <c r="U8" s="60">
        <v>2120926</v>
      </c>
      <c r="V8" s="60">
        <v>2419932</v>
      </c>
      <c r="W8" s="60">
        <v>4435855</v>
      </c>
      <c r="X8" s="60">
        <v>6900000</v>
      </c>
      <c r="Y8" s="60">
        <v>-2464145</v>
      </c>
      <c r="Z8" s="140">
        <v>-35.71</v>
      </c>
      <c r="AA8" s="62">
        <v>6400000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35730</v>
      </c>
      <c r="F9" s="100">
        <f t="shared" si="1"/>
        <v>35730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35730</v>
      </c>
      <c r="Y9" s="100">
        <f t="shared" si="1"/>
        <v>-35730</v>
      </c>
      <c r="Z9" s="137">
        <f>+IF(X9&lt;&gt;0,+(Y9/X9)*100,0)</f>
        <v>-100</v>
      </c>
      <c r="AA9" s="102">
        <f>SUM(AA10:AA14)</f>
        <v>35730</v>
      </c>
    </row>
    <row r="10" spans="1:27" ht="12.75">
      <c r="A10" s="138" t="s">
        <v>79</v>
      </c>
      <c r="B10" s="136"/>
      <c r="C10" s="155"/>
      <c r="D10" s="155"/>
      <c r="E10" s="156">
        <v>35730</v>
      </c>
      <c r="F10" s="60">
        <v>35730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35730</v>
      </c>
      <c r="Y10" s="60">
        <v>-35730</v>
      </c>
      <c r="Z10" s="140">
        <v>-100</v>
      </c>
      <c r="AA10" s="62">
        <v>35730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65916590</v>
      </c>
      <c r="D15" s="153">
        <f>SUM(D16:D18)</f>
        <v>0</v>
      </c>
      <c r="E15" s="154">
        <f t="shared" si="2"/>
        <v>45739950</v>
      </c>
      <c r="F15" s="100">
        <f t="shared" si="2"/>
        <v>69186513</v>
      </c>
      <c r="G15" s="100">
        <f t="shared" si="2"/>
        <v>2072384</v>
      </c>
      <c r="H15" s="100">
        <f t="shared" si="2"/>
        <v>4939030</v>
      </c>
      <c r="I15" s="100">
        <f t="shared" si="2"/>
        <v>2803574</v>
      </c>
      <c r="J15" s="100">
        <f t="shared" si="2"/>
        <v>9814988</v>
      </c>
      <c r="K15" s="100">
        <f t="shared" si="2"/>
        <v>0</v>
      </c>
      <c r="L15" s="100">
        <f t="shared" si="2"/>
        <v>447310</v>
      </c>
      <c r="M15" s="100">
        <f t="shared" si="2"/>
        <v>14363295</v>
      </c>
      <c r="N15" s="100">
        <f t="shared" si="2"/>
        <v>14810605</v>
      </c>
      <c r="O15" s="100">
        <f t="shared" si="2"/>
        <v>1002929</v>
      </c>
      <c r="P15" s="100">
        <f t="shared" si="2"/>
        <v>6928439</v>
      </c>
      <c r="Q15" s="100">
        <f t="shared" si="2"/>
        <v>5067737</v>
      </c>
      <c r="R15" s="100">
        <f t="shared" si="2"/>
        <v>12999105</v>
      </c>
      <c r="S15" s="100">
        <f t="shared" si="2"/>
        <v>9544829</v>
      </c>
      <c r="T15" s="100">
        <f t="shared" si="2"/>
        <v>4278369</v>
      </c>
      <c r="U15" s="100">
        <f t="shared" si="2"/>
        <v>4237560</v>
      </c>
      <c r="V15" s="100">
        <f t="shared" si="2"/>
        <v>18060758</v>
      </c>
      <c r="W15" s="100">
        <f t="shared" si="2"/>
        <v>55685456</v>
      </c>
      <c r="X15" s="100">
        <f t="shared" si="2"/>
        <v>45739950</v>
      </c>
      <c r="Y15" s="100">
        <f t="shared" si="2"/>
        <v>9945506</v>
      </c>
      <c r="Z15" s="137">
        <f>+IF(X15&lt;&gt;0,+(Y15/X15)*100,0)</f>
        <v>21.743587389142313</v>
      </c>
      <c r="AA15" s="102">
        <f>SUM(AA16:AA18)</f>
        <v>69186513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65916590</v>
      </c>
      <c r="D17" s="155"/>
      <c r="E17" s="156">
        <v>45739950</v>
      </c>
      <c r="F17" s="60">
        <v>69186513</v>
      </c>
      <c r="G17" s="60">
        <v>2072384</v>
      </c>
      <c r="H17" s="60">
        <v>4939030</v>
      </c>
      <c r="I17" s="60">
        <v>2803574</v>
      </c>
      <c r="J17" s="60">
        <v>9814988</v>
      </c>
      <c r="K17" s="60"/>
      <c r="L17" s="60">
        <v>447310</v>
      </c>
      <c r="M17" s="60">
        <v>14363295</v>
      </c>
      <c r="N17" s="60">
        <v>14810605</v>
      </c>
      <c r="O17" s="60">
        <v>1002929</v>
      </c>
      <c r="P17" s="60">
        <v>6928439</v>
      </c>
      <c r="Q17" s="60">
        <v>5067737</v>
      </c>
      <c r="R17" s="60">
        <v>12999105</v>
      </c>
      <c r="S17" s="60">
        <v>9544829</v>
      </c>
      <c r="T17" s="60">
        <v>4278369</v>
      </c>
      <c r="U17" s="60">
        <v>4237560</v>
      </c>
      <c r="V17" s="60">
        <v>18060758</v>
      </c>
      <c r="W17" s="60">
        <v>55685456</v>
      </c>
      <c r="X17" s="60">
        <v>45739950</v>
      </c>
      <c r="Y17" s="60">
        <v>9945506</v>
      </c>
      <c r="Z17" s="140">
        <v>21.74</v>
      </c>
      <c r="AA17" s="62">
        <v>69186513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9667328</v>
      </c>
      <c r="D19" s="153">
        <f>SUM(D20:D23)</f>
        <v>0</v>
      </c>
      <c r="E19" s="154">
        <f t="shared" si="3"/>
        <v>12080000</v>
      </c>
      <c r="F19" s="100">
        <f t="shared" si="3"/>
        <v>18200782</v>
      </c>
      <c r="G19" s="100">
        <f t="shared" si="3"/>
        <v>235775</v>
      </c>
      <c r="H19" s="100">
        <f t="shared" si="3"/>
        <v>0</v>
      </c>
      <c r="I19" s="100">
        <f t="shared" si="3"/>
        <v>793467</v>
      </c>
      <c r="J19" s="100">
        <f t="shared" si="3"/>
        <v>1029242</v>
      </c>
      <c r="K19" s="100">
        <f t="shared" si="3"/>
        <v>3070141</v>
      </c>
      <c r="L19" s="100">
        <f t="shared" si="3"/>
        <v>0</v>
      </c>
      <c r="M19" s="100">
        <f t="shared" si="3"/>
        <v>0</v>
      </c>
      <c r="N19" s="100">
        <f t="shared" si="3"/>
        <v>3070141</v>
      </c>
      <c r="O19" s="100">
        <f t="shared" si="3"/>
        <v>0</v>
      </c>
      <c r="P19" s="100">
        <f t="shared" si="3"/>
        <v>2804701</v>
      </c>
      <c r="Q19" s="100">
        <f t="shared" si="3"/>
        <v>0</v>
      </c>
      <c r="R19" s="100">
        <f t="shared" si="3"/>
        <v>2804701</v>
      </c>
      <c r="S19" s="100">
        <f t="shared" si="3"/>
        <v>0</v>
      </c>
      <c r="T19" s="100">
        <f t="shared" si="3"/>
        <v>1231084</v>
      </c>
      <c r="U19" s="100">
        <f t="shared" si="3"/>
        <v>301541</v>
      </c>
      <c r="V19" s="100">
        <f t="shared" si="3"/>
        <v>1532625</v>
      </c>
      <c r="W19" s="100">
        <f t="shared" si="3"/>
        <v>8436709</v>
      </c>
      <c r="X19" s="100">
        <f t="shared" si="3"/>
        <v>12080000</v>
      </c>
      <c r="Y19" s="100">
        <f t="shared" si="3"/>
        <v>-3643291</v>
      </c>
      <c r="Z19" s="137">
        <f>+IF(X19&lt;&gt;0,+(Y19/X19)*100,0)</f>
        <v>-30.159693708609268</v>
      </c>
      <c r="AA19" s="102">
        <f>SUM(AA20:AA23)</f>
        <v>18200782</v>
      </c>
    </row>
    <row r="20" spans="1:27" ht="12.75">
      <c r="A20" s="138" t="s">
        <v>89</v>
      </c>
      <c r="B20" s="136"/>
      <c r="C20" s="155">
        <v>9317328</v>
      </c>
      <c r="D20" s="155"/>
      <c r="E20" s="156">
        <v>11000000</v>
      </c>
      <c r="F20" s="60">
        <v>17470782</v>
      </c>
      <c r="G20" s="60">
        <v>235775</v>
      </c>
      <c r="H20" s="60"/>
      <c r="I20" s="60">
        <v>793467</v>
      </c>
      <c r="J20" s="60">
        <v>1029242</v>
      </c>
      <c r="K20" s="60">
        <v>3070141</v>
      </c>
      <c r="L20" s="60"/>
      <c r="M20" s="60"/>
      <c r="N20" s="60">
        <v>3070141</v>
      </c>
      <c r="O20" s="60"/>
      <c r="P20" s="60">
        <v>2804701</v>
      </c>
      <c r="Q20" s="60"/>
      <c r="R20" s="60">
        <v>2804701</v>
      </c>
      <c r="S20" s="60"/>
      <c r="T20" s="60">
        <v>1231084</v>
      </c>
      <c r="U20" s="60">
        <v>301541</v>
      </c>
      <c r="V20" s="60">
        <v>1532625</v>
      </c>
      <c r="W20" s="60">
        <v>8436709</v>
      </c>
      <c r="X20" s="60">
        <v>11000000</v>
      </c>
      <c r="Y20" s="60">
        <v>-2563291</v>
      </c>
      <c r="Z20" s="140">
        <v>-23.3</v>
      </c>
      <c r="AA20" s="62">
        <v>17470782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350000</v>
      </c>
      <c r="D23" s="155"/>
      <c r="E23" s="156">
        <v>1080000</v>
      </c>
      <c r="F23" s="60">
        <v>730000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1080000</v>
      </c>
      <c r="Y23" s="60">
        <v>-1080000</v>
      </c>
      <c r="Z23" s="140">
        <v>-100</v>
      </c>
      <c r="AA23" s="62">
        <v>730000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80660363</v>
      </c>
      <c r="D25" s="217">
        <f>+D5+D9+D15+D19+D24</f>
        <v>0</v>
      </c>
      <c r="E25" s="230">
        <f t="shared" si="4"/>
        <v>64755680</v>
      </c>
      <c r="F25" s="219">
        <f t="shared" si="4"/>
        <v>94023025</v>
      </c>
      <c r="G25" s="219">
        <f t="shared" si="4"/>
        <v>2308159</v>
      </c>
      <c r="H25" s="219">
        <f t="shared" si="4"/>
        <v>5058320</v>
      </c>
      <c r="I25" s="219">
        <f t="shared" si="4"/>
        <v>3762835</v>
      </c>
      <c r="J25" s="219">
        <f t="shared" si="4"/>
        <v>11129314</v>
      </c>
      <c r="K25" s="219">
        <f t="shared" si="4"/>
        <v>3366270</v>
      </c>
      <c r="L25" s="219">
        <f t="shared" si="4"/>
        <v>1339509</v>
      </c>
      <c r="M25" s="219">
        <f t="shared" si="4"/>
        <v>14363295</v>
      </c>
      <c r="N25" s="219">
        <f t="shared" si="4"/>
        <v>19069074</v>
      </c>
      <c r="O25" s="219">
        <f t="shared" si="4"/>
        <v>1201615</v>
      </c>
      <c r="P25" s="219">
        <f t="shared" si="4"/>
        <v>9901836</v>
      </c>
      <c r="Q25" s="219">
        <f t="shared" si="4"/>
        <v>5242866</v>
      </c>
      <c r="R25" s="219">
        <f t="shared" si="4"/>
        <v>16346317</v>
      </c>
      <c r="S25" s="219">
        <f t="shared" si="4"/>
        <v>9751666</v>
      </c>
      <c r="T25" s="219">
        <f t="shared" si="4"/>
        <v>5601622</v>
      </c>
      <c r="U25" s="219">
        <f t="shared" si="4"/>
        <v>6660027</v>
      </c>
      <c r="V25" s="219">
        <f t="shared" si="4"/>
        <v>22013315</v>
      </c>
      <c r="W25" s="219">
        <f t="shared" si="4"/>
        <v>68558020</v>
      </c>
      <c r="X25" s="219">
        <f t="shared" si="4"/>
        <v>64755680</v>
      </c>
      <c r="Y25" s="219">
        <f t="shared" si="4"/>
        <v>3802340</v>
      </c>
      <c r="Z25" s="231">
        <f>+IF(X25&lt;&gt;0,+(Y25/X25)*100,0)</f>
        <v>5.871824680089839</v>
      </c>
      <c r="AA25" s="232">
        <f>+AA5+AA9+AA15+AA19+AA24</f>
        <v>94023025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51903000</v>
      </c>
      <c r="D28" s="155"/>
      <c r="E28" s="156">
        <v>51161950</v>
      </c>
      <c r="F28" s="60">
        <v>82319295</v>
      </c>
      <c r="G28" s="60">
        <v>2072384</v>
      </c>
      <c r="H28" s="60">
        <v>4939030</v>
      </c>
      <c r="I28" s="60">
        <v>3466731</v>
      </c>
      <c r="J28" s="60">
        <v>10478145</v>
      </c>
      <c r="K28" s="60">
        <v>2943147</v>
      </c>
      <c r="L28" s="60">
        <v>447310</v>
      </c>
      <c r="M28" s="60">
        <v>13673511</v>
      </c>
      <c r="N28" s="60">
        <v>17063968</v>
      </c>
      <c r="O28" s="60">
        <v>1002929</v>
      </c>
      <c r="P28" s="60">
        <v>8568724</v>
      </c>
      <c r="Q28" s="60">
        <v>4626165</v>
      </c>
      <c r="R28" s="60">
        <v>14197818</v>
      </c>
      <c r="S28" s="60">
        <v>9276890</v>
      </c>
      <c r="T28" s="60">
        <v>5293114</v>
      </c>
      <c r="U28" s="60">
        <v>4347839</v>
      </c>
      <c r="V28" s="60">
        <v>18917843</v>
      </c>
      <c r="W28" s="60">
        <v>60657774</v>
      </c>
      <c r="X28" s="60">
        <v>51161950</v>
      </c>
      <c r="Y28" s="60">
        <v>9495824</v>
      </c>
      <c r="Z28" s="140">
        <v>18.56</v>
      </c>
      <c r="AA28" s="155">
        <v>82319295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>
        <v>58753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51961753</v>
      </c>
      <c r="D32" s="210">
        <f>SUM(D28:D31)</f>
        <v>0</v>
      </c>
      <c r="E32" s="211">
        <f t="shared" si="5"/>
        <v>51161950</v>
      </c>
      <c r="F32" s="77">
        <f t="shared" si="5"/>
        <v>82319295</v>
      </c>
      <c r="G32" s="77">
        <f t="shared" si="5"/>
        <v>2072384</v>
      </c>
      <c r="H32" s="77">
        <f t="shared" si="5"/>
        <v>4939030</v>
      </c>
      <c r="I32" s="77">
        <f t="shared" si="5"/>
        <v>3466731</v>
      </c>
      <c r="J32" s="77">
        <f t="shared" si="5"/>
        <v>10478145</v>
      </c>
      <c r="K32" s="77">
        <f t="shared" si="5"/>
        <v>2943147</v>
      </c>
      <c r="L32" s="77">
        <f t="shared" si="5"/>
        <v>447310</v>
      </c>
      <c r="M32" s="77">
        <f t="shared" si="5"/>
        <v>13673511</v>
      </c>
      <c r="N32" s="77">
        <f t="shared" si="5"/>
        <v>17063968</v>
      </c>
      <c r="O32" s="77">
        <f t="shared" si="5"/>
        <v>1002929</v>
      </c>
      <c r="P32" s="77">
        <f t="shared" si="5"/>
        <v>8568724</v>
      </c>
      <c r="Q32" s="77">
        <f t="shared" si="5"/>
        <v>4626165</v>
      </c>
      <c r="R32" s="77">
        <f t="shared" si="5"/>
        <v>14197818</v>
      </c>
      <c r="S32" s="77">
        <f t="shared" si="5"/>
        <v>9276890</v>
      </c>
      <c r="T32" s="77">
        <f t="shared" si="5"/>
        <v>5293114</v>
      </c>
      <c r="U32" s="77">
        <f t="shared" si="5"/>
        <v>4347839</v>
      </c>
      <c r="V32" s="77">
        <f t="shared" si="5"/>
        <v>18917843</v>
      </c>
      <c r="W32" s="77">
        <f t="shared" si="5"/>
        <v>60657774</v>
      </c>
      <c r="X32" s="77">
        <f t="shared" si="5"/>
        <v>51161950</v>
      </c>
      <c r="Y32" s="77">
        <f t="shared" si="5"/>
        <v>9495824</v>
      </c>
      <c r="Z32" s="212">
        <f>+IF(X32&lt;&gt;0,+(Y32/X32)*100,0)</f>
        <v>18.560324616243125</v>
      </c>
      <c r="AA32" s="79">
        <f>SUM(AA28:AA31)</f>
        <v>82319295</v>
      </c>
    </row>
    <row r="33" spans="1:27" ht="12.75">
      <c r="A33" s="237" t="s">
        <v>51</v>
      </c>
      <c r="B33" s="136" t="s">
        <v>137</v>
      </c>
      <c r="C33" s="155">
        <v>19462110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9236500</v>
      </c>
      <c r="D35" s="155"/>
      <c r="E35" s="156">
        <v>13593730</v>
      </c>
      <c r="F35" s="60">
        <v>11703730</v>
      </c>
      <c r="G35" s="60">
        <v>235775</v>
      </c>
      <c r="H35" s="60">
        <v>119290</v>
      </c>
      <c r="I35" s="60">
        <v>296104</v>
      </c>
      <c r="J35" s="60">
        <v>651169</v>
      </c>
      <c r="K35" s="60">
        <v>423123</v>
      </c>
      <c r="L35" s="60">
        <v>892199</v>
      </c>
      <c r="M35" s="60">
        <v>689784</v>
      </c>
      <c r="N35" s="60">
        <v>2005106</v>
      </c>
      <c r="O35" s="60">
        <v>198686</v>
      </c>
      <c r="P35" s="60">
        <v>1333112</v>
      </c>
      <c r="Q35" s="60">
        <v>616701</v>
      </c>
      <c r="R35" s="60">
        <v>2148499</v>
      </c>
      <c r="S35" s="60">
        <v>474776</v>
      </c>
      <c r="T35" s="60">
        <v>308508</v>
      </c>
      <c r="U35" s="60">
        <v>2312188</v>
      </c>
      <c r="V35" s="60">
        <v>3095472</v>
      </c>
      <c r="W35" s="60">
        <v>7900246</v>
      </c>
      <c r="X35" s="60">
        <v>13593730</v>
      </c>
      <c r="Y35" s="60">
        <v>-5693484</v>
      </c>
      <c r="Z35" s="140">
        <v>-41.88</v>
      </c>
      <c r="AA35" s="62">
        <v>11703730</v>
      </c>
    </row>
    <row r="36" spans="1:27" ht="12.75">
      <c r="A36" s="238" t="s">
        <v>139</v>
      </c>
      <c r="B36" s="149"/>
      <c r="C36" s="222">
        <f aca="true" t="shared" si="6" ref="C36:Y36">SUM(C32:C35)</f>
        <v>80660363</v>
      </c>
      <c r="D36" s="222">
        <f>SUM(D32:D35)</f>
        <v>0</v>
      </c>
      <c r="E36" s="218">
        <f t="shared" si="6"/>
        <v>64755680</v>
      </c>
      <c r="F36" s="220">
        <f t="shared" si="6"/>
        <v>94023025</v>
      </c>
      <c r="G36" s="220">
        <f t="shared" si="6"/>
        <v>2308159</v>
      </c>
      <c r="H36" s="220">
        <f t="shared" si="6"/>
        <v>5058320</v>
      </c>
      <c r="I36" s="220">
        <f t="shared" si="6"/>
        <v>3762835</v>
      </c>
      <c r="J36" s="220">
        <f t="shared" si="6"/>
        <v>11129314</v>
      </c>
      <c r="K36" s="220">
        <f t="shared" si="6"/>
        <v>3366270</v>
      </c>
      <c r="L36" s="220">
        <f t="shared" si="6"/>
        <v>1339509</v>
      </c>
      <c r="M36" s="220">
        <f t="shared" si="6"/>
        <v>14363295</v>
      </c>
      <c r="N36" s="220">
        <f t="shared" si="6"/>
        <v>19069074</v>
      </c>
      <c r="O36" s="220">
        <f t="shared" si="6"/>
        <v>1201615</v>
      </c>
      <c r="P36" s="220">
        <f t="shared" si="6"/>
        <v>9901836</v>
      </c>
      <c r="Q36" s="220">
        <f t="shared" si="6"/>
        <v>5242866</v>
      </c>
      <c r="R36" s="220">
        <f t="shared" si="6"/>
        <v>16346317</v>
      </c>
      <c r="S36" s="220">
        <f t="shared" si="6"/>
        <v>9751666</v>
      </c>
      <c r="T36" s="220">
        <f t="shared" si="6"/>
        <v>5601622</v>
      </c>
      <c r="U36" s="220">
        <f t="shared" si="6"/>
        <v>6660027</v>
      </c>
      <c r="V36" s="220">
        <f t="shared" si="6"/>
        <v>22013315</v>
      </c>
      <c r="W36" s="220">
        <f t="shared" si="6"/>
        <v>68558020</v>
      </c>
      <c r="X36" s="220">
        <f t="shared" si="6"/>
        <v>64755680</v>
      </c>
      <c r="Y36" s="220">
        <f t="shared" si="6"/>
        <v>3802340</v>
      </c>
      <c r="Z36" s="221">
        <f>+IF(X36&lt;&gt;0,+(Y36/X36)*100,0)</f>
        <v>5.871824680089839</v>
      </c>
      <c r="AA36" s="239">
        <f>SUM(AA32:AA35)</f>
        <v>94023025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28886115</v>
      </c>
      <c r="D6" s="155"/>
      <c r="E6" s="59">
        <v>76766301</v>
      </c>
      <c r="F6" s="60">
        <v>87357955</v>
      </c>
      <c r="G6" s="60">
        <v>44845207</v>
      </c>
      <c r="H6" s="60">
        <v>62907650</v>
      </c>
      <c r="I6" s="60">
        <v>51664103</v>
      </c>
      <c r="J6" s="60">
        <v>51664103</v>
      </c>
      <c r="K6" s="60">
        <v>64861272</v>
      </c>
      <c r="L6" s="60">
        <v>56595741</v>
      </c>
      <c r="M6" s="60">
        <v>77354955</v>
      </c>
      <c r="N6" s="60">
        <v>77354955</v>
      </c>
      <c r="O6" s="60">
        <v>64445242</v>
      </c>
      <c r="P6" s="60">
        <v>59193756</v>
      </c>
      <c r="Q6" s="60">
        <v>100789022</v>
      </c>
      <c r="R6" s="60">
        <v>100789022</v>
      </c>
      <c r="S6" s="60">
        <v>74904510</v>
      </c>
      <c r="T6" s="60"/>
      <c r="U6" s="60">
        <v>41017318</v>
      </c>
      <c r="V6" s="60">
        <v>41017318</v>
      </c>
      <c r="W6" s="60">
        <v>41017318</v>
      </c>
      <c r="X6" s="60">
        <v>87357955</v>
      </c>
      <c r="Y6" s="60">
        <v>-46340637</v>
      </c>
      <c r="Z6" s="140">
        <v>-53.05</v>
      </c>
      <c r="AA6" s="62">
        <v>87357955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4522879</v>
      </c>
      <c r="D8" s="155"/>
      <c r="E8" s="59">
        <v>7152162</v>
      </c>
      <c r="F8" s="60">
        <v>7152162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7152162</v>
      </c>
      <c r="Y8" s="60">
        <v>-7152162</v>
      </c>
      <c r="Z8" s="140">
        <v>-100</v>
      </c>
      <c r="AA8" s="62">
        <v>7152162</v>
      </c>
    </row>
    <row r="9" spans="1:27" ht="12.75">
      <c r="A9" s="249" t="s">
        <v>146</v>
      </c>
      <c r="B9" s="182"/>
      <c r="C9" s="155">
        <v>13865054</v>
      </c>
      <c r="D9" s="155"/>
      <c r="E9" s="59">
        <v>4426365</v>
      </c>
      <c r="F9" s="60">
        <v>4426365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4426365</v>
      </c>
      <c r="Y9" s="60">
        <v>-4426365</v>
      </c>
      <c r="Z9" s="140">
        <v>-100</v>
      </c>
      <c r="AA9" s="62">
        <v>4426365</v>
      </c>
    </row>
    <row r="10" spans="1:27" ht="12.75">
      <c r="A10" s="249" t="s">
        <v>147</v>
      </c>
      <c r="B10" s="182"/>
      <c r="C10" s="155">
        <v>26224907</v>
      </c>
      <c r="D10" s="155"/>
      <c r="E10" s="59">
        <v>15893213</v>
      </c>
      <c r="F10" s="60">
        <v>15893213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15893213</v>
      </c>
      <c r="Y10" s="159">
        <v>-15893213</v>
      </c>
      <c r="Z10" s="141">
        <v>-100</v>
      </c>
      <c r="AA10" s="225">
        <v>15893213</v>
      </c>
    </row>
    <row r="11" spans="1:27" ht="12.75">
      <c r="A11" s="249" t="s">
        <v>148</v>
      </c>
      <c r="B11" s="182"/>
      <c r="C11" s="155">
        <v>3861518</v>
      </c>
      <c r="D11" s="155"/>
      <c r="E11" s="59">
        <v>1487396</v>
      </c>
      <c r="F11" s="60">
        <v>1487396</v>
      </c>
      <c r="G11" s="60">
        <v>1167919</v>
      </c>
      <c r="H11" s="60">
        <v>1167919</v>
      </c>
      <c r="I11" s="60">
        <v>1167919</v>
      </c>
      <c r="J11" s="60">
        <v>1167919</v>
      </c>
      <c r="K11" s="60">
        <v>1225206</v>
      </c>
      <c r="L11" s="60">
        <v>2610266</v>
      </c>
      <c r="M11" s="60">
        <v>2453181</v>
      </c>
      <c r="N11" s="60">
        <v>2453181</v>
      </c>
      <c r="O11" s="60">
        <v>2453181</v>
      </c>
      <c r="P11" s="60">
        <v>1617811</v>
      </c>
      <c r="Q11" s="60">
        <v>1370652</v>
      </c>
      <c r="R11" s="60">
        <v>1370652</v>
      </c>
      <c r="S11" s="60">
        <v>1002758</v>
      </c>
      <c r="T11" s="60"/>
      <c r="U11" s="60">
        <v>875745</v>
      </c>
      <c r="V11" s="60">
        <v>875745</v>
      </c>
      <c r="W11" s="60">
        <v>875745</v>
      </c>
      <c r="X11" s="60">
        <v>1487396</v>
      </c>
      <c r="Y11" s="60">
        <v>-611651</v>
      </c>
      <c r="Z11" s="140">
        <v>-41.12</v>
      </c>
      <c r="AA11" s="62">
        <v>1487396</v>
      </c>
    </row>
    <row r="12" spans="1:27" ht="12.75">
      <c r="A12" s="250" t="s">
        <v>56</v>
      </c>
      <c r="B12" s="251"/>
      <c r="C12" s="168">
        <f aca="true" t="shared" si="0" ref="C12:Y12">SUM(C6:C11)</f>
        <v>77360473</v>
      </c>
      <c r="D12" s="168">
        <f>SUM(D6:D11)</f>
        <v>0</v>
      </c>
      <c r="E12" s="72">
        <f t="shared" si="0"/>
        <v>105725437</v>
      </c>
      <c r="F12" s="73">
        <f t="shared" si="0"/>
        <v>116317091</v>
      </c>
      <c r="G12" s="73">
        <f t="shared" si="0"/>
        <v>46013126</v>
      </c>
      <c r="H12" s="73">
        <f t="shared" si="0"/>
        <v>64075569</v>
      </c>
      <c r="I12" s="73">
        <f t="shared" si="0"/>
        <v>52832022</v>
      </c>
      <c r="J12" s="73">
        <f t="shared" si="0"/>
        <v>52832022</v>
      </c>
      <c r="K12" s="73">
        <f t="shared" si="0"/>
        <v>66086478</v>
      </c>
      <c r="L12" s="73">
        <f t="shared" si="0"/>
        <v>59206007</v>
      </c>
      <c r="M12" s="73">
        <f t="shared" si="0"/>
        <v>79808136</v>
      </c>
      <c r="N12" s="73">
        <f t="shared" si="0"/>
        <v>79808136</v>
      </c>
      <c r="O12" s="73">
        <f t="shared" si="0"/>
        <v>66898423</v>
      </c>
      <c r="P12" s="73">
        <f t="shared" si="0"/>
        <v>60811567</v>
      </c>
      <c r="Q12" s="73">
        <f t="shared" si="0"/>
        <v>102159674</v>
      </c>
      <c r="R12" s="73">
        <f t="shared" si="0"/>
        <v>102159674</v>
      </c>
      <c r="S12" s="73">
        <f t="shared" si="0"/>
        <v>75907268</v>
      </c>
      <c r="T12" s="73">
        <f t="shared" si="0"/>
        <v>0</v>
      </c>
      <c r="U12" s="73">
        <f t="shared" si="0"/>
        <v>41893063</v>
      </c>
      <c r="V12" s="73">
        <f t="shared" si="0"/>
        <v>41893063</v>
      </c>
      <c r="W12" s="73">
        <f t="shared" si="0"/>
        <v>41893063</v>
      </c>
      <c r="X12" s="73">
        <f t="shared" si="0"/>
        <v>116317091</v>
      </c>
      <c r="Y12" s="73">
        <f t="shared" si="0"/>
        <v>-74424028</v>
      </c>
      <c r="Z12" s="170">
        <f>+IF(X12&lt;&gt;0,+(Y12/X12)*100,0)</f>
        <v>-63.9837425095165</v>
      </c>
      <c r="AA12" s="74">
        <f>SUM(AA6:AA11)</f>
        <v>116317091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3092581</v>
      </c>
      <c r="D16" s="155"/>
      <c r="E16" s="59">
        <v>3079000</v>
      </c>
      <c r="F16" s="60">
        <v>12171101</v>
      </c>
      <c r="G16" s="159">
        <v>3110967</v>
      </c>
      <c r="H16" s="159">
        <v>3129192</v>
      </c>
      <c r="I16" s="159">
        <v>3147295</v>
      </c>
      <c r="J16" s="60">
        <v>3147295</v>
      </c>
      <c r="K16" s="159">
        <v>3166203</v>
      </c>
      <c r="L16" s="159">
        <v>3184618</v>
      </c>
      <c r="M16" s="60">
        <v>13241018</v>
      </c>
      <c r="N16" s="159">
        <v>13241018</v>
      </c>
      <c r="O16" s="159">
        <v>13215813</v>
      </c>
      <c r="P16" s="159">
        <v>13403257</v>
      </c>
      <c r="Q16" s="60">
        <v>13487666</v>
      </c>
      <c r="R16" s="159">
        <v>13487666</v>
      </c>
      <c r="S16" s="159">
        <v>13568827</v>
      </c>
      <c r="T16" s="60"/>
      <c r="U16" s="159">
        <v>13732253</v>
      </c>
      <c r="V16" s="159">
        <v>13732253</v>
      </c>
      <c r="W16" s="159">
        <v>13732253</v>
      </c>
      <c r="X16" s="60">
        <v>12171101</v>
      </c>
      <c r="Y16" s="159">
        <v>1561152</v>
      </c>
      <c r="Z16" s="141">
        <v>12.83</v>
      </c>
      <c r="AA16" s="225">
        <v>12171101</v>
      </c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808305514</v>
      </c>
      <c r="D19" s="155"/>
      <c r="E19" s="59">
        <v>64755680</v>
      </c>
      <c r="F19" s="60">
        <v>879613812</v>
      </c>
      <c r="G19" s="60">
        <v>2308159</v>
      </c>
      <c r="H19" s="60">
        <v>7366478</v>
      </c>
      <c r="I19" s="60">
        <v>11129314</v>
      </c>
      <c r="J19" s="60">
        <v>11129314</v>
      </c>
      <c r="K19" s="60">
        <v>14495583</v>
      </c>
      <c r="L19" s="60">
        <v>15835095</v>
      </c>
      <c r="M19" s="60">
        <v>30198390</v>
      </c>
      <c r="N19" s="60">
        <v>30198390</v>
      </c>
      <c r="O19" s="60">
        <v>31400005</v>
      </c>
      <c r="P19" s="60">
        <v>41301839</v>
      </c>
      <c r="Q19" s="60">
        <v>46544705</v>
      </c>
      <c r="R19" s="60">
        <v>46544705</v>
      </c>
      <c r="S19" s="60">
        <v>56296370</v>
      </c>
      <c r="T19" s="60"/>
      <c r="U19" s="60">
        <v>68558020</v>
      </c>
      <c r="V19" s="60">
        <v>68558020</v>
      </c>
      <c r="W19" s="60">
        <v>68558020</v>
      </c>
      <c r="X19" s="60">
        <v>879613812</v>
      </c>
      <c r="Y19" s="60">
        <v>-811055792</v>
      </c>
      <c r="Z19" s="140">
        <v>-92.21</v>
      </c>
      <c r="AA19" s="62">
        <v>879613812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130001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811528096</v>
      </c>
      <c r="D24" s="168">
        <f>SUM(D15:D23)</f>
        <v>0</v>
      </c>
      <c r="E24" s="76">
        <f t="shared" si="1"/>
        <v>67834680</v>
      </c>
      <c r="F24" s="77">
        <f t="shared" si="1"/>
        <v>891784913</v>
      </c>
      <c r="G24" s="77">
        <f t="shared" si="1"/>
        <v>5419126</v>
      </c>
      <c r="H24" s="77">
        <f t="shared" si="1"/>
        <v>10495670</v>
      </c>
      <c r="I24" s="77">
        <f t="shared" si="1"/>
        <v>14276609</v>
      </c>
      <c r="J24" s="77">
        <f t="shared" si="1"/>
        <v>14276609</v>
      </c>
      <c r="K24" s="77">
        <f t="shared" si="1"/>
        <v>17661786</v>
      </c>
      <c r="L24" s="77">
        <f t="shared" si="1"/>
        <v>19019713</v>
      </c>
      <c r="M24" s="77">
        <f t="shared" si="1"/>
        <v>43439408</v>
      </c>
      <c r="N24" s="77">
        <f t="shared" si="1"/>
        <v>43439408</v>
      </c>
      <c r="O24" s="77">
        <f t="shared" si="1"/>
        <v>44615818</v>
      </c>
      <c r="P24" s="77">
        <f t="shared" si="1"/>
        <v>54705096</v>
      </c>
      <c r="Q24" s="77">
        <f t="shared" si="1"/>
        <v>60032371</v>
      </c>
      <c r="R24" s="77">
        <f t="shared" si="1"/>
        <v>60032371</v>
      </c>
      <c r="S24" s="77">
        <f t="shared" si="1"/>
        <v>69865197</v>
      </c>
      <c r="T24" s="77">
        <f t="shared" si="1"/>
        <v>0</v>
      </c>
      <c r="U24" s="77">
        <f t="shared" si="1"/>
        <v>82290273</v>
      </c>
      <c r="V24" s="77">
        <f t="shared" si="1"/>
        <v>82290273</v>
      </c>
      <c r="W24" s="77">
        <f t="shared" si="1"/>
        <v>82290273</v>
      </c>
      <c r="X24" s="77">
        <f t="shared" si="1"/>
        <v>891784913</v>
      </c>
      <c r="Y24" s="77">
        <f t="shared" si="1"/>
        <v>-809494640</v>
      </c>
      <c r="Z24" s="212">
        <f>+IF(X24&lt;&gt;0,+(Y24/X24)*100,0)</f>
        <v>-90.77240803242877</v>
      </c>
      <c r="AA24" s="79">
        <f>SUM(AA15:AA23)</f>
        <v>891784913</v>
      </c>
    </row>
    <row r="25" spans="1:27" ht="12.75">
      <c r="A25" s="250" t="s">
        <v>159</v>
      </c>
      <c r="B25" s="251"/>
      <c r="C25" s="168">
        <f aca="true" t="shared" si="2" ref="C25:Y25">+C12+C24</f>
        <v>888888569</v>
      </c>
      <c r="D25" s="168">
        <f>+D12+D24</f>
        <v>0</v>
      </c>
      <c r="E25" s="72">
        <f t="shared" si="2"/>
        <v>173560117</v>
      </c>
      <c r="F25" s="73">
        <f t="shared" si="2"/>
        <v>1008102004</v>
      </c>
      <c r="G25" s="73">
        <f t="shared" si="2"/>
        <v>51432252</v>
      </c>
      <c r="H25" s="73">
        <f t="shared" si="2"/>
        <v>74571239</v>
      </c>
      <c r="I25" s="73">
        <f t="shared" si="2"/>
        <v>67108631</v>
      </c>
      <c r="J25" s="73">
        <f t="shared" si="2"/>
        <v>67108631</v>
      </c>
      <c r="K25" s="73">
        <f t="shared" si="2"/>
        <v>83748264</v>
      </c>
      <c r="L25" s="73">
        <f t="shared" si="2"/>
        <v>78225720</v>
      </c>
      <c r="M25" s="73">
        <f t="shared" si="2"/>
        <v>123247544</v>
      </c>
      <c r="N25" s="73">
        <f t="shared" si="2"/>
        <v>123247544</v>
      </c>
      <c r="O25" s="73">
        <f t="shared" si="2"/>
        <v>111514241</v>
      </c>
      <c r="P25" s="73">
        <f t="shared" si="2"/>
        <v>115516663</v>
      </c>
      <c r="Q25" s="73">
        <f t="shared" si="2"/>
        <v>162192045</v>
      </c>
      <c r="R25" s="73">
        <f t="shared" si="2"/>
        <v>162192045</v>
      </c>
      <c r="S25" s="73">
        <f t="shared" si="2"/>
        <v>145772465</v>
      </c>
      <c r="T25" s="73">
        <f t="shared" si="2"/>
        <v>0</v>
      </c>
      <c r="U25" s="73">
        <f t="shared" si="2"/>
        <v>124183336</v>
      </c>
      <c r="V25" s="73">
        <f t="shared" si="2"/>
        <v>124183336</v>
      </c>
      <c r="W25" s="73">
        <f t="shared" si="2"/>
        <v>124183336</v>
      </c>
      <c r="X25" s="73">
        <f t="shared" si="2"/>
        <v>1008102004</v>
      </c>
      <c r="Y25" s="73">
        <f t="shared" si="2"/>
        <v>-883918668</v>
      </c>
      <c r="Z25" s="170">
        <f>+IF(X25&lt;&gt;0,+(Y25/X25)*100,0)</f>
        <v>-87.68147116985594</v>
      </c>
      <c r="AA25" s="74">
        <f>+AA12+AA24</f>
        <v>1008102004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56080245</v>
      </c>
      <c r="D32" s="155"/>
      <c r="E32" s="59">
        <v>11696576</v>
      </c>
      <c r="F32" s="60">
        <v>11696576</v>
      </c>
      <c r="G32" s="60">
        <v>4065854</v>
      </c>
      <c r="H32" s="60"/>
      <c r="I32" s="60"/>
      <c r="J32" s="60"/>
      <c r="K32" s="60">
        <v>875662</v>
      </c>
      <c r="L32" s="60">
        <v>21585017</v>
      </c>
      <c r="M32" s="60">
        <v>27679703</v>
      </c>
      <c r="N32" s="60">
        <v>27679703</v>
      </c>
      <c r="O32" s="60">
        <v>28795939</v>
      </c>
      <c r="P32" s="60">
        <v>33294860</v>
      </c>
      <c r="Q32" s="60">
        <v>38744431</v>
      </c>
      <c r="R32" s="60">
        <v>38744431</v>
      </c>
      <c r="S32" s="60">
        <v>23844517</v>
      </c>
      <c r="T32" s="60"/>
      <c r="U32" s="60">
        <v>8092532</v>
      </c>
      <c r="V32" s="60">
        <v>8092532</v>
      </c>
      <c r="W32" s="60">
        <v>8092532</v>
      </c>
      <c r="X32" s="60">
        <v>11696576</v>
      </c>
      <c r="Y32" s="60">
        <v>-3604044</v>
      </c>
      <c r="Z32" s="140">
        <v>-30.81</v>
      </c>
      <c r="AA32" s="62">
        <v>11696576</v>
      </c>
    </row>
    <row r="33" spans="1:27" ht="12.75">
      <c r="A33" s="249" t="s">
        <v>165</v>
      </c>
      <c r="B33" s="182"/>
      <c r="C33" s="155">
        <v>6543396</v>
      </c>
      <c r="D33" s="155"/>
      <c r="E33" s="59">
        <v>6120125</v>
      </c>
      <c r="F33" s="60">
        <v>6120125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6120125</v>
      </c>
      <c r="Y33" s="60">
        <v>-6120125</v>
      </c>
      <c r="Z33" s="140">
        <v>-100</v>
      </c>
      <c r="AA33" s="62">
        <v>6120125</v>
      </c>
    </row>
    <row r="34" spans="1:27" ht="12.75">
      <c r="A34" s="250" t="s">
        <v>58</v>
      </c>
      <c r="B34" s="251"/>
      <c r="C34" s="168">
        <f aca="true" t="shared" si="3" ref="C34:Y34">SUM(C29:C33)</f>
        <v>62623641</v>
      </c>
      <c r="D34" s="168">
        <f>SUM(D29:D33)</f>
        <v>0</v>
      </c>
      <c r="E34" s="72">
        <f t="shared" si="3"/>
        <v>17816701</v>
      </c>
      <c r="F34" s="73">
        <f t="shared" si="3"/>
        <v>17816701</v>
      </c>
      <c r="G34" s="73">
        <f t="shared" si="3"/>
        <v>4065854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875662</v>
      </c>
      <c r="L34" s="73">
        <f t="shared" si="3"/>
        <v>21585017</v>
      </c>
      <c r="M34" s="73">
        <f t="shared" si="3"/>
        <v>27679703</v>
      </c>
      <c r="N34" s="73">
        <f t="shared" si="3"/>
        <v>27679703</v>
      </c>
      <c r="O34" s="73">
        <f t="shared" si="3"/>
        <v>28795939</v>
      </c>
      <c r="P34" s="73">
        <f t="shared" si="3"/>
        <v>33294860</v>
      </c>
      <c r="Q34" s="73">
        <f t="shared" si="3"/>
        <v>38744431</v>
      </c>
      <c r="R34" s="73">
        <f t="shared" si="3"/>
        <v>38744431</v>
      </c>
      <c r="S34" s="73">
        <f t="shared" si="3"/>
        <v>23844517</v>
      </c>
      <c r="T34" s="73">
        <f t="shared" si="3"/>
        <v>0</v>
      </c>
      <c r="U34" s="73">
        <f t="shared" si="3"/>
        <v>8092532</v>
      </c>
      <c r="V34" s="73">
        <f t="shared" si="3"/>
        <v>8092532</v>
      </c>
      <c r="W34" s="73">
        <f t="shared" si="3"/>
        <v>8092532</v>
      </c>
      <c r="X34" s="73">
        <f t="shared" si="3"/>
        <v>17816701</v>
      </c>
      <c r="Y34" s="73">
        <f t="shared" si="3"/>
        <v>-9724169</v>
      </c>
      <c r="Z34" s="170">
        <f>+IF(X34&lt;&gt;0,+(Y34/X34)*100,0)</f>
        <v>-54.57895375804982</v>
      </c>
      <c r="AA34" s="74">
        <f>SUM(AA29:AA33)</f>
        <v>17816701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13796189</v>
      </c>
      <c r="D38" s="155"/>
      <c r="E38" s="59">
        <v>8326100</v>
      </c>
      <c r="F38" s="60">
        <v>8326100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8326100</v>
      </c>
      <c r="Y38" s="60">
        <v>-8326100</v>
      </c>
      <c r="Z38" s="140">
        <v>-100</v>
      </c>
      <c r="AA38" s="62">
        <v>8326100</v>
      </c>
    </row>
    <row r="39" spans="1:27" ht="12.75">
      <c r="A39" s="250" t="s">
        <v>59</v>
      </c>
      <c r="B39" s="253"/>
      <c r="C39" s="168">
        <f aca="true" t="shared" si="4" ref="C39:Y39">SUM(C37:C38)</f>
        <v>13796189</v>
      </c>
      <c r="D39" s="168">
        <f>SUM(D37:D38)</f>
        <v>0</v>
      </c>
      <c r="E39" s="76">
        <f t="shared" si="4"/>
        <v>8326100</v>
      </c>
      <c r="F39" s="77">
        <f t="shared" si="4"/>
        <v>8326100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8326100</v>
      </c>
      <c r="Y39" s="77">
        <f t="shared" si="4"/>
        <v>-8326100</v>
      </c>
      <c r="Z39" s="212">
        <f>+IF(X39&lt;&gt;0,+(Y39/X39)*100,0)</f>
        <v>-100</v>
      </c>
      <c r="AA39" s="79">
        <f>SUM(AA37:AA38)</f>
        <v>8326100</v>
      </c>
    </row>
    <row r="40" spans="1:27" ht="12.75">
      <c r="A40" s="250" t="s">
        <v>167</v>
      </c>
      <c r="B40" s="251"/>
      <c r="C40" s="168">
        <f aca="true" t="shared" si="5" ref="C40:Y40">+C34+C39</f>
        <v>76419830</v>
      </c>
      <c r="D40" s="168">
        <f>+D34+D39</f>
        <v>0</v>
      </c>
      <c r="E40" s="72">
        <f t="shared" si="5"/>
        <v>26142801</v>
      </c>
      <c r="F40" s="73">
        <f t="shared" si="5"/>
        <v>26142801</v>
      </c>
      <c r="G40" s="73">
        <f t="shared" si="5"/>
        <v>4065854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875662</v>
      </c>
      <c r="L40" s="73">
        <f t="shared" si="5"/>
        <v>21585017</v>
      </c>
      <c r="M40" s="73">
        <f t="shared" si="5"/>
        <v>27679703</v>
      </c>
      <c r="N40" s="73">
        <f t="shared" si="5"/>
        <v>27679703</v>
      </c>
      <c r="O40" s="73">
        <f t="shared" si="5"/>
        <v>28795939</v>
      </c>
      <c r="P40" s="73">
        <f t="shared" si="5"/>
        <v>33294860</v>
      </c>
      <c r="Q40" s="73">
        <f t="shared" si="5"/>
        <v>38744431</v>
      </c>
      <c r="R40" s="73">
        <f t="shared" si="5"/>
        <v>38744431</v>
      </c>
      <c r="S40" s="73">
        <f t="shared" si="5"/>
        <v>23844517</v>
      </c>
      <c r="T40" s="73">
        <f t="shared" si="5"/>
        <v>0</v>
      </c>
      <c r="U40" s="73">
        <f t="shared" si="5"/>
        <v>8092532</v>
      </c>
      <c r="V40" s="73">
        <f t="shared" si="5"/>
        <v>8092532</v>
      </c>
      <c r="W40" s="73">
        <f t="shared" si="5"/>
        <v>8092532</v>
      </c>
      <c r="X40" s="73">
        <f t="shared" si="5"/>
        <v>26142801</v>
      </c>
      <c r="Y40" s="73">
        <f t="shared" si="5"/>
        <v>-18050269</v>
      </c>
      <c r="Z40" s="170">
        <f>+IF(X40&lt;&gt;0,+(Y40/X40)*100,0)</f>
        <v>-69.04489308548078</v>
      </c>
      <c r="AA40" s="74">
        <f>+AA34+AA39</f>
        <v>26142801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812468739</v>
      </c>
      <c r="D42" s="257">
        <f>+D25-D40</f>
        <v>0</v>
      </c>
      <c r="E42" s="258">
        <f t="shared" si="6"/>
        <v>147417316</v>
      </c>
      <c r="F42" s="259">
        <f t="shared" si="6"/>
        <v>981959203</v>
      </c>
      <c r="G42" s="259">
        <f t="shared" si="6"/>
        <v>47366398</v>
      </c>
      <c r="H42" s="259">
        <f t="shared" si="6"/>
        <v>74571239</v>
      </c>
      <c r="I42" s="259">
        <f t="shared" si="6"/>
        <v>67108631</v>
      </c>
      <c r="J42" s="259">
        <f t="shared" si="6"/>
        <v>67108631</v>
      </c>
      <c r="K42" s="259">
        <f t="shared" si="6"/>
        <v>82872602</v>
      </c>
      <c r="L42" s="259">
        <f t="shared" si="6"/>
        <v>56640703</v>
      </c>
      <c r="M42" s="259">
        <f t="shared" si="6"/>
        <v>95567841</v>
      </c>
      <c r="N42" s="259">
        <f t="shared" si="6"/>
        <v>95567841</v>
      </c>
      <c r="O42" s="259">
        <f t="shared" si="6"/>
        <v>82718302</v>
      </c>
      <c r="P42" s="259">
        <f t="shared" si="6"/>
        <v>82221803</v>
      </c>
      <c r="Q42" s="259">
        <f t="shared" si="6"/>
        <v>123447614</v>
      </c>
      <c r="R42" s="259">
        <f t="shared" si="6"/>
        <v>123447614</v>
      </c>
      <c r="S42" s="259">
        <f t="shared" si="6"/>
        <v>121927948</v>
      </c>
      <c r="T42" s="259">
        <f t="shared" si="6"/>
        <v>0</v>
      </c>
      <c r="U42" s="259">
        <f t="shared" si="6"/>
        <v>116090804</v>
      </c>
      <c r="V42" s="259">
        <f t="shared" si="6"/>
        <v>116090804</v>
      </c>
      <c r="W42" s="259">
        <f t="shared" si="6"/>
        <v>116090804</v>
      </c>
      <c r="X42" s="259">
        <f t="shared" si="6"/>
        <v>981959203</v>
      </c>
      <c r="Y42" s="259">
        <f t="shared" si="6"/>
        <v>-865868399</v>
      </c>
      <c r="Z42" s="260">
        <f>+IF(X42&lt;&gt;0,+(Y42/X42)*100,0)</f>
        <v>-88.1776347077018</v>
      </c>
      <c r="AA42" s="261">
        <f>+AA25-AA40</f>
        <v>981959203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812468739</v>
      </c>
      <c r="D45" s="155"/>
      <c r="E45" s="59">
        <v>147417317</v>
      </c>
      <c r="F45" s="60">
        <v>981959204</v>
      </c>
      <c r="G45" s="60">
        <v>47366398</v>
      </c>
      <c r="H45" s="60">
        <v>74571239</v>
      </c>
      <c r="I45" s="60">
        <v>67108631</v>
      </c>
      <c r="J45" s="60">
        <v>67108631</v>
      </c>
      <c r="K45" s="60">
        <v>82872602</v>
      </c>
      <c r="L45" s="60">
        <v>56640703</v>
      </c>
      <c r="M45" s="60">
        <v>95567841</v>
      </c>
      <c r="N45" s="60">
        <v>95567841</v>
      </c>
      <c r="O45" s="60">
        <v>82718302</v>
      </c>
      <c r="P45" s="60">
        <v>82221803</v>
      </c>
      <c r="Q45" s="60">
        <v>123447614</v>
      </c>
      <c r="R45" s="60">
        <v>123447614</v>
      </c>
      <c r="S45" s="60">
        <v>121927948</v>
      </c>
      <c r="T45" s="60"/>
      <c r="U45" s="60">
        <v>116090804</v>
      </c>
      <c r="V45" s="60">
        <v>116090804</v>
      </c>
      <c r="W45" s="60">
        <v>116090804</v>
      </c>
      <c r="X45" s="60">
        <v>981959204</v>
      </c>
      <c r="Y45" s="60">
        <v>-865868400</v>
      </c>
      <c r="Z45" s="139">
        <v>-88.18</v>
      </c>
      <c r="AA45" s="62">
        <v>981959204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812468739</v>
      </c>
      <c r="D48" s="217">
        <f>SUM(D45:D47)</f>
        <v>0</v>
      </c>
      <c r="E48" s="264">
        <f t="shared" si="7"/>
        <v>147417317</v>
      </c>
      <c r="F48" s="219">
        <f t="shared" si="7"/>
        <v>981959204</v>
      </c>
      <c r="G48" s="219">
        <f t="shared" si="7"/>
        <v>47366398</v>
      </c>
      <c r="H48" s="219">
        <f t="shared" si="7"/>
        <v>74571239</v>
      </c>
      <c r="I48" s="219">
        <f t="shared" si="7"/>
        <v>67108631</v>
      </c>
      <c r="J48" s="219">
        <f t="shared" si="7"/>
        <v>67108631</v>
      </c>
      <c r="K48" s="219">
        <f t="shared" si="7"/>
        <v>82872602</v>
      </c>
      <c r="L48" s="219">
        <f t="shared" si="7"/>
        <v>56640703</v>
      </c>
      <c r="M48" s="219">
        <f t="shared" si="7"/>
        <v>95567841</v>
      </c>
      <c r="N48" s="219">
        <f t="shared" si="7"/>
        <v>95567841</v>
      </c>
      <c r="O48" s="219">
        <f t="shared" si="7"/>
        <v>82718302</v>
      </c>
      <c r="P48" s="219">
        <f t="shared" si="7"/>
        <v>82221803</v>
      </c>
      <c r="Q48" s="219">
        <f t="shared" si="7"/>
        <v>123447614</v>
      </c>
      <c r="R48" s="219">
        <f t="shared" si="7"/>
        <v>123447614</v>
      </c>
      <c r="S48" s="219">
        <f t="shared" si="7"/>
        <v>121927948</v>
      </c>
      <c r="T48" s="219">
        <f t="shared" si="7"/>
        <v>0</v>
      </c>
      <c r="U48" s="219">
        <f t="shared" si="7"/>
        <v>116090804</v>
      </c>
      <c r="V48" s="219">
        <f t="shared" si="7"/>
        <v>116090804</v>
      </c>
      <c r="W48" s="219">
        <f t="shared" si="7"/>
        <v>116090804</v>
      </c>
      <c r="X48" s="219">
        <f t="shared" si="7"/>
        <v>981959204</v>
      </c>
      <c r="Y48" s="219">
        <f t="shared" si="7"/>
        <v>-865868400</v>
      </c>
      <c r="Z48" s="265">
        <f>+IF(X48&lt;&gt;0,+(Y48/X48)*100,0)</f>
        <v>-88.17763471974138</v>
      </c>
      <c r="AA48" s="232">
        <f>SUM(AA45:AA47)</f>
        <v>981959204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13609271</v>
      </c>
      <c r="D6" s="155"/>
      <c r="E6" s="59">
        <v>14200000</v>
      </c>
      <c r="F6" s="60">
        <v>23200000</v>
      </c>
      <c r="G6" s="60">
        <v>475917</v>
      </c>
      <c r="H6" s="60">
        <v>475970</v>
      </c>
      <c r="I6" s="60">
        <v>383381</v>
      </c>
      <c r="J6" s="60">
        <v>1335268</v>
      </c>
      <c r="K6" s="60">
        <v>1037883</v>
      </c>
      <c r="L6" s="60">
        <v>1253578</v>
      </c>
      <c r="M6" s="60">
        <v>1621508</v>
      </c>
      <c r="N6" s="60">
        <v>3912969</v>
      </c>
      <c r="O6" s="60">
        <v>193230</v>
      </c>
      <c r="P6" s="60">
        <v>1160284</v>
      </c>
      <c r="Q6" s="60">
        <v>227497</v>
      </c>
      <c r="R6" s="60">
        <v>1581011</v>
      </c>
      <c r="S6" s="60">
        <v>255948</v>
      </c>
      <c r="T6" s="60">
        <v>389045</v>
      </c>
      <c r="U6" s="60">
        <v>345836</v>
      </c>
      <c r="V6" s="60">
        <v>990829</v>
      </c>
      <c r="W6" s="60">
        <v>7820077</v>
      </c>
      <c r="X6" s="60">
        <v>23200000</v>
      </c>
      <c r="Y6" s="60">
        <v>-15379923</v>
      </c>
      <c r="Z6" s="140">
        <v>-66.29</v>
      </c>
      <c r="AA6" s="62">
        <v>23200000</v>
      </c>
    </row>
    <row r="7" spans="1:27" ht="12.75">
      <c r="A7" s="249" t="s">
        <v>32</v>
      </c>
      <c r="B7" s="182"/>
      <c r="C7" s="155">
        <v>10876575</v>
      </c>
      <c r="D7" s="155"/>
      <c r="E7" s="59">
        <v>26261000</v>
      </c>
      <c r="F7" s="60">
        <v>26261000</v>
      </c>
      <c r="G7" s="60">
        <v>1111715</v>
      </c>
      <c r="H7" s="60">
        <v>1298232</v>
      </c>
      <c r="I7" s="60">
        <v>1038118</v>
      </c>
      <c r="J7" s="60">
        <v>3448065</v>
      </c>
      <c r="K7" s="60">
        <v>1226312</v>
      </c>
      <c r="L7" s="60">
        <v>1284777</v>
      </c>
      <c r="M7" s="60">
        <v>1565379</v>
      </c>
      <c r="N7" s="60">
        <v>4076468</v>
      </c>
      <c r="O7" s="60">
        <v>1478109</v>
      </c>
      <c r="P7" s="60">
        <v>1174550</v>
      </c>
      <c r="Q7" s="60">
        <v>1211108</v>
      </c>
      <c r="R7" s="60">
        <v>3863767</v>
      </c>
      <c r="S7" s="60">
        <v>1199064</v>
      </c>
      <c r="T7" s="60">
        <v>1561687</v>
      </c>
      <c r="U7" s="60">
        <v>2159954</v>
      </c>
      <c r="V7" s="60">
        <v>4920705</v>
      </c>
      <c r="W7" s="60">
        <v>16309005</v>
      </c>
      <c r="X7" s="60">
        <v>26261000</v>
      </c>
      <c r="Y7" s="60">
        <v>-9951995</v>
      </c>
      <c r="Z7" s="140">
        <v>-37.9</v>
      </c>
      <c r="AA7" s="62">
        <v>26261000</v>
      </c>
    </row>
    <row r="8" spans="1:27" ht="12.75">
      <c r="A8" s="249" t="s">
        <v>178</v>
      </c>
      <c r="B8" s="182"/>
      <c r="C8" s="155">
        <v>5905542</v>
      </c>
      <c r="D8" s="155"/>
      <c r="E8" s="59">
        <v>12487809</v>
      </c>
      <c r="F8" s="60">
        <v>10070164</v>
      </c>
      <c r="G8" s="60">
        <v>623375</v>
      </c>
      <c r="H8" s="60">
        <v>499498</v>
      </c>
      <c r="I8" s="60">
        <v>752618</v>
      </c>
      <c r="J8" s="60">
        <v>1875491</v>
      </c>
      <c r="K8" s="60">
        <v>598676</v>
      </c>
      <c r="L8" s="60">
        <v>633718</v>
      </c>
      <c r="M8" s="60">
        <v>452277</v>
      </c>
      <c r="N8" s="60">
        <v>1684671</v>
      </c>
      <c r="O8" s="60">
        <v>611311</v>
      </c>
      <c r="P8" s="60">
        <v>809383</v>
      </c>
      <c r="Q8" s="60">
        <v>485708</v>
      </c>
      <c r="R8" s="60">
        <v>1906402</v>
      </c>
      <c r="S8" s="60">
        <v>512547</v>
      </c>
      <c r="T8" s="60">
        <v>738111</v>
      </c>
      <c r="U8" s="60">
        <v>647131</v>
      </c>
      <c r="V8" s="60">
        <v>1897789</v>
      </c>
      <c r="W8" s="60">
        <v>7364353</v>
      </c>
      <c r="X8" s="60">
        <v>10070164</v>
      </c>
      <c r="Y8" s="60">
        <v>-2705811</v>
      </c>
      <c r="Z8" s="140">
        <v>-26.87</v>
      </c>
      <c r="AA8" s="62">
        <v>10070164</v>
      </c>
    </row>
    <row r="9" spans="1:27" ht="12.75">
      <c r="A9" s="249" t="s">
        <v>179</v>
      </c>
      <c r="B9" s="182"/>
      <c r="C9" s="155">
        <v>167864855</v>
      </c>
      <c r="D9" s="155"/>
      <c r="E9" s="59">
        <v>160669000</v>
      </c>
      <c r="F9" s="60">
        <v>191719343</v>
      </c>
      <c r="G9" s="60">
        <v>25982000</v>
      </c>
      <c r="H9" s="60">
        <v>41228000</v>
      </c>
      <c r="I9" s="60">
        <v>452000</v>
      </c>
      <c r="J9" s="60">
        <v>67662000</v>
      </c>
      <c r="K9" s="60"/>
      <c r="L9" s="60">
        <v>813000</v>
      </c>
      <c r="M9" s="60">
        <v>54479000</v>
      </c>
      <c r="N9" s="60">
        <v>55292000</v>
      </c>
      <c r="O9" s="60"/>
      <c r="P9" s="60">
        <v>13472899</v>
      </c>
      <c r="Q9" s="60">
        <v>44671000</v>
      </c>
      <c r="R9" s="60">
        <v>58143899</v>
      </c>
      <c r="S9" s="60"/>
      <c r="T9" s="60">
        <v>8150591</v>
      </c>
      <c r="U9" s="60">
        <v>190000</v>
      </c>
      <c r="V9" s="60">
        <v>8340591</v>
      </c>
      <c r="W9" s="60">
        <v>189438490</v>
      </c>
      <c r="X9" s="60">
        <v>191719343</v>
      </c>
      <c r="Y9" s="60">
        <v>-2280853</v>
      </c>
      <c r="Z9" s="140">
        <v>-1.19</v>
      </c>
      <c r="AA9" s="62">
        <v>191719343</v>
      </c>
    </row>
    <row r="10" spans="1:27" ht="12.75">
      <c r="A10" s="249" t="s">
        <v>180</v>
      </c>
      <c r="B10" s="182"/>
      <c r="C10" s="155">
        <v>71731000</v>
      </c>
      <c r="D10" s="155"/>
      <c r="E10" s="59">
        <v>53381000</v>
      </c>
      <c r="F10" s="60">
        <v>85121716</v>
      </c>
      <c r="G10" s="60"/>
      <c r="H10" s="60"/>
      <c r="I10" s="60">
        <v>4930000</v>
      </c>
      <c r="J10" s="60">
        <v>4930000</v>
      </c>
      <c r="K10" s="60">
        <v>27005000</v>
      </c>
      <c r="L10" s="60"/>
      <c r="M10" s="60">
        <v>13736000</v>
      </c>
      <c r="N10" s="60">
        <v>40741000</v>
      </c>
      <c r="O10" s="60"/>
      <c r="P10" s="60">
        <v>14004816</v>
      </c>
      <c r="Q10" s="60">
        <v>7710000</v>
      </c>
      <c r="R10" s="60">
        <v>21714816</v>
      </c>
      <c r="S10" s="60"/>
      <c r="T10" s="60"/>
      <c r="U10" s="60"/>
      <c r="V10" s="60"/>
      <c r="W10" s="60">
        <v>67385816</v>
      </c>
      <c r="X10" s="60">
        <v>85121716</v>
      </c>
      <c r="Y10" s="60">
        <v>-17735900</v>
      </c>
      <c r="Z10" s="140">
        <v>-20.84</v>
      </c>
      <c r="AA10" s="62">
        <v>85121716</v>
      </c>
    </row>
    <row r="11" spans="1:27" ht="12.75">
      <c r="A11" s="249" t="s">
        <v>181</v>
      </c>
      <c r="B11" s="182"/>
      <c r="C11" s="155">
        <v>1503913</v>
      </c>
      <c r="D11" s="155"/>
      <c r="E11" s="59">
        <v>1716183</v>
      </c>
      <c r="F11" s="60">
        <v>1213428</v>
      </c>
      <c r="G11" s="60">
        <v>58816</v>
      </c>
      <c r="H11" s="60">
        <v>86946</v>
      </c>
      <c r="I11" s="60">
        <v>119868</v>
      </c>
      <c r="J11" s="60">
        <v>265630</v>
      </c>
      <c r="K11" s="60">
        <v>129785</v>
      </c>
      <c r="L11" s="60">
        <v>163304</v>
      </c>
      <c r="M11" s="60">
        <v>189511</v>
      </c>
      <c r="N11" s="60">
        <v>482600</v>
      </c>
      <c r="O11" s="60">
        <v>301206</v>
      </c>
      <c r="P11" s="60">
        <v>60768</v>
      </c>
      <c r="Q11" s="60">
        <v>174270</v>
      </c>
      <c r="R11" s="60">
        <v>536244</v>
      </c>
      <c r="S11" s="60">
        <v>609550</v>
      </c>
      <c r="T11" s="60">
        <v>142429</v>
      </c>
      <c r="U11" s="60">
        <v>300148</v>
      </c>
      <c r="V11" s="60">
        <v>1052127</v>
      </c>
      <c r="W11" s="60">
        <v>2336601</v>
      </c>
      <c r="X11" s="60">
        <v>1213428</v>
      </c>
      <c r="Y11" s="60">
        <v>1123173</v>
      </c>
      <c r="Z11" s="140">
        <v>92.56</v>
      </c>
      <c r="AA11" s="62">
        <v>1213428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-180600050</v>
      </c>
      <c r="D14" s="155"/>
      <c r="E14" s="59">
        <v>-192349443</v>
      </c>
      <c r="F14" s="60">
        <v>-228998449</v>
      </c>
      <c r="G14" s="60">
        <v>-9843921</v>
      </c>
      <c r="H14" s="60">
        <v>-15313127</v>
      </c>
      <c r="I14" s="60">
        <v>-16389070</v>
      </c>
      <c r="J14" s="60">
        <v>-41546118</v>
      </c>
      <c r="K14" s="60">
        <v>-14498458</v>
      </c>
      <c r="L14" s="60">
        <v>-14627011</v>
      </c>
      <c r="M14" s="60">
        <v>-20803872</v>
      </c>
      <c r="N14" s="60">
        <v>-49929341</v>
      </c>
      <c r="O14" s="60">
        <v>-17425616</v>
      </c>
      <c r="P14" s="60">
        <v>-22644028</v>
      </c>
      <c r="Q14" s="60">
        <v>-16925474</v>
      </c>
      <c r="R14" s="60">
        <v>-56995118</v>
      </c>
      <c r="S14" s="60">
        <v>-17352615</v>
      </c>
      <c r="T14" s="60">
        <v>-20051263</v>
      </c>
      <c r="U14" s="60">
        <v>-14521116</v>
      </c>
      <c r="V14" s="60">
        <v>-51924994</v>
      </c>
      <c r="W14" s="60">
        <v>-200395571</v>
      </c>
      <c r="X14" s="60">
        <v>-228998449</v>
      </c>
      <c r="Y14" s="60">
        <v>28602878</v>
      </c>
      <c r="Z14" s="140">
        <v>-12.49</v>
      </c>
      <c r="AA14" s="62">
        <v>-228998449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90891106</v>
      </c>
      <c r="D17" s="168">
        <f t="shared" si="0"/>
        <v>0</v>
      </c>
      <c r="E17" s="72">
        <f t="shared" si="0"/>
        <v>76365549</v>
      </c>
      <c r="F17" s="73">
        <f t="shared" si="0"/>
        <v>108587202</v>
      </c>
      <c r="G17" s="73">
        <f t="shared" si="0"/>
        <v>18407902</v>
      </c>
      <c r="H17" s="73">
        <f t="shared" si="0"/>
        <v>28275519</v>
      </c>
      <c r="I17" s="73">
        <f t="shared" si="0"/>
        <v>-8713085</v>
      </c>
      <c r="J17" s="73">
        <f t="shared" si="0"/>
        <v>37970336</v>
      </c>
      <c r="K17" s="73">
        <f t="shared" si="0"/>
        <v>15499198</v>
      </c>
      <c r="L17" s="73">
        <f t="shared" si="0"/>
        <v>-10478634</v>
      </c>
      <c r="M17" s="73">
        <f t="shared" si="0"/>
        <v>51239803</v>
      </c>
      <c r="N17" s="73">
        <f t="shared" si="0"/>
        <v>56260367</v>
      </c>
      <c r="O17" s="73">
        <f t="shared" si="0"/>
        <v>-14841760</v>
      </c>
      <c r="P17" s="73">
        <f t="shared" si="0"/>
        <v>8038672</v>
      </c>
      <c r="Q17" s="73">
        <f t="shared" si="0"/>
        <v>37554109</v>
      </c>
      <c r="R17" s="73">
        <f t="shared" si="0"/>
        <v>30751021</v>
      </c>
      <c r="S17" s="73">
        <f t="shared" si="0"/>
        <v>-14775506</v>
      </c>
      <c r="T17" s="73">
        <f t="shared" si="0"/>
        <v>-9069400</v>
      </c>
      <c r="U17" s="73">
        <f t="shared" si="0"/>
        <v>-10878047</v>
      </c>
      <c r="V17" s="73">
        <f t="shared" si="0"/>
        <v>-34722953</v>
      </c>
      <c r="W17" s="73">
        <f t="shared" si="0"/>
        <v>90258771</v>
      </c>
      <c r="X17" s="73">
        <f t="shared" si="0"/>
        <v>108587202</v>
      </c>
      <c r="Y17" s="73">
        <f t="shared" si="0"/>
        <v>-18328431</v>
      </c>
      <c r="Z17" s="170">
        <f>+IF(X17&lt;&gt;0,+(Y17/X17)*100,0)</f>
        <v>-16.878997397870148</v>
      </c>
      <c r="AA17" s="74">
        <f>SUM(AA6:AA16)</f>
        <v>108587202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>
        <v>553541</v>
      </c>
      <c r="G21" s="159">
        <v>553541</v>
      </c>
      <c r="H21" s="159"/>
      <c r="I21" s="159"/>
      <c r="J21" s="60">
        <v>553541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553541</v>
      </c>
      <c r="X21" s="60">
        <v>553541</v>
      </c>
      <c r="Y21" s="159"/>
      <c r="Z21" s="141"/>
      <c r="AA21" s="225">
        <v>553541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-80528122</v>
      </c>
      <c r="D26" s="155"/>
      <c r="E26" s="59">
        <v>-64755681</v>
      </c>
      <c r="F26" s="60">
        <v>-69668396</v>
      </c>
      <c r="G26" s="60">
        <v>-2308159</v>
      </c>
      <c r="H26" s="60">
        <v>-5058319</v>
      </c>
      <c r="I26" s="60">
        <v>-3762835</v>
      </c>
      <c r="J26" s="60">
        <v>-11129313</v>
      </c>
      <c r="K26" s="60">
        <v>-3366270</v>
      </c>
      <c r="L26" s="60">
        <v>-1339511</v>
      </c>
      <c r="M26" s="60">
        <v>-14363295</v>
      </c>
      <c r="N26" s="60">
        <v>-19069076</v>
      </c>
      <c r="O26" s="60">
        <v>-1201615</v>
      </c>
      <c r="P26" s="60">
        <v>-9901835</v>
      </c>
      <c r="Q26" s="60">
        <v>-5242866</v>
      </c>
      <c r="R26" s="60">
        <v>-16346316</v>
      </c>
      <c r="S26" s="60">
        <v>-9751666</v>
      </c>
      <c r="T26" s="60">
        <v>-5601622</v>
      </c>
      <c r="U26" s="60">
        <v>-6660027</v>
      </c>
      <c r="V26" s="60">
        <v>-22013315</v>
      </c>
      <c r="W26" s="60">
        <v>-68558020</v>
      </c>
      <c r="X26" s="60">
        <v>-69668396</v>
      </c>
      <c r="Y26" s="60">
        <v>1110376</v>
      </c>
      <c r="Z26" s="140">
        <v>-1.59</v>
      </c>
      <c r="AA26" s="62">
        <v>-69668396</v>
      </c>
    </row>
    <row r="27" spans="1:27" ht="12.75">
      <c r="A27" s="250" t="s">
        <v>192</v>
      </c>
      <c r="B27" s="251"/>
      <c r="C27" s="168">
        <f aca="true" t="shared" si="1" ref="C27:Y27">SUM(C21:C26)</f>
        <v>-80528122</v>
      </c>
      <c r="D27" s="168">
        <f>SUM(D21:D26)</f>
        <v>0</v>
      </c>
      <c r="E27" s="72">
        <f t="shared" si="1"/>
        <v>-64755681</v>
      </c>
      <c r="F27" s="73">
        <f t="shared" si="1"/>
        <v>-69114855</v>
      </c>
      <c r="G27" s="73">
        <f t="shared" si="1"/>
        <v>-1754618</v>
      </c>
      <c r="H27" s="73">
        <f t="shared" si="1"/>
        <v>-5058319</v>
      </c>
      <c r="I27" s="73">
        <f t="shared" si="1"/>
        <v>-3762835</v>
      </c>
      <c r="J27" s="73">
        <f t="shared" si="1"/>
        <v>-10575772</v>
      </c>
      <c r="K27" s="73">
        <f t="shared" si="1"/>
        <v>-3366270</v>
      </c>
      <c r="L27" s="73">
        <f t="shared" si="1"/>
        <v>-1339511</v>
      </c>
      <c r="M27" s="73">
        <f t="shared" si="1"/>
        <v>-14363295</v>
      </c>
      <c r="N27" s="73">
        <f t="shared" si="1"/>
        <v>-19069076</v>
      </c>
      <c r="O27" s="73">
        <f t="shared" si="1"/>
        <v>-1201615</v>
      </c>
      <c r="P27" s="73">
        <f t="shared" si="1"/>
        <v>-9901835</v>
      </c>
      <c r="Q27" s="73">
        <f t="shared" si="1"/>
        <v>-5242866</v>
      </c>
      <c r="R27" s="73">
        <f t="shared" si="1"/>
        <v>-16346316</v>
      </c>
      <c r="S27" s="73">
        <f t="shared" si="1"/>
        <v>-9751666</v>
      </c>
      <c r="T27" s="73">
        <f t="shared" si="1"/>
        <v>-5601622</v>
      </c>
      <c r="U27" s="73">
        <f t="shared" si="1"/>
        <v>-6660027</v>
      </c>
      <c r="V27" s="73">
        <f t="shared" si="1"/>
        <v>-22013315</v>
      </c>
      <c r="W27" s="73">
        <f t="shared" si="1"/>
        <v>-68004479</v>
      </c>
      <c r="X27" s="73">
        <f t="shared" si="1"/>
        <v>-69114855</v>
      </c>
      <c r="Y27" s="73">
        <f t="shared" si="1"/>
        <v>1110376</v>
      </c>
      <c r="Z27" s="170">
        <f>+IF(X27&lt;&gt;0,+(Y27/X27)*100,0)</f>
        <v>-1.6065663452524064</v>
      </c>
      <c r="AA27" s="74">
        <f>SUM(AA21:AA26)</f>
        <v>-69114855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10362984</v>
      </c>
      <c r="D38" s="153">
        <f>+D17+D27+D36</f>
        <v>0</v>
      </c>
      <c r="E38" s="99">
        <f t="shared" si="3"/>
        <v>11609868</v>
      </c>
      <c r="F38" s="100">
        <f t="shared" si="3"/>
        <v>39472347</v>
      </c>
      <c r="G38" s="100">
        <f t="shared" si="3"/>
        <v>16653284</v>
      </c>
      <c r="H38" s="100">
        <f t="shared" si="3"/>
        <v>23217200</v>
      </c>
      <c r="I38" s="100">
        <f t="shared" si="3"/>
        <v>-12475920</v>
      </c>
      <c r="J38" s="100">
        <f t="shared" si="3"/>
        <v>27394564</v>
      </c>
      <c r="K38" s="100">
        <f t="shared" si="3"/>
        <v>12132928</v>
      </c>
      <c r="L38" s="100">
        <f t="shared" si="3"/>
        <v>-11818145</v>
      </c>
      <c r="M38" s="100">
        <f t="shared" si="3"/>
        <v>36876508</v>
      </c>
      <c r="N38" s="100">
        <f t="shared" si="3"/>
        <v>37191291</v>
      </c>
      <c r="O38" s="100">
        <f t="shared" si="3"/>
        <v>-16043375</v>
      </c>
      <c r="P38" s="100">
        <f t="shared" si="3"/>
        <v>-1863163</v>
      </c>
      <c r="Q38" s="100">
        <f t="shared" si="3"/>
        <v>32311243</v>
      </c>
      <c r="R38" s="100">
        <f t="shared" si="3"/>
        <v>14404705</v>
      </c>
      <c r="S38" s="100">
        <f t="shared" si="3"/>
        <v>-24527172</v>
      </c>
      <c r="T38" s="100">
        <f t="shared" si="3"/>
        <v>-14671022</v>
      </c>
      <c r="U38" s="100">
        <f t="shared" si="3"/>
        <v>-17538074</v>
      </c>
      <c r="V38" s="100">
        <f t="shared" si="3"/>
        <v>-56736268</v>
      </c>
      <c r="W38" s="100">
        <f t="shared" si="3"/>
        <v>22254292</v>
      </c>
      <c r="X38" s="100">
        <f t="shared" si="3"/>
        <v>39472347</v>
      </c>
      <c r="Y38" s="100">
        <f t="shared" si="3"/>
        <v>-17218055</v>
      </c>
      <c r="Z38" s="137">
        <f>+IF(X38&lt;&gt;0,+(Y38/X38)*100,0)</f>
        <v>-43.62055035643054</v>
      </c>
      <c r="AA38" s="102">
        <f>+AA17+AA27+AA36</f>
        <v>39472347</v>
      </c>
    </row>
    <row r="39" spans="1:27" ht="12.75">
      <c r="A39" s="249" t="s">
        <v>200</v>
      </c>
      <c r="B39" s="182"/>
      <c r="C39" s="153">
        <v>18523131</v>
      </c>
      <c r="D39" s="153"/>
      <c r="E39" s="99">
        <v>16795636</v>
      </c>
      <c r="F39" s="100">
        <v>28886115</v>
      </c>
      <c r="G39" s="100">
        <v>28886115</v>
      </c>
      <c r="H39" s="100">
        <v>45539399</v>
      </c>
      <c r="I39" s="100">
        <v>68756599</v>
      </c>
      <c r="J39" s="100">
        <v>28886115</v>
      </c>
      <c r="K39" s="100">
        <v>56280679</v>
      </c>
      <c r="L39" s="100">
        <v>68413607</v>
      </c>
      <c r="M39" s="100">
        <v>56595462</v>
      </c>
      <c r="N39" s="100">
        <v>56280679</v>
      </c>
      <c r="O39" s="100">
        <v>93471970</v>
      </c>
      <c r="P39" s="100">
        <v>77428595</v>
      </c>
      <c r="Q39" s="100">
        <v>75565432</v>
      </c>
      <c r="R39" s="100">
        <v>93471970</v>
      </c>
      <c r="S39" s="100">
        <v>107876675</v>
      </c>
      <c r="T39" s="100">
        <v>83349503</v>
      </c>
      <c r="U39" s="100">
        <v>68678481</v>
      </c>
      <c r="V39" s="100">
        <v>107876675</v>
      </c>
      <c r="W39" s="100">
        <v>28886115</v>
      </c>
      <c r="X39" s="100">
        <v>28886115</v>
      </c>
      <c r="Y39" s="100"/>
      <c r="Z39" s="137"/>
      <c r="AA39" s="102">
        <v>28886115</v>
      </c>
    </row>
    <row r="40" spans="1:27" ht="12.75">
      <c r="A40" s="269" t="s">
        <v>201</v>
      </c>
      <c r="B40" s="256"/>
      <c r="C40" s="257">
        <v>28886115</v>
      </c>
      <c r="D40" s="257"/>
      <c r="E40" s="258">
        <v>28405504</v>
      </c>
      <c r="F40" s="259">
        <v>68358461</v>
      </c>
      <c r="G40" s="259">
        <v>45539399</v>
      </c>
      <c r="H40" s="259">
        <v>68756599</v>
      </c>
      <c r="I40" s="259">
        <v>56280679</v>
      </c>
      <c r="J40" s="259">
        <v>56280679</v>
      </c>
      <c r="K40" s="259">
        <v>68413607</v>
      </c>
      <c r="L40" s="259">
        <v>56595462</v>
      </c>
      <c r="M40" s="259">
        <v>93471970</v>
      </c>
      <c r="N40" s="259">
        <v>93471970</v>
      </c>
      <c r="O40" s="259">
        <v>77428595</v>
      </c>
      <c r="P40" s="259">
        <v>75565432</v>
      </c>
      <c r="Q40" s="259">
        <v>107876675</v>
      </c>
      <c r="R40" s="259">
        <v>77428595</v>
      </c>
      <c r="S40" s="259">
        <v>83349503</v>
      </c>
      <c r="T40" s="259">
        <v>68678481</v>
      </c>
      <c r="U40" s="259">
        <v>51140407</v>
      </c>
      <c r="V40" s="259">
        <v>51140407</v>
      </c>
      <c r="W40" s="259">
        <v>51140407</v>
      </c>
      <c r="X40" s="259">
        <v>68358461</v>
      </c>
      <c r="Y40" s="259">
        <v>-17218054</v>
      </c>
      <c r="Z40" s="260">
        <v>-25.19</v>
      </c>
      <c r="AA40" s="261">
        <v>68358461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80660363</v>
      </c>
      <c r="D5" s="200">
        <f t="shared" si="0"/>
        <v>0</v>
      </c>
      <c r="E5" s="106">
        <f t="shared" si="0"/>
        <v>64755680</v>
      </c>
      <c r="F5" s="106">
        <f t="shared" si="0"/>
        <v>94023025</v>
      </c>
      <c r="G5" s="106">
        <f t="shared" si="0"/>
        <v>2308159</v>
      </c>
      <c r="H5" s="106">
        <f t="shared" si="0"/>
        <v>5058320</v>
      </c>
      <c r="I5" s="106">
        <f t="shared" si="0"/>
        <v>3762835</v>
      </c>
      <c r="J5" s="106">
        <f t="shared" si="0"/>
        <v>11129314</v>
      </c>
      <c r="K5" s="106">
        <f t="shared" si="0"/>
        <v>3366270</v>
      </c>
      <c r="L5" s="106">
        <f t="shared" si="0"/>
        <v>1339509</v>
      </c>
      <c r="M5" s="106">
        <f t="shared" si="0"/>
        <v>14363295</v>
      </c>
      <c r="N5" s="106">
        <f t="shared" si="0"/>
        <v>19069074</v>
      </c>
      <c r="O5" s="106">
        <f t="shared" si="0"/>
        <v>1201615</v>
      </c>
      <c r="P5" s="106">
        <f t="shared" si="0"/>
        <v>9901836</v>
      </c>
      <c r="Q5" s="106">
        <f t="shared" si="0"/>
        <v>5242866</v>
      </c>
      <c r="R5" s="106">
        <f t="shared" si="0"/>
        <v>16346317</v>
      </c>
      <c r="S5" s="106">
        <f t="shared" si="0"/>
        <v>9751666</v>
      </c>
      <c r="T5" s="106">
        <f t="shared" si="0"/>
        <v>5601622</v>
      </c>
      <c r="U5" s="106">
        <f t="shared" si="0"/>
        <v>6660027</v>
      </c>
      <c r="V5" s="106">
        <f t="shared" si="0"/>
        <v>22013315</v>
      </c>
      <c r="W5" s="106">
        <f t="shared" si="0"/>
        <v>68558020</v>
      </c>
      <c r="X5" s="106">
        <f t="shared" si="0"/>
        <v>94023025</v>
      </c>
      <c r="Y5" s="106">
        <f t="shared" si="0"/>
        <v>-25465005</v>
      </c>
      <c r="Z5" s="201">
        <f>+IF(X5&lt;&gt;0,+(Y5/X5)*100,0)</f>
        <v>-27.083796761484752</v>
      </c>
      <c r="AA5" s="199">
        <f>SUM(AA11:AA18)</f>
        <v>94023025</v>
      </c>
    </row>
    <row r="6" spans="1:27" ht="12.75">
      <c r="A6" s="291" t="s">
        <v>205</v>
      </c>
      <c r="B6" s="142"/>
      <c r="C6" s="62">
        <v>24023539</v>
      </c>
      <c r="D6" s="156"/>
      <c r="E6" s="60">
        <v>26000000</v>
      </c>
      <c r="F6" s="60">
        <v>41303484</v>
      </c>
      <c r="G6" s="60">
        <v>2072384</v>
      </c>
      <c r="H6" s="60">
        <v>4939030</v>
      </c>
      <c r="I6" s="60">
        <v>2803574</v>
      </c>
      <c r="J6" s="60">
        <v>9814988</v>
      </c>
      <c r="K6" s="60"/>
      <c r="L6" s="60">
        <v>159649</v>
      </c>
      <c r="M6" s="60">
        <v>6099233</v>
      </c>
      <c r="N6" s="60">
        <v>6258882</v>
      </c>
      <c r="O6" s="60">
        <v>699120</v>
      </c>
      <c r="P6" s="60">
        <v>1924833</v>
      </c>
      <c r="Q6" s="60">
        <v>2782779</v>
      </c>
      <c r="R6" s="60">
        <v>5406732</v>
      </c>
      <c r="S6" s="60">
        <v>5033069</v>
      </c>
      <c r="T6" s="60">
        <v>2449942</v>
      </c>
      <c r="U6" s="60">
        <v>2324189</v>
      </c>
      <c r="V6" s="60">
        <v>9807200</v>
      </c>
      <c r="W6" s="60">
        <v>31287802</v>
      </c>
      <c r="X6" s="60">
        <v>41303484</v>
      </c>
      <c r="Y6" s="60">
        <v>-10015682</v>
      </c>
      <c r="Z6" s="140">
        <v>-24.25</v>
      </c>
      <c r="AA6" s="155">
        <v>41303484</v>
      </c>
    </row>
    <row r="7" spans="1:27" ht="12.75">
      <c r="A7" s="291" t="s">
        <v>206</v>
      </c>
      <c r="B7" s="142"/>
      <c r="C7" s="62">
        <v>9317328</v>
      </c>
      <c r="D7" s="156"/>
      <c r="E7" s="60">
        <v>11000000</v>
      </c>
      <c r="F7" s="60">
        <v>17470782</v>
      </c>
      <c r="G7" s="60">
        <v>235775</v>
      </c>
      <c r="H7" s="60"/>
      <c r="I7" s="60">
        <v>793467</v>
      </c>
      <c r="J7" s="60">
        <v>1029242</v>
      </c>
      <c r="K7" s="60">
        <v>3070141</v>
      </c>
      <c r="L7" s="60">
        <v>287661</v>
      </c>
      <c r="M7" s="60"/>
      <c r="N7" s="60">
        <v>3357802</v>
      </c>
      <c r="O7" s="60"/>
      <c r="P7" s="60">
        <v>4487229</v>
      </c>
      <c r="Q7" s="60">
        <v>152010</v>
      </c>
      <c r="R7" s="60">
        <v>4639239</v>
      </c>
      <c r="S7" s="60">
        <v>163161</v>
      </c>
      <c r="T7" s="60">
        <v>1231084</v>
      </c>
      <c r="U7" s="60">
        <v>301541</v>
      </c>
      <c r="V7" s="60">
        <v>1695786</v>
      </c>
      <c r="W7" s="60">
        <v>10722069</v>
      </c>
      <c r="X7" s="60">
        <v>17470782</v>
      </c>
      <c r="Y7" s="60">
        <v>-6748713</v>
      </c>
      <c r="Z7" s="140">
        <v>-38.63</v>
      </c>
      <c r="AA7" s="155">
        <v>17470782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1068814</v>
      </c>
      <c r="D10" s="156"/>
      <c r="E10" s="60"/>
      <c r="F10" s="60"/>
      <c r="G10" s="60"/>
      <c r="H10" s="60"/>
      <c r="I10" s="60"/>
      <c r="J10" s="60"/>
      <c r="K10" s="60"/>
      <c r="L10" s="60"/>
      <c r="M10" s="60">
        <v>8264062</v>
      </c>
      <c r="N10" s="60">
        <v>8264062</v>
      </c>
      <c r="O10" s="60"/>
      <c r="P10" s="60">
        <v>736870</v>
      </c>
      <c r="Q10" s="60"/>
      <c r="R10" s="60">
        <v>736870</v>
      </c>
      <c r="S10" s="60">
        <v>2899215</v>
      </c>
      <c r="T10" s="60"/>
      <c r="U10" s="60">
        <v>250000</v>
      </c>
      <c r="V10" s="60">
        <v>3149215</v>
      </c>
      <c r="W10" s="60">
        <v>12150147</v>
      </c>
      <c r="X10" s="60"/>
      <c r="Y10" s="60">
        <v>12150147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34409681</v>
      </c>
      <c r="D11" s="294">
        <f t="shared" si="1"/>
        <v>0</v>
      </c>
      <c r="E11" s="295">
        <f t="shared" si="1"/>
        <v>37000000</v>
      </c>
      <c r="F11" s="295">
        <f t="shared" si="1"/>
        <v>58774266</v>
      </c>
      <c r="G11" s="295">
        <f t="shared" si="1"/>
        <v>2308159</v>
      </c>
      <c r="H11" s="295">
        <f t="shared" si="1"/>
        <v>4939030</v>
      </c>
      <c r="I11" s="295">
        <f t="shared" si="1"/>
        <v>3597041</v>
      </c>
      <c r="J11" s="295">
        <f t="shared" si="1"/>
        <v>10844230</v>
      </c>
      <c r="K11" s="295">
        <f t="shared" si="1"/>
        <v>3070141</v>
      </c>
      <c r="L11" s="295">
        <f t="shared" si="1"/>
        <v>447310</v>
      </c>
      <c r="M11" s="295">
        <f t="shared" si="1"/>
        <v>14363295</v>
      </c>
      <c r="N11" s="295">
        <f t="shared" si="1"/>
        <v>17880746</v>
      </c>
      <c r="O11" s="295">
        <f t="shared" si="1"/>
        <v>699120</v>
      </c>
      <c r="P11" s="295">
        <f t="shared" si="1"/>
        <v>7148932</v>
      </c>
      <c r="Q11" s="295">
        <f t="shared" si="1"/>
        <v>2934789</v>
      </c>
      <c r="R11" s="295">
        <f t="shared" si="1"/>
        <v>10782841</v>
      </c>
      <c r="S11" s="295">
        <f t="shared" si="1"/>
        <v>8095445</v>
      </c>
      <c r="T11" s="295">
        <f t="shared" si="1"/>
        <v>3681026</v>
      </c>
      <c r="U11" s="295">
        <f t="shared" si="1"/>
        <v>2875730</v>
      </c>
      <c r="V11" s="295">
        <f t="shared" si="1"/>
        <v>14652201</v>
      </c>
      <c r="W11" s="295">
        <f t="shared" si="1"/>
        <v>54160018</v>
      </c>
      <c r="X11" s="295">
        <f t="shared" si="1"/>
        <v>58774266</v>
      </c>
      <c r="Y11" s="295">
        <f t="shared" si="1"/>
        <v>-4614248</v>
      </c>
      <c r="Z11" s="296">
        <f>+IF(X11&lt;&gt;0,+(Y11/X11)*100,0)</f>
        <v>-7.850796469325538</v>
      </c>
      <c r="AA11" s="297">
        <f>SUM(AA6:AA10)</f>
        <v>58774266</v>
      </c>
    </row>
    <row r="12" spans="1:27" ht="12.75">
      <c r="A12" s="298" t="s">
        <v>211</v>
      </c>
      <c r="B12" s="136"/>
      <c r="C12" s="62">
        <v>40824237</v>
      </c>
      <c r="D12" s="156"/>
      <c r="E12" s="60">
        <v>19739950</v>
      </c>
      <c r="F12" s="60">
        <v>27883029</v>
      </c>
      <c r="G12" s="60"/>
      <c r="H12" s="60"/>
      <c r="I12" s="60"/>
      <c r="J12" s="60"/>
      <c r="K12" s="60"/>
      <c r="L12" s="60"/>
      <c r="M12" s="60"/>
      <c r="N12" s="60"/>
      <c r="O12" s="60">
        <v>303809</v>
      </c>
      <c r="P12" s="60">
        <v>2584208</v>
      </c>
      <c r="Q12" s="60">
        <v>2132948</v>
      </c>
      <c r="R12" s="60">
        <v>5020965</v>
      </c>
      <c r="S12" s="60">
        <v>1449384</v>
      </c>
      <c r="T12" s="60">
        <v>1828427</v>
      </c>
      <c r="U12" s="60">
        <v>1663371</v>
      </c>
      <c r="V12" s="60">
        <v>4941182</v>
      </c>
      <c r="W12" s="60">
        <v>9962147</v>
      </c>
      <c r="X12" s="60">
        <v>27883029</v>
      </c>
      <c r="Y12" s="60">
        <v>-17920882</v>
      </c>
      <c r="Z12" s="140">
        <v>-64.27</v>
      </c>
      <c r="AA12" s="155">
        <v>27883029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5290201</v>
      </c>
      <c r="D15" s="156"/>
      <c r="E15" s="60">
        <v>8015730</v>
      </c>
      <c r="F15" s="60">
        <v>7365730</v>
      </c>
      <c r="G15" s="60"/>
      <c r="H15" s="60">
        <v>119290</v>
      </c>
      <c r="I15" s="60">
        <v>165794</v>
      </c>
      <c r="J15" s="60">
        <v>285084</v>
      </c>
      <c r="K15" s="60">
        <v>296129</v>
      </c>
      <c r="L15" s="60">
        <v>892199</v>
      </c>
      <c r="M15" s="60"/>
      <c r="N15" s="60">
        <v>1188328</v>
      </c>
      <c r="O15" s="60">
        <v>198686</v>
      </c>
      <c r="P15" s="60">
        <v>168696</v>
      </c>
      <c r="Q15" s="60">
        <v>175129</v>
      </c>
      <c r="R15" s="60">
        <v>542511</v>
      </c>
      <c r="S15" s="60">
        <v>206837</v>
      </c>
      <c r="T15" s="60">
        <v>92169</v>
      </c>
      <c r="U15" s="60">
        <v>2120926</v>
      </c>
      <c r="V15" s="60">
        <v>2419932</v>
      </c>
      <c r="W15" s="60">
        <v>4435855</v>
      </c>
      <c r="X15" s="60">
        <v>7365730</v>
      </c>
      <c r="Y15" s="60">
        <v>-2929875</v>
      </c>
      <c r="Z15" s="140">
        <v>-39.78</v>
      </c>
      <c r="AA15" s="155">
        <v>7365730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136244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24023539</v>
      </c>
      <c r="D36" s="156">
        <f t="shared" si="4"/>
        <v>0</v>
      </c>
      <c r="E36" s="60">
        <f t="shared" si="4"/>
        <v>26000000</v>
      </c>
      <c r="F36" s="60">
        <f t="shared" si="4"/>
        <v>41303484</v>
      </c>
      <c r="G36" s="60">
        <f t="shared" si="4"/>
        <v>2072384</v>
      </c>
      <c r="H36" s="60">
        <f t="shared" si="4"/>
        <v>4939030</v>
      </c>
      <c r="I36" s="60">
        <f t="shared" si="4"/>
        <v>2803574</v>
      </c>
      <c r="J36" s="60">
        <f t="shared" si="4"/>
        <v>9814988</v>
      </c>
      <c r="K36" s="60">
        <f t="shared" si="4"/>
        <v>0</v>
      </c>
      <c r="L36" s="60">
        <f t="shared" si="4"/>
        <v>159649</v>
      </c>
      <c r="M36" s="60">
        <f t="shared" si="4"/>
        <v>6099233</v>
      </c>
      <c r="N36" s="60">
        <f t="shared" si="4"/>
        <v>6258882</v>
      </c>
      <c r="O36" s="60">
        <f t="shared" si="4"/>
        <v>699120</v>
      </c>
      <c r="P36" s="60">
        <f t="shared" si="4"/>
        <v>1924833</v>
      </c>
      <c r="Q36" s="60">
        <f t="shared" si="4"/>
        <v>2782779</v>
      </c>
      <c r="R36" s="60">
        <f t="shared" si="4"/>
        <v>5406732</v>
      </c>
      <c r="S36" s="60">
        <f t="shared" si="4"/>
        <v>5033069</v>
      </c>
      <c r="T36" s="60">
        <f t="shared" si="4"/>
        <v>2449942</v>
      </c>
      <c r="U36" s="60">
        <f t="shared" si="4"/>
        <v>2324189</v>
      </c>
      <c r="V36" s="60">
        <f t="shared" si="4"/>
        <v>9807200</v>
      </c>
      <c r="W36" s="60">
        <f t="shared" si="4"/>
        <v>31287802</v>
      </c>
      <c r="X36" s="60">
        <f t="shared" si="4"/>
        <v>41303484</v>
      </c>
      <c r="Y36" s="60">
        <f t="shared" si="4"/>
        <v>-10015682</v>
      </c>
      <c r="Z36" s="140">
        <f aca="true" t="shared" si="5" ref="Z36:Z49">+IF(X36&lt;&gt;0,+(Y36/X36)*100,0)</f>
        <v>-24.249000399094662</v>
      </c>
      <c r="AA36" s="155">
        <f>AA6+AA21</f>
        <v>41303484</v>
      </c>
    </row>
    <row r="37" spans="1:27" ht="12.75">
      <c r="A37" s="291" t="s">
        <v>206</v>
      </c>
      <c r="B37" s="142"/>
      <c r="C37" s="62">
        <f t="shared" si="4"/>
        <v>9317328</v>
      </c>
      <c r="D37" s="156">
        <f t="shared" si="4"/>
        <v>0</v>
      </c>
      <c r="E37" s="60">
        <f t="shared" si="4"/>
        <v>11000000</v>
      </c>
      <c r="F37" s="60">
        <f t="shared" si="4"/>
        <v>17470782</v>
      </c>
      <c r="G37" s="60">
        <f t="shared" si="4"/>
        <v>235775</v>
      </c>
      <c r="H37" s="60">
        <f t="shared" si="4"/>
        <v>0</v>
      </c>
      <c r="I37" s="60">
        <f t="shared" si="4"/>
        <v>793467</v>
      </c>
      <c r="J37" s="60">
        <f t="shared" si="4"/>
        <v>1029242</v>
      </c>
      <c r="K37" s="60">
        <f t="shared" si="4"/>
        <v>3070141</v>
      </c>
      <c r="L37" s="60">
        <f t="shared" si="4"/>
        <v>287661</v>
      </c>
      <c r="M37" s="60">
        <f t="shared" si="4"/>
        <v>0</v>
      </c>
      <c r="N37" s="60">
        <f t="shared" si="4"/>
        <v>3357802</v>
      </c>
      <c r="O37" s="60">
        <f t="shared" si="4"/>
        <v>0</v>
      </c>
      <c r="P37" s="60">
        <f t="shared" si="4"/>
        <v>4487229</v>
      </c>
      <c r="Q37" s="60">
        <f t="shared" si="4"/>
        <v>152010</v>
      </c>
      <c r="R37" s="60">
        <f t="shared" si="4"/>
        <v>4639239</v>
      </c>
      <c r="S37" s="60">
        <f t="shared" si="4"/>
        <v>163161</v>
      </c>
      <c r="T37" s="60">
        <f t="shared" si="4"/>
        <v>1231084</v>
      </c>
      <c r="U37" s="60">
        <f t="shared" si="4"/>
        <v>301541</v>
      </c>
      <c r="V37" s="60">
        <f t="shared" si="4"/>
        <v>1695786</v>
      </c>
      <c r="W37" s="60">
        <f t="shared" si="4"/>
        <v>10722069</v>
      </c>
      <c r="X37" s="60">
        <f t="shared" si="4"/>
        <v>17470782</v>
      </c>
      <c r="Y37" s="60">
        <f t="shared" si="4"/>
        <v>-6748713</v>
      </c>
      <c r="Z37" s="140">
        <f t="shared" si="5"/>
        <v>-38.62856854375494</v>
      </c>
      <c r="AA37" s="155">
        <f>AA7+AA22</f>
        <v>17470782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1068814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8264062</v>
      </c>
      <c r="N40" s="60">
        <f t="shared" si="4"/>
        <v>8264062</v>
      </c>
      <c r="O40" s="60">
        <f t="shared" si="4"/>
        <v>0</v>
      </c>
      <c r="P40" s="60">
        <f t="shared" si="4"/>
        <v>736870</v>
      </c>
      <c r="Q40" s="60">
        <f t="shared" si="4"/>
        <v>0</v>
      </c>
      <c r="R40" s="60">
        <f t="shared" si="4"/>
        <v>736870</v>
      </c>
      <c r="S40" s="60">
        <f t="shared" si="4"/>
        <v>2899215</v>
      </c>
      <c r="T40" s="60">
        <f t="shared" si="4"/>
        <v>0</v>
      </c>
      <c r="U40" s="60">
        <f t="shared" si="4"/>
        <v>250000</v>
      </c>
      <c r="V40" s="60">
        <f t="shared" si="4"/>
        <v>3149215</v>
      </c>
      <c r="W40" s="60">
        <f t="shared" si="4"/>
        <v>12150147</v>
      </c>
      <c r="X40" s="60">
        <f t="shared" si="4"/>
        <v>0</v>
      </c>
      <c r="Y40" s="60">
        <f t="shared" si="4"/>
        <v>12150147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34409681</v>
      </c>
      <c r="D41" s="294">
        <f t="shared" si="6"/>
        <v>0</v>
      </c>
      <c r="E41" s="295">
        <f t="shared" si="6"/>
        <v>37000000</v>
      </c>
      <c r="F41" s="295">
        <f t="shared" si="6"/>
        <v>58774266</v>
      </c>
      <c r="G41" s="295">
        <f t="shared" si="6"/>
        <v>2308159</v>
      </c>
      <c r="H41" s="295">
        <f t="shared" si="6"/>
        <v>4939030</v>
      </c>
      <c r="I41" s="295">
        <f t="shared" si="6"/>
        <v>3597041</v>
      </c>
      <c r="J41" s="295">
        <f t="shared" si="6"/>
        <v>10844230</v>
      </c>
      <c r="K41" s="295">
        <f t="shared" si="6"/>
        <v>3070141</v>
      </c>
      <c r="L41" s="295">
        <f t="shared" si="6"/>
        <v>447310</v>
      </c>
      <c r="M41" s="295">
        <f t="shared" si="6"/>
        <v>14363295</v>
      </c>
      <c r="N41" s="295">
        <f t="shared" si="6"/>
        <v>17880746</v>
      </c>
      <c r="O41" s="295">
        <f t="shared" si="6"/>
        <v>699120</v>
      </c>
      <c r="P41" s="295">
        <f t="shared" si="6"/>
        <v>7148932</v>
      </c>
      <c r="Q41" s="295">
        <f t="shared" si="6"/>
        <v>2934789</v>
      </c>
      <c r="R41" s="295">
        <f t="shared" si="6"/>
        <v>10782841</v>
      </c>
      <c r="S41" s="295">
        <f t="shared" si="6"/>
        <v>8095445</v>
      </c>
      <c r="T41" s="295">
        <f t="shared" si="6"/>
        <v>3681026</v>
      </c>
      <c r="U41" s="295">
        <f t="shared" si="6"/>
        <v>2875730</v>
      </c>
      <c r="V41" s="295">
        <f t="shared" si="6"/>
        <v>14652201</v>
      </c>
      <c r="W41" s="295">
        <f t="shared" si="6"/>
        <v>54160018</v>
      </c>
      <c r="X41" s="295">
        <f t="shared" si="6"/>
        <v>58774266</v>
      </c>
      <c r="Y41" s="295">
        <f t="shared" si="6"/>
        <v>-4614248</v>
      </c>
      <c r="Z41" s="296">
        <f t="shared" si="5"/>
        <v>-7.850796469325538</v>
      </c>
      <c r="AA41" s="297">
        <f>SUM(AA36:AA40)</f>
        <v>58774266</v>
      </c>
    </row>
    <row r="42" spans="1:27" ht="12.75">
      <c r="A42" s="298" t="s">
        <v>211</v>
      </c>
      <c r="B42" s="136"/>
      <c r="C42" s="95">
        <f aca="true" t="shared" si="7" ref="C42:Y48">C12+C27</f>
        <v>40824237</v>
      </c>
      <c r="D42" s="129">
        <f t="shared" si="7"/>
        <v>0</v>
      </c>
      <c r="E42" s="54">
        <f t="shared" si="7"/>
        <v>19739950</v>
      </c>
      <c r="F42" s="54">
        <f t="shared" si="7"/>
        <v>27883029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303809</v>
      </c>
      <c r="P42" s="54">
        <f t="shared" si="7"/>
        <v>2584208</v>
      </c>
      <c r="Q42" s="54">
        <f t="shared" si="7"/>
        <v>2132948</v>
      </c>
      <c r="R42" s="54">
        <f t="shared" si="7"/>
        <v>5020965</v>
      </c>
      <c r="S42" s="54">
        <f t="shared" si="7"/>
        <v>1449384</v>
      </c>
      <c r="T42" s="54">
        <f t="shared" si="7"/>
        <v>1828427</v>
      </c>
      <c r="U42" s="54">
        <f t="shared" si="7"/>
        <v>1663371</v>
      </c>
      <c r="V42" s="54">
        <f t="shared" si="7"/>
        <v>4941182</v>
      </c>
      <c r="W42" s="54">
        <f t="shared" si="7"/>
        <v>9962147</v>
      </c>
      <c r="X42" s="54">
        <f t="shared" si="7"/>
        <v>27883029</v>
      </c>
      <c r="Y42" s="54">
        <f t="shared" si="7"/>
        <v>-17920882</v>
      </c>
      <c r="Z42" s="184">
        <f t="shared" si="5"/>
        <v>-64.27164710118114</v>
      </c>
      <c r="AA42" s="130">
        <f aca="true" t="shared" si="8" ref="AA42:AA48">AA12+AA27</f>
        <v>27883029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5290201</v>
      </c>
      <c r="D45" s="129">
        <f t="shared" si="7"/>
        <v>0</v>
      </c>
      <c r="E45" s="54">
        <f t="shared" si="7"/>
        <v>8015730</v>
      </c>
      <c r="F45" s="54">
        <f t="shared" si="7"/>
        <v>7365730</v>
      </c>
      <c r="G45" s="54">
        <f t="shared" si="7"/>
        <v>0</v>
      </c>
      <c r="H45" s="54">
        <f t="shared" si="7"/>
        <v>119290</v>
      </c>
      <c r="I45" s="54">
        <f t="shared" si="7"/>
        <v>165794</v>
      </c>
      <c r="J45" s="54">
        <f t="shared" si="7"/>
        <v>285084</v>
      </c>
      <c r="K45" s="54">
        <f t="shared" si="7"/>
        <v>296129</v>
      </c>
      <c r="L45" s="54">
        <f t="shared" si="7"/>
        <v>892199</v>
      </c>
      <c r="M45" s="54">
        <f t="shared" si="7"/>
        <v>0</v>
      </c>
      <c r="N45" s="54">
        <f t="shared" si="7"/>
        <v>1188328</v>
      </c>
      <c r="O45" s="54">
        <f t="shared" si="7"/>
        <v>198686</v>
      </c>
      <c r="P45" s="54">
        <f t="shared" si="7"/>
        <v>168696</v>
      </c>
      <c r="Q45" s="54">
        <f t="shared" si="7"/>
        <v>175129</v>
      </c>
      <c r="R45" s="54">
        <f t="shared" si="7"/>
        <v>542511</v>
      </c>
      <c r="S45" s="54">
        <f t="shared" si="7"/>
        <v>206837</v>
      </c>
      <c r="T45" s="54">
        <f t="shared" si="7"/>
        <v>92169</v>
      </c>
      <c r="U45" s="54">
        <f t="shared" si="7"/>
        <v>2120926</v>
      </c>
      <c r="V45" s="54">
        <f t="shared" si="7"/>
        <v>2419932</v>
      </c>
      <c r="W45" s="54">
        <f t="shared" si="7"/>
        <v>4435855</v>
      </c>
      <c r="X45" s="54">
        <f t="shared" si="7"/>
        <v>7365730</v>
      </c>
      <c r="Y45" s="54">
        <f t="shared" si="7"/>
        <v>-2929875</v>
      </c>
      <c r="Z45" s="184">
        <f t="shared" si="5"/>
        <v>-39.77711645688886</v>
      </c>
      <c r="AA45" s="130">
        <f t="shared" si="8"/>
        <v>7365730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136244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80660363</v>
      </c>
      <c r="D49" s="218">
        <f t="shared" si="9"/>
        <v>0</v>
      </c>
      <c r="E49" s="220">
        <f t="shared" si="9"/>
        <v>64755680</v>
      </c>
      <c r="F49" s="220">
        <f t="shared" si="9"/>
        <v>94023025</v>
      </c>
      <c r="G49" s="220">
        <f t="shared" si="9"/>
        <v>2308159</v>
      </c>
      <c r="H49" s="220">
        <f t="shared" si="9"/>
        <v>5058320</v>
      </c>
      <c r="I49" s="220">
        <f t="shared" si="9"/>
        <v>3762835</v>
      </c>
      <c r="J49" s="220">
        <f t="shared" si="9"/>
        <v>11129314</v>
      </c>
      <c r="K49" s="220">
        <f t="shared" si="9"/>
        <v>3366270</v>
      </c>
      <c r="L49" s="220">
        <f t="shared" si="9"/>
        <v>1339509</v>
      </c>
      <c r="M49" s="220">
        <f t="shared" si="9"/>
        <v>14363295</v>
      </c>
      <c r="N49" s="220">
        <f t="shared" si="9"/>
        <v>19069074</v>
      </c>
      <c r="O49" s="220">
        <f t="shared" si="9"/>
        <v>1201615</v>
      </c>
      <c r="P49" s="220">
        <f t="shared" si="9"/>
        <v>9901836</v>
      </c>
      <c r="Q49" s="220">
        <f t="shared" si="9"/>
        <v>5242866</v>
      </c>
      <c r="R49" s="220">
        <f t="shared" si="9"/>
        <v>16346317</v>
      </c>
      <c r="S49" s="220">
        <f t="shared" si="9"/>
        <v>9751666</v>
      </c>
      <c r="T49" s="220">
        <f t="shared" si="9"/>
        <v>5601622</v>
      </c>
      <c r="U49" s="220">
        <f t="shared" si="9"/>
        <v>6660027</v>
      </c>
      <c r="V49" s="220">
        <f t="shared" si="9"/>
        <v>22013315</v>
      </c>
      <c r="W49" s="220">
        <f t="shared" si="9"/>
        <v>68558020</v>
      </c>
      <c r="X49" s="220">
        <f t="shared" si="9"/>
        <v>94023025</v>
      </c>
      <c r="Y49" s="220">
        <f t="shared" si="9"/>
        <v>-25465005</v>
      </c>
      <c r="Z49" s="221">
        <f t="shared" si="5"/>
        <v>-27.083796761484752</v>
      </c>
      <c r="AA49" s="222">
        <f>SUM(AA41:AA48)</f>
        <v>94023025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5525442</v>
      </c>
      <c r="D51" s="129">
        <f t="shared" si="10"/>
        <v>0</v>
      </c>
      <c r="E51" s="54">
        <f t="shared" si="10"/>
        <v>4560928</v>
      </c>
      <c r="F51" s="54">
        <f t="shared" si="10"/>
        <v>4081528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4081528</v>
      </c>
      <c r="Y51" s="54">
        <f t="shared" si="10"/>
        <v>-4081528</v>
      </c>
      <c r="Z51" s="184">
        <f>+IF(X51&lt;&gt;0,+(Y51/X51)*100,0)</f>
        <v>-100</v>
      </c>
      <c r="AA51" s="130">
        <f>SUM(AA57:AA61)</f>
        <v>4081528</v>
      </c>
    </row>
    <row r="52" spans="1:27" ht="12.75">
      <c r="A52" s="310" t="s">
        <v>205</v>
      </c>
      <c r="B52" s="142"/>
      <c r="C52" s="62">
        <v>3263397</v>
      </c>
      <c r="D52" s="156"/>
      <c r="E52" s="60">
        <v>2200000</v>
      </c>
      <c r="F52" s="60">
        <v>1500000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1500000</v>
      </c>
      <c r="Y52" s="60">
        <v>-1500000</v>
      </c>
      <c r="Z52" s="140">
        <v>-100</v>
      </c>
      <c r="AA52" s="155">
        <v>1500000</v>
      </c>
    </row>
    <row r="53" spans="1:27" ht="12.75">
      <c r="A53" s="310" t="s">
        <v>206</v>
      </c>
      <c r="B53" s="142"/>
      <c r="C53" s="62">
        <v>1284694</v>
      </c>
      <c r="D53" s="156"/>
      <c r="E53" s="60">
        <v>950000</v>
      </c>
      <c r="F53" s="60">
        <v>1150000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1150000</v>
      </c>
      <c r="Y53" s="60">
        <v>-1150000</v>
      </c>
      <c r="Z53" s="140">
        <v>-100</v>
      </c>
      <c r="AA53" s="155">
        <v>1150000</v>
      </c>
    </row>
    <row r="54" spans="1:27" ht="12.75">
      <c r="A54" s="310" t="s">
        <v>207</v>
      </c>
      <c r="B54" s="142"/>
      <c r="C54" s="62">
        <v>-11730</v>
      </c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4536361</v>
      </c>
      <c r="D57" s="294">
        <f t="shared" si="11"/>
        <v>0</v>
      </c>
      <c r="E57" s="295">
        <f t="shared" si="11"/>
        <v>3150000</v>
      </c>
      <c r="F57" s="295">
        <f t="shared" si="11"/>
        <v>2650000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2650000</v>
      </c>
      <c r="Y57" s="295">
        <f t="shared" si="11"/>
        <v>-2650000</v>
      </c>
      <c r="Z57" s="296">
        <f>+IF(X57&lt;&gt;0,+(Y57/X57)*100,0)</f>
        <v>-100</v>
      </c>
      <c r="AA57" s="297">
        <f>SUM(AA52:AA56)</f>
        <v>2650000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989081</v>
      </c>
      <c r="D61" s="156"/>
      <c r="E61" s="60">
        <v>1410928</v>
      </c>
      <c r="F61" s="60">
        <v>1431528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1431528</v>
      </c>
      <c r="Y61" s="60">
        <v>-1431528</v>
      </c>
      <c r="Z61" s="140">
        <v>-100</v>
      </c>
      <c r="AA61" s="155">
        <v>1431528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5525442</v>
      </c>
      <c r="D68" s="156">
        <v>2579486</v>
      </c>
      <c r="E68" s="60">
        <v>4560928</v>
      </c>
      <c r="F68" s="60">
        <v>4080928</v>
      </c>
      <c r="G68" s="60"/>
      <c r="H68" s="60">
        <v>69478</v>
      </c>
      <c r="I68" s="60">
        <v>242917</v>
      </c>
      <c r="J68" s="60">
        <v>312395</v>
      </c>
      <c r="K68" s="60">
        <v>231849</v>
      </c>
      <c r="L68" s="60">
        <v>230122</v>
      </c>
      <c r="M68" s="60">
        <v>890361</v>
      </c>
      <c r="N68" s="60">
        <v>1352332</v>
      </c>
      <c r="O68" s="60">
        <v>378136</v>
      </c>
      <c r="P68" s="60">
        <v>296516</v>
      </c>
      <c r="Q68" s="60">
        <v>384050</v>
      </c>
      <c r="R68" s="60">
        <v>1058702</v>
      </c>
      <c r="S68" s="60">
        <v>4870</v>
      </c>
      <c r="T68" s="60">
        <v>22661</v>
      </c>
      <c r="U68" s="60">
        <v>252676</v>
      </c>
      <c r="V68" s="60">
        <v>280207</v>
      </c>
      <c r="W68" s="60">
        <v>3003636</v>
      </c>
      <c r="X68" s="60">
        <v>4080928</v>
      </c>
      <c r="Y68" s="60">
        <v>-1077292</v>
      </c>
      <c r="Z68" s="140">
        <v>-26.4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5525442</v>
      </c>
      <c r="D69" s="218">
        <f t="shared" si="12"/>
        <v>2579486</v>
      </c>
      <c r="E69" s="220">
        <f t="shared" si="12"/>
        <v>4560928</v>
      </c>
      <c r="F69" s="220">
        <f t="shared" si="12"/>
        <v>4080928</v>
      </c>
      <c r="G69" s="220">
        <f t="shared" si="12"/>
        <v>0</v>
      </c>
      <c r="H69" s="220">
        <f t="shared" si="12"/>
        <v>69478</v>
      </c>
      <c r="I69" s="220">
        <f t="shared" si="12"/>
        <v>242917</v>
      </c>
      <c r="J69" s="220">
        <f t="shared" si="12"/>
        <v>312395</v>
      </c>
      <c r="K69" s="220">
        <f t="shared" si="12"/>
        <v>231849</v>
      </c>
      <c r="L69" s="220">
        <f t="shared" si="12"/>
        <v>230122</v>
      </c>
      <c r="M69" s="220">
        <f t="shared" si="12"/>
        <v>890361</v>
      </c>
      <c r="N69" s="220">
        <f t="shared" si="12"/>
        <v>1352332</v>
      </c>
      <c r="O69" s="220">
        <f t="shared" si="12"/>
        <v>378136</v>
      </c>
      <c r="P69" s="220">
        <f t="shared" si="12"/>
        <v>296516</v>
      </c>
      <c r="Q69" s="220">
        <f t="shared" si="12"/>
        <v>384050</v>
      </c>
      <c r="R69" s="220">
        <f t="shared" si="12"/>
        <v>1058702</v>
      </c>
      <c r="S69" s="220">
        <f t="shared" si="12"/>
        <v>4870</v>
      </c>
      <c r="T69" s="220">
        <f t="shared" si="12"/>
        <v>22661</v>
      </c>
      <c r="U69" s="220">
        <f t="shared" si="12"/>
        <v>252676</v>
      </c>
      <c r="V69" s="220">
        <f t="shared" si="12"/>
        <v>280207</v>
      </c>
      <c r="W69" s="220">
        <f t="shared" si="12"/>
        <v>3003636</v>
      </c>
      <c r="X69" s="220">
        <f t="shared" si="12"/>
        <v>4080928</v>
      </c>
      <c r="Y69" s="220">
        <f t="shared" si="12"/>
        <v>-1077292</v>
      </c>
      <c r="Z69" s="221">
        <f>+IF(X69&lt;&gt;0,+(Y69/X69)*100,0)</f>
        <v>-26.398211387213887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34409681</v>
      </c>
      <c r="D5" s="357">
        <f t="shared" si="0"/>
        <v>0</v>
      </c>
      <c r="E5" s="356">
        <f t="shared" si="0"/>
        <v>37000000</v>
      </c>
      <c r="F5" s="358">
        <f t="shared" si="0"/>
        <v>58774266</v>
      </c>
      <c r="G5" s="358">
        <f t="shared" si="0"/>
        <v>2308159</v>
      </c>
      <c r="H5" s="356">
        <f t="shared" si="0"/>
        <v>4939030</v>
      </c>
      <c r="I5" s="356">
        <f t="shared" si="0"/>
        <v>3597041</v>
      </c>
      <c r="J5" s="358">
        <f t="shared" si="0"/>
        <v>10844230</v>
      </c>
      <c r="K5" s="358">
        <f t="shared" si="0"/>
        <v>3070141</v>
      </c>
      <c r="L5" s="356">
        <f t="shared" si="0"/>
        <v>447310</v>
      </c>
      <c r="M5" s="356">
        <f t="shared" si="0"/>
        <v>14363295</v>
      </c>
      <c r="N5" s="358">
        <f t="shared" si="0"/>
        <v>17880746</v>
      </c>
      <c r="O5" s="358">
        <f t="shared" si="0"/>
        <v>699120</v>
      </c>
      <c r="P5" s="356">
        <f t="shared" si="0"/>
        <v>7148932</v>
      </c>
      <c r="Q5" s="356">
        <f t="shared" si="0"/>
        <v>2934789</v>
      </c>
      <c r="R5" s="358">
        <f t="shared" si="0"/>
        <v>10782841</v>
      </c>
      <c r="S5" s="358">
        <f t="shared" si="0"/>
        <v>8095445</v>
      </c>
      <c r="T5" s="356">
        <f t="shared" si="0"/>
        <v>3681026</v>
      </c>
      <c r="U5" s="356">
        <f t="shared" si="0"/>
        <v>2875730</v>
      </c>
      <c r="V5" s="358">
        <f t="shared" si="0"/>
        <v>14652201</v>
      </c>
      <c r="W5" s="358">
        <f t="shared" si="0"/>
        <v>54160018</v>
      </c>
      <c r="X5" s="356">
        <f t="shared" si="0"/>
        <v>58774266</v>
      </c>
      <c r="Y5" s="358">
        <f t="shared" si="0"/>
        <v>-4614248</v>
      </c>
      <c r="Z5" s="359">
        <f>+IF(X5&lt;&gt;0,+(Y5/X5)*100,0)</f>
        <v>-7.850796469325538</v>
      </c>
      <c r="AA5" s="360">
        <f>+AA6+AA8+AA11+AA13+AA15</f>
        <v>58774266</v>
      </c>
    </row>
    <row r="6" spans="1:27" ht="12.75">
      <c r="A6" s="361" t="s">
        <v>205</v>
      </c>
      <c r="B6" s="142"/>
      <c r="C6" s="60">
        <f>+C7</f>
        <v>24023539</v>
      </c>
      <c r="D6" s="340">
        <f aca="true" t="shared" si="1" ref="D6:AA6">+D7</f>
        <v>0</v>
      </c>
      <c r="E6" s="60">
        <f t="shared" si="1"/>
        <v>26000000</v>
      </c>
      <c r="F6" s="59">
        <f t="shared" si="1"/>
        <v>41303484</v>
      </c>
      <c r="G6" s="59">
        <f t="shared" si="1"/>
        <v>2072384</v>
      </c>
      <c r="H6" s="60">
        <f t="shared" si="1"/>
        <v>4939030</v>
      </c>
      <c r="I6" s="60">
        <f t="shared" si="1"/>
        <v>2803574</v>
      </c>
      <c r="J6" s="59">
        <f t="shared" si="1"/>
        <v>9814988</v>
      </c>
      <c r="K6" s="59">
        <f t="shared" si="1"/>
        <v>0</v>
      </c>
      <c r="L6" s="60">
        <f t="shared" si="1"/>
        <v>159649</v>
      </c>
      <c r="M6" s="60">
        <f t="shared" si="1"/>
        <v>6099233</v>
      </c>
      <c r="N6" s="59">
        <f t="shared" si="1"/>
        <v>6258882</v>
      </c>
      <c r="O6" s="59">
        <f t="shared" si="1"/>
        <v>699120</v>
      </c>
      <c r="P6" s="60">
        <f t="shared" si="1"/>
        <v>1924833</v>
      </c>
      <c r="Q6" s="60">
        <f t="shared" si="1"/>
        <v>2782779</v>
      </c>
      <c r="R6" s="59">
        <f t="shared" si="1"/>
        <v>5406732</v>
      </c>
      <c r="S6" s="59">
        <f t="shared" si="1"/>
        <v>5033069</v>
      </c>
      <c r="T6" s="60">
        <f t="shared" si="1"/>
        <v>2449942</v>
      </c>
      <c r="U6" s="60">
        <f t="shared" si="1"/>
        <v>2324189</v>
      </c>
      <c r="V6" s="59">
        <f t="shared" si="1"/>
        <v>9807200</v>
      </c>
      <c r="W6" s="59">
        <f t="shared" si="1"/>
        <v>31287802</v>
      </c>
      <c r="X6" s="60">
        <f t="shared" si="1"/>
        <v>41303484</v>
      </c>
      <c r="Y6" s="59">
        <f t="shared" si="1"/>
        <v>-10015682</v>
      </c>
      <c r="Z6" s="61">
        <f>+IF(X6&lt;&gt;0,+(Y6/X6)*100,0)</f>
        <v>-24.249000399094662</v>
      </c>
      <c r="AA6" s="62">
        <f t="shared" si="1"/>
        <v>41303484</v>
      </c>
    </row>
    <row r="7" spans="1:27" ht="12.75">
      <c r="A7" s="291" t="s">
        <v>229</v>
      </c>
      <c r="B7" s="142"/>
      <c r="C7" s="60">
        <v>24023539</v>
      </c>
      <c r="D7" s="340"/>
      <c r="E7" s="60">
        <v>26000000</v>
      </c>
      <c r="F7" s="59">
        <v>41303484</v>
      </c>
      <c r="G7" s="59">
        <v>2072384</v>
      </c>
      <c r="H7" s="60">
        <v>4939030</v>
      </c>
      <c r="I7" s="60">
        <v>2803574</v>
      </c>
      <c r="J7" s="59">
        <v>9814988</v>
      </c>
      <c r="K7" s="59"/>
      <c r="L7" s="60">
        <v>159649</v>
      </c>
      <c r="M7" s="60">
        <v>6099233</v>
      </c>
      <c r="N7" s="59">
        <v>6258882</v>
      </c>
      <c r="O7" s="59">
        <v>699120</v>
      </c>
      <c r="P7" s="60">
        <v>1924833</v>
      </c>
      <c r="Q7" s="60">
        <v>2782779</v>
      </c>
      <c r="R7" s="59">
        <v>5406732</v>
      </c>
      <c r="S7" s="59">
        <v>5033069</v>
      </c>
      <c r="T7" s="60">
        <v>2449942</v>
      </c>
      <c r="U7" s="60">
        <v>2324189</v>
      </c>
      <c r="V7" s="59">
        <v>9807200</v>
      </c>
      <c r="W7" s="59">
        <v>31287802</v>
      </c>
      <c r="X7" s="60">
        <v>41303484</v>
      </c>
      <c r="Y7" s="59">
        <v>-10015682</v>
      </c>
      <c r="Z7" s="61">
        <v>-24.25</v>
      </c>
      <c r="AA7" s="62">
        <v>41303484</v>
      </c>
    </row>
    <row r="8" spans="1:27" ht="12.75">
      <c r="A8" s="361" t="s">
        <v>206</v>
      </c>
      <c r="B8" s="142"/>
      <c r="C8" s="60">
        <f aca="true" t="shared" si="2" ref="C8:Y8">SUM(C9:C10)</f>
        <v>9317328</v>
      </c>
      <c r="D8" s="340">
        <f t="shared" si="2"/>
        <v>0</v>
      </c>
      <c r="E8" s="60">
        <f t="shared" si="2"/>
        <v>11000000</v>
      </c>
      <c r="F8" s="59">
        <f t="shared" si="2"/>
        <v>17470782</v>
      </c>
      <c r="G8" s="59">
        <f t="shared" si="2"/>
        <v>235775</v>
      </c>
      <c r="H8" s="60">
        <f t="shared" si="2"/>
        <v>0</v>
      </c>
      <c r="I8" s="60">
        <f t="shared" si="2"/>
        <v>793467</v>
      </c>
      <c r="J8" s="59">
        <f t="shared" si="2"/>
        <v>1029242</v>
      </c>
      <c r="K8" s="59">
        <f t="shared" si="2"/>
        <v>3070141</v>
      </c>
      <c r="L8" s="60">
        <f t="shared" si="2"/>
        <v>287661</v>
      </c>
      <c r="M8" s="60">
        <f t="shared" si="2"/>
        <v>0</v>
      </c>
      <c r="N8" s="59">
        <f t="shared" si="2"/>
        <v>3357802</v>
      </c>
      <c r="O8" s="59">
        <f t="shared" si="2"/>
        <v>0</v>
      </c>
      <c r="P8" s="60">
        <f t="shared" si="2"/>
        <v>4487229</v>
      </c>
      <c r="Q8" s="60">
        <f t="shared" si="2"/>
        <v>152010</v>
      </c>
      <c r="R8" s="59">
        <f t="shared" si="2"/>
        <v>4639239</v>
      </c>
      <c r="S8" s="59">
        <f t="shared" si="2"/>
        <v>163161</v>
      </c>
      <c r="T8" s="60">
        <f t="shared" si="2"/>
        <v>1231084</v>
      </c>
      <c r="U8" s="60">
        <f t="shared" si="2"/>
        <v>301541</v>
      </c>
      <c r="V8" s="59">
        <f t="shared" si="2"/>
        <v>1695786</v>
      </c>
      <c r="W8" s="59">
        <f t="shared" si="2"/>
        <v>10722069</v>
      </c>
      <c r="X8" s="60">
        <f t="shared" si="2"/>
        <v>17470782</v>
      </c>
      <c r="Y8" s="59">
        <f t="shared" si="2"/>
        <v>-6748713</v>
      </c>
      <c r="Z8" s="61">
        <f>+IF(X8&lt;&gt;0,+(Y8/X8)*100,0)</f>
        <v>-38.62856854375494</v>
      </c>
      <c r="AA8" s="62">
        <f>SUM(AA9:AA10)</f>
        <v>17470782</v>
      </c>
    </row>
    <row r="9" spans="1:27" ht="12.75">
      <c r="A9" s="291" t="s">
        <v>230</v>
      </c>
      <c r="B9" s="142"/>
      <c r="C9" s="60">
        <v>9317328</v>
      </c>
      <c r="D9" s="340"/>
      <c r="E9" s="60">
        <v>11000000</v>
      </c>
      <c r="F9" s="59">
        <v>11312715</v>
      </c>
      <c r="G9" s="59"/>
      <c r="H9" s="60"/>
      <c r="I9" s="60">
        <v>793467</v>
      </c>
      <c r="J9" s="59">
        <v>793467</v>
      </c>
      <c r="K9" s="59">
        <v>3070141</v>
      </c>
      <c r="L9" s="60">
        <v>287661</v>
      </c>
      <c r="M9" s="60"/>
      <c r="N9" s="59">
        <v>3357802</v>
      </c>
      <c r="O9" s="59"/>
      <c r="P9" s="60">
        <v>2804701</v>
      </c>
      <c r="Q9" s="60"/>
      <c r="R9" s="59">
        <v>2804701</v>
      </c>
      <c r="S9" s="59"/>
      <c r="T9" s="60">
        <v>1231084</v>
      </c>
      <c r="U9" s="60">
        <v>301541</v>
      </c>
      <c r="V9" s="59">
        <v>1532625</v>
      </c>
      <c r="W9" s="59">
        <v>8488595</v>
      </c>
      <c r="X9" s="60">
        <v>11312715</v>
      </c>
      <c r="Y9" s="59">
        <v>-2824120</v>
      </c>
      <c r="Z9" s="61">
        <v>-24.96</v>
      </c>
      <c r="AA9" s="62">
        <v>11312715</v>
      </c>
    </row>
    <row r="10" spans="1:27" ht="12.75">
      <c r="A10" s="291" t="s">
        <v>231</v>
      </c>
      <c r="B10" s="142"/>
      <c r="C10" s="60"/>
      <c r="D10" s="340"/>
      <c r="E10" s="60"/>
      <c r="F10" s="59">
        <v>6158067</v>
      </c>
      <c r="G10" s="59">
        <v>235775</v>
      </c>
      <c r="H10" s="60"/>
      <c r="I10" s="60"/>
      <c r="J10" s="59">
        <v>235775</v>
      </c>
      <c r="K10" s="59"/>
      <c r="L10" s="60"/>
      <c r="M10" s="60"/>
      <c r="N10" s="59"/>
      <c r="O10" s="59"/>
      <c r="P10" s="60">
        <v>1682528</v>
      </c>
      <c r="Q10" s="60">
        <v>152010</v>
      </c>
      <c r="R10" s="59">
        <v>1834538</v>
      </c>
      <c r="S10" s="59">
        <v>163161</v>
      </c>
      <c r="T10" s="60"/>
      <c r="U10" s="60"/>
      <c r="V10" s="59">
        <v>163161</v>
      </c>
      <c r="W10" s="59">
        <v>2233474</v>
      </c>
      <c r="X10" s="60">
        <v>6158067</v>
      </c>
      <c r="Y10" s="59">
        <v>-3924593</v>
      </c>
      <c r="Z10" s="61">
        <v>-63.73</v>
      </c>
      <c r="AA10" s="62">
        <v>6158067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1068814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8264062</v>
      </c>
      <c r="N15" s="59">
        <f t="shared" si="5"/>
        <v>8264062</v>
      </c>
      <c r="O15" s="59">
        <f t="shared" si="5"/>
        <v>0</v>
      </c>
      <c r="P15" s="60">
        <f t="shared" si="5"/>
        <v>736870</v>
      </c>
      <c r="Q15" s="60">
        <f t="shared" si="5"/>
        <v>0</v>
      </c>
      <c r="R15" s="59">
        <f t="shared" si="5"/>
        <v>736870</v>
      </c>
      <c r="S15" s="59">
        <f t="shared" si="5"/>
        <v>2899215</v>
      </c>
      <c r="T15" s="60">
        <f t="shared" si="5"/>
        <v>0</v>
      </c>
      <c r="U15" s="60">
        <f t="shared" si="5"/>
        <v>250000</v>
      </c>
      <c r="V15" s="59">
        <f t="shared" si="5"/>
        <v>3149215</v>
      </c>
      <c r="W15" s="59">
        <f t="shared" si="5"/>
        <v>12150147</v>
      </c>
      <c r="X15" s="60">
        <f t="shared" si="5"/>
        <v>0</v>
      </c>
      <c r="Y15" s="59">
        <f t="shared" si="5"/>
        <v>12150147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>
        <v>736870</v>
      </c>
      <c r="Q16" s="60"/>
      <c r="R16" s="59">
        <v>736870</v>
      </c>
      <c r="S16" s="59">
        <v>2899215</v>
      </c>
      <c r="T16" s="60"/>
      <c r="U16" s="60">
        <v>250000</v>
      </c>
      <c r="V16" s="59">
        <v>3149215</v>
      </c>
      <c r="W16" s="59">
        <v>3886085</v>
      </c>
      <c r="X16" s="60"/>
      <c r="Y16" s="59">
        <v>3886085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1068814</v>
      </c>
      <c r="D20" s="340"/>
      <c r="E20" s="60"/>
      <c r="F20" s="59"/>
      <c r="G20" s="59"/>
      <c r="H20" s="60"/>
      <c r="I20" s="60"/>
      <c r="J20" s="59"/>
      <c r="K20" s="59"/>
      <c r="L20" s="60"/>
      <c r="M20" s="60">
        <v>8264062</v>
      </c>
      <c r="N20" s="59">
        <v>8264062</v>
      </c>
      <c r="O20" s="59"/>
      <c r="P20" s="60"/>
      <c r="Q20" s="60"/>
      <c r="R20" s="59"/>
      <c r="S20" s="59"/>
      <c r="T20" s="60"/>
      <c r="U20" s="60"/>
      <c r="V20" s="59"/>
      <c r="W20" s="59">
        <v>8264062</v>
      </c>
      <c r="X20" s="60"/>
      <c r="Y20" s="59">
        <v>8264062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40824237</v>
      </c>
      <c r="D22" s="344">
        <f t="shared" si="6"/>
        <v>0</v>
      </c>
      <c r="E22" s="343">
        <f t="shared" si="6"/>
        <v>19739950</v>
      </c>
      <c r="F22" s="345">
        <f t="shared" si="6"/>
        <v>27883029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303809</v>
      </c>
      <c r="P22" s="343">
        <f t="shared" si="6"/>
        <v>2584208</v>
      </c>
      <c r="Q22" s="343">
        <f t="shared" si="6"/>
        <v>2132948</v>
      </c>
      <c r="R22" s="345">
        <f t="shared" si="6"/>
        <v>5020965</v>
      </c>
      <c r="S22" s="345">
        <f t="shared" si="6"/>
        <v>1449384</v>
      </c>
      <c r="T22" s="343">
        <f t="shared" si="6"/>
        <v>1828427</v>
      </c>
      <c r="U22" s="343">
        <f t="shared" si="6"/>
        <v>1663371</v>
      </c>
      <c r="V22" s="345">
        <f t="shared" si="6"/>
        <v>4941182</v>
      </c>
      <c r="W22" s="345">
        <f t="shared" si="6"/>
        <v>9962147</v>
      </c>
      <c r="X22" s="343">
        <f t="shared" si="6"/>
        <v>27883029</v>
      </c>
      <c r="Y22" s="345">
        <f t="shared" si="6"/>
        <v>-17920882</v>
      </c>
      <c r="Z22" s="336">
        <f>+IF(X22&lt;&gt;0,+(Y22/X22)*100,0)</f>
        <v>-64.27164710118114</v>
      </c>
      <c r="AA22" s="350">
        <f>SUM(AA23:AA32)</f>
        <v>27883029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5306113</v>
      </c>
      <c r="D24" s="340"/>
      <c r="E24" s="60"/>
      <c r="F24" s="59">
        <v>7000000</v>
      </c>
      <c r="G24" s="59"/>
      <c r="H24" s="60"/>
      <c r="I24" s="60"/>
      <c r="J24" s="59"/>
      <c r="K24" s="59"/>
      <c r="L24" s="60"/>
      <c r="M24" s="60"/>
      <c r="N24" s="59"/>
      <c r="O24" s="59"/>
      <c r="P24" s="60">
        <v>623133</v>
      </c>
      <c r="Q24" s="60">
        <v>528892</v>
      </c>
      <c r="R24" s="59">
        <v>1152025</v>
      </c>
      <c r="S24" s="59">
        <v>440516</v>
      </c>
      <c r="T24" s="60"/>
      <c r="U24" s="60">
        <v>1073363</v>
      </c>
      <c r="V24" s="59">
        <v>1513879</v>
      </c>
      <c r="W24" s="59">
        <v>2665904</v>
      </c>
      <c r="X24" s="60">
        <v>7000000</v>
      </c>
      <c r="Y24" s="59">
        <v>-4334096</v>
      </c>
      <c r="Z24" s="61">
        <v>-61.92</v>
      </c>
      <c r="AA24" s="62">
        <v>7000000</v>
      </c>
    </row>
    <row r="25" spans="1:27" ht="12.75">
      <c r="A25" s="361" t="s">
        <v>239</v>
      </c>
      <c r="B25" s="142"/>
      <c r="C25" s="60"/>
      <c r="D25" s="340"/>
      <c r="E25" s="60"/>
      <c r="F25" s="59">
        <v>800000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800000</v>
      </c>
      <c r="Y25" s="59">
        <v>-800000</v>
      </c>
      <c r="Z25" s="61">
        <v>-100</v>
      </c>
      <c r="AA25" s="62">
        <v>800000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9563994</v>
      </c>
      <c r="D27" s="340"/>
      <c r="E27" s="60"/>
      <c r="F27" s="59">
        <v>12203000</v>
      </c>
      <c r="G27" s="59"/>
      <c r="H27" s="60"/>
      <c r="I27" s="60"/>
      <c r="J27" s="59"/>
      <c r="K27" s="59"/>
      <c r="L27" s="60"/>
      <c r="M27" s="60"/>
      <c r="N27" s="59"/>
      <c r="O27" s="59">
        <v>303809</v>
      </c>
      <c r="P27" s="60">
        <v>1961075</v>
      </c>
      <c r="Q27" s="60">
        <v>1604056</v>
      </c>
      <c r="R27" s="59">
        <v>3868940</v>
      </c>
      <c r="S27" s="59">
        <v>1008868</v>
      </c>
      <c r="T27" s="60">
        <v>1828427</v>
      </c>
      <c r="U27" s="60">
        <v>590008</v>
      </c>
      <c r="V27" s="59">
        <v>3427303</v>
      </c>
      <c r="W27" s="59">
        <v>7296243</v>
      </c>
      <c r="X27" s="60">
        <v>12203000</v>
      </c>
      <c r="Y27" s="59">
        <v>-4906757</v>
      </c>
      <c r="Z27" s="61">
        <v>-40.21</v>
      </c>
      <c r="AA27" s="62">
        <v>12203000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25954130</v>
      </c>
      <c r="D32" s="340"/>
      <c r="E32" s="60">
        <v>19739950</v>
      </c>
      <c r="F32" s="59">
        <v>7880029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7880029</v>
      </c>
      <c r="Y32" s="59">
        <v>-7880029</v>
      </c>
      <c r="Z32" s="61">
        <v>-100</v>
      </c>
      <c r="AA32" s="62">
        <v>7880029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5290201</v>
      </c>
      <c r="D40" s="344">
        <f t="shared" si="9"/>
        <v>0</v>
      </c>
      <c r="E40" s="343">
        <f t="shared" si="9"/>
        <v>8015730</v>
      </c>
      <c r="F40" s="345">
        <f t="shared" si="9"/>
        <v>7365730</v>
      </c>
      <c r="G40" s="345">
        <f t="shared" si="9"/>
        <v>0</v>
      </c>
      <c r="H40" s="343">
        <f t="shared" si="9"/>
        <v>119290</v>
      </c>
      <c r="I40" s="343">
        <f t="shared" si="9"/>
        <v>165794</v>
      </c>
      <c r="J40" s="345">
        <f t="shared" si="9"/>
        <v>285084</v>
      </c>
      <c r="K40" s="345">
        <f t="shared" si="9"/>
        <v>296129</v>
      </c>
      <c r="L40" s="343">
        <f t="shared" si="9"/>
        <v>892199</v>
      </c>
      <c r="M40" s="343">
        <f t="shared" si="9"/>
        <v>0</v>
      </c>
      <c r="N40" s="345">
        <f t="shared" si="9"/>
        <v>1188328</v>
      </c>
      <c r="O40" s="345">
        <f t="shared" si="9"/>
        <v>198686</v>
      </c>
      <c r="P40" s="343">
        <f t="shared" si="9"/>
        <v>168696</v>
      </c>
      <c r="Q40" s="343">
        <f t="shared" si="9"/>
        <v>175129</v>
      </c>
      <c r="R40" s="345">
        <f t="shared" si="9"/>
        <v>542511</v>
      </c>
      <c r="S40" s="345">
        <f t="shared" si="9"/>
        <v>206837</v>
      </c>
      <c r="T40" s="343">
        <f t="shared" si="9"/>
        <v>92169</v>
      </c>
      <c r="U40" s="343">
        <f t="shared" si="9"/>
        <v>2120926</v>
      </c>
      <c r="V40" s="345">
        <f t="shared" si="9"/>
        <v>2419932</v>
      </c>
      <c r="W40" s="345">
        <f t="shared" si="9"/>
        <v>4435855</v>
      </c>
      <c r="X40" s="343">
        <f t="shared" si="9"/>
        <v>7365730</v>
      </c>
      <c r="Y40" s="345">
        <f t="shared" si="9"/>
        <v>-2929875</v>
      </c>
      <c r="Z40" s="336">
        <f>+IF(X40&lt;&gt;0,+(Y40/X40)*100,0)</f>
        <v>-39.77711645688886</v>
      </c>
      <c r="AA40" s="350">
        <f>SUM(AA41:AA49)</f>
        <v>7365730</v>
      </c>
    </row>
    <row r="41" spans="1:27" ht="12.75">
      <c r="A41" s="361" t="s">
        <v>248</v>
      </c>
      <c r="B41" s="142"/>
      <c r="C41" s="362">
        <v>2265075</v>
      </c>
      <c r="D41" s="363"/>
      <c r="E41" s="362">
        <v>5200000</v>
      </c>
      <c r="F41" s="364">
        <v>4600000</v>
      </c>
      <c r="G41" s="364"/>
      <c r="H41" s="362"/>
      <c r="I41" s="362"/>
      <c r="J41" s="364"/>
      <c r="K41" s="364"/>
      <c r="L41" s="362">
        <v>862202</v>
      </c>
      <c r="M41" s="362"/>
      <c r="N41" s="364">
        <v>862202</v>
      </c>
      <c r="O41" s="364"/>
      <c r="P41" s="362"/>
      <c r="Q41" s="362"/>
      <c r="R41" s="364"/>
      <c r="S41" s="364">
        <v>94843</v>
      </c>
      <c r="T41" s="362">
        <v>92169</v>
      </c>
      <c r="U41" s="362">
        <v>1830000</v>
      </c>
      <c r="V41" s="364">
        <v>2017012</v>
      </c>
      <c r="W41" s="364">
        <v>2879214</v>
      </c>
      <c r="X41" s="362">
        <v>4600000</v>
      </c>
      <c r="Y41" s="364">
        <v>-1720786</v>
      </c>
      <c r="Z41" s="365">
        <v>-37.41</v>
      </c>
      <c r="AA41" s="366">
        <v>4600000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153885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1603633</v>
      </c>
      <c r="D44" s="368"/>
      <c r="E44" s="54">
        <v>1435730</v>
      </c>
      <c r="F44" s="53">
        <v>1835730</v>
      </c>
      <c r="G44" s="53"/>
      <c r="H44" s="54">
        <v>119290</v>
      </c>
      <c r="I44" s="54">
        <v>165794</v>
      </c>
      <c r="J44" s="53">
        <v>285084</v>
      </c>
      <c r="K44" s="53">
        <v>296129</v>
      </c>
      <c r="L44" s="54">
        <v>29997</v>
      </c>
      <c r="M44" s="54"/>
      <c r="N44" s="53">
        <v>326126</v>
      </c>
      <c r="O44" s="53">
        <v>198686</v>
      </c>
      <c r="P44" s="54"/>
      <c r="Q44" s="54">
        <v>175129</v>
      </c>
      <c r="R44" s="53">
        <v>373815</v>
      </c>
      <c r="S44" s="53">
        <v>111994</v>
      </c>
      <c r="T44" s="54"/>
      <c r="U44" s="54">
        <v>290926</v>
      </c>
      <c r="V44" s="53">
        <v>402920</v>
      </c>
      <c r="W44" s="53">
        <v>1387945</v>
      </c>
      <c r="X44" s="54">
        <v>1835730</v>
      </c>
      <c r="Y44" s="53">
        <v>-447785</v>
      </c>
      <c r="Z44" s="94">
        <v>-24.39</v>
      </c>
      <c r="AA44" s="95">
        <v>1835730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350000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917608</v>
      </c>
      <c r="D49" s="368"/>
      <c r="E49" s="54">
        <v>1380000</v>
      </c>
      <c r="F49" s="53">
        <v>930000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168696</v>
      </c>
      <c r="Q49" s="54"/>
      <c r="R49" s="53">
        <v>168696</v>
      </c>
      <c r="S49" s="53"/>
      <c r="T49" s="54"/>
      <c r="U49" s="54"/>
      <c r="V49" s="53"/>
      <c r="W49" s="53">
        <v>168696</v>
      </c>
      <c r="X49" s="54">
        <v>930000</v>
      </c>
      <c r="Y49" s="53">
        <v>-761304</v>
      </c>
      <c r="Z49" s="94">
        <v>-81.86</v>
      </c>
      <c r="AA49" s="95">
        <v>930000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136244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136244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80660363</v>
      </c>
      <c r="D60" s="346">
        <f t="shared" si="14"/>
        <v>0</v>
      </c>
      <c r="E60" s="219">
        <f t="shared" si="14"/>
        <v>64755680</v>
      </c>
      <c r="F60" s="264">
        <f t="shared" si="14"/>
        <v>94023025</v>
      </c>
      <c r="G60" s="264">
        <f t="shared" si="14"/>
        <v>2308159</v>
      </c>
      <c r="H60" s="219">
        <f t="shared" si="14"/>
        <v>5058320</v>
      </c>
      <c r="I60" s="219">
        <f t="shared" si="14"/>
        <v>3762835</v>
      </c>
      <c r="J60" s="264">
        <f t="shared" si="14"/>
        <v>11129314</v>
      </c>
      <c r="K60" s="264">
        <f t="shared" si="14"/>
        <v>3366270</v>
      </c>
      <c r="L60" s="219">
        <f t="shared" si="14"/>
        <v>1339509</v>
      </c>
      <c r="M60" s="219">
        <f t="shared" si="14"/>
        <v>14363295</v>
      </c>
      <c r="N60" s="264">
        <f t="shared" si="14"/>
        <v>19069074</v>
      </c>
      <c r="O60" s="264">
        <f t="shared" si="14"/>
        <v>1201615</v>
      </c>
      <c r="P60" s="219">
        <f t="shared" si="14"/>
        <v>9901836</v>
      </c>
      <c r="Q60" s="219">
        <f t="shared" si="14"/>
        <v>5242866</v>
      </c>
      <c r="R60" s="264">
        <f t="shared" si="14"/>
        <v>16346317</v>
      </c>
      <c r="S60" s="264">
        <f t="shared" si="14"/>
        <v>9751666</v>
      </c>
      <c r="T60" s="219">
        <f t="shared" si="14"/>
        <v>5601622</v>
      </c>
      <c r="U60" s="219">
        <f t="shared" si="14"/>
        <v>6660027</v>
      </c>
      <c r="V60" s="264">
        <f t="shared" si="14"/>
        <v>22013315</v>
      </c>
      <c r="W60" s="264">
        <f t="shared" si="14"/>
        <v>68558020</v>
      </c>
      <c r="X60" s="219">
        <f t="shared" si="14"/>
        <v>94023025</v>
      </c>
      <c r="Y60" s="264">
        <f t="shared" si="14"/>
        <v>-25465005</v>
      </c>
      <c r="Z60" s="337">
        <f>+IF(X60&lt;&gt;0,+(Y60/X60)*100,0)</f>
        <v>-27.083796761484752</v>
      </c>
      <c r="AA60" s="232">
        <f>+AA57+AA54+AA51+AA40+AA37+AA34+AA22+AA5</f>
        <v>94023025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2017-07-31T13:03:51Z</dcterms:created>
  <dcterms:modified xsi:type="dcterms:W3CDTF">2017-07-31T13:03:54Z</dcterms:modified>
  <cp:category/>
  <cp:version/>
  <cp:contentType/>
  <cp:contentStatus/>
</cp:coreProperties>
</file>