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<sst xmlns="http://schemas.openxmlformats.org/spreadsheetml/2006/main" count="857" uniqueCount="303">
  <si>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Mpumalanga: Emalahleni (Mp)(MP312) - Table C1 Schedule Quarterly Budget Statement Summary for 4th Quarter ended 30 June 2017 (Figures Finalised as at 2017/07/28)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</si>
  <si>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</si>
  <si>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</si>
  <si>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</si>
  <si>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</si>
  <si>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</si>
  <si>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</si>
  <si>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</si>
  <si>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</si>
  <si>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</si>
  <si>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</si>
  <si>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</si>
  <si>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</si>
  <si>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</si>
  <si>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</si>
  <si>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</si>
  <si>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</si>
  <si>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</si>
  <si>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</si>
  <si>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</si>
  <si>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</si>
  <si>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</si>
  <si>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</si>
  <si>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</si>
  <si>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</si>
  <si>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</si>
  <si>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</si>
  <si>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</si>
  <si>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</si>
  <si>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</si>
  <si>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</si>
  <si>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</si>
  <si>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</si>
  <si>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</si>
  <si>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</si>
  <si>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</si>
  <si>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</si>
  <si>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</si>
  <si>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</si>
  <si>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</si>
  <si>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</si>
  <si>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</si>
  <si>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</si>
  <si>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</si>
  <si>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</si>
  <si>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</si>
  <si>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</si>
  <si>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</si>
  <si>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</si>
  <si>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</si>
  <si>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</si>
  <si>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</si>
  <si>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</si>
  <si>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</si>
  <si>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</si>
  <si>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</si>
  <si>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</si>
  <si>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</si>
  <si>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</si>
  <si>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</si>
  <si>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</si>
  <si>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</si>
  <si>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</si>
  <si>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</si>
  <si>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</si>
  <si>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</si>
  <si>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</si>
  <si>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</si>
  <si>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</si>
  <si>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</si>
  <si>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Mpumalanga: Emalahleni (Mp)(MP312) - Table C2 Quarterly Budget Statement - Financial Performance (standard classification) for 4th Quarter ended 30 June 2017 (Figures Finalised as at 2017/07/28)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</si>
  <si>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</si>
  <si>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</si>
  <si>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</si>
  <si>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</si>
  <si>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</si>
  <si>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</si>
  <si>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</si>
  <si>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</si>
  <si>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</si>
  <si>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</si>
  <si>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</si>
  <si>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</si>
  <si>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</si>
  <si>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</si>
  <si>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</si>
  <si>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</si>
  <si>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</si>
  <si>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</si>
  <si>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</si>
  <si>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</si>
  <si>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</si>
  <si>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</si>
  <si>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</si>
  <si>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</si>
  <si>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</si>
  <si>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</si>
  <si>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</si>
  <si>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</si>
  <si>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</si>
  <si>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Mpumalanga: Emalahleni (Mp)(MP312) - Table C4 Quarterly Budget Statement - Financial Performance (revenue and expenditure) for 4th Quarter ended 30 June 2017 (Figures Finalised as at 2017/07/28)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</si>
  <si>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</si>
  <si>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</si>
  <si>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</si>
  <si>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</si>
  <si>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</si>
  <si>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</si>
  <si>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</si>
  <si>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</si>
  <si>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</si>
  <si>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</si>
  <si>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</si>
  <si>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</si>
  <si>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</si>
  <si>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</si>
  <si>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</si>
  <si>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</si>
  <si>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</si>
  <si>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</si>
  <si>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</si>
  <si>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</si>
  <si>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</si>
  <si>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</si>
  <si>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</si>
  <si>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</si>
  <si>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</si>
  <si>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</si>
  <si>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</si>
  <si>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</si>
  <si>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Mpumalanga: Emalahleni (Mp)(MP312) - Table C5 Quarterly Budget Statement - Capital Expenditure by Standard Classification and Funding for 4th Quarter ended 30 June 2017 (Figures Finalised as at 2017/07/28)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</si>
  <si>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</si>
  <si>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</si>
  <si>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</si>
  <si>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</si>
  <si>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</si>
  <si>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</si>
  <si>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</si>
  <si>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</si>
  <si>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</si>
  <si>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</si>
  <si>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Mpumalanga: Emalahleni (Mp)(MP312) - Table C6 Quarterly Budget Statement - Financial Position for 4th Quarter ended 30 June 2017 (Figures Finalised as at 2017/07/28)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</si>
  <si>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</si>
  <si>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</si>
  <si>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</si>
  <si>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</si>
  <si>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</si>
  <si>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</si>
  <si>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</si>
  <si>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</si>
  <si>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</si>
  <si>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</si>
  <si>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</si>
  <si>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</si>
  <si>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</si>
  <si>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</si>
  <si>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</si>
  <si>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</si>
  <si>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</si>
  <si>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</si>
  <si>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</si>
  <si>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</si>
  <si>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</si>
  <si>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</si>
  <si>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</si>
  <si>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</si>
  <si>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</si>
  <si>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</si>
  <si>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</si>
  <si>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</si>
  <si>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</si>
  <si>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</si>
  <si>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</si>
  <si>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</si>
  <si>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</si>
  <si>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Mpumalanga: Emalahleni (Mp)(MP312) - Table C7 Quarterly Budget Statement - Cash Flows for 4th Quarter ended 30 June 2017 (Figures Finalised as at 2017/07/28)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</si>
  <si>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</si>
  <si>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</si>
  <si>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</si>
  <si>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</si>
  <si>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</si>
  <si>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</si>
  <si>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</si>
  <si>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</si>
  <si>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</si>
  <si>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</si>
  <si>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</si>
  <si>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</si>
  <si>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</si>
  <si>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</si>
  <si>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</si>
  <si>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</si>
  <si>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</si>
  <si>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</si>
  <si>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</si>
  <si>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</si>
  <si>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</si>
  <si>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</si>
  <si>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</si>
  <si>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</si>
  <si>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</si>
  <si>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</si>
  <si>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</si>
  <si>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Mpumalanga: Emalahleni (Mp)(MP312) - Table C9 Quarterly Budget Statement - Capital Expenditure by Asset Clas for 4th Quarter ended 30 June 2017 (Figures Finalised as at 2017/07/28)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</si>
  <si>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</si>
  <si>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</si>
  <si>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</si>
  <si>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</si>
  <si>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</si>
  <si>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</si>
  <si>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</si>
  <si>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</si>
  <si>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</si>
  <si>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</si>
  <si>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</si>
  <si>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</si>
  <si>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</si>
  <si>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</si>
  <si>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</si>
  <si>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</si>
  <si>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</si>
  <si>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</si>
  <si>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</si>
  <si>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</si>
  <si>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</si>
  <si>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</si>
  <si>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</si>
  <si>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</si>
  <si>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Mpumalanga: Emalahleni (Mp)(MP312) - Table SC13a Quarterly Budget Statement - Capital Expenditure on New Assets by Asset Class for 4th Quarter ended 30 June 2017 (Figures Finalised as at 2017/07/28)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</si>
  <si>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</si>
  <si>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</si>
  <si>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</si>
  <si>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</si>
  <si>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</si>
  <si>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</si>
  <si>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</si>
  <si>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</si>
  <si>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</si>
  <si>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</si>
  <si>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</si>
  <si>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</si>
  <si>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</si>
  <si>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</si>
  <si>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</si>
  <si>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</si>
  <si>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</si>
  <si>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</si>
  <si>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</si>
  <si>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</si>
  <si>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</si>
  <si>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</si>
  <si>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</si>
  <si>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</si>
  <si>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</si>
  <si>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</si>
  <si>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</si>
  <si>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</si>
  <si>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</si>
  <si>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</si>
  <si>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</si>
  <si>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</si>
  <si>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</si>
  <si>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</si>
  <si>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</si>
  <si>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Mpumalanga: Emalahleni (Mp)(MP312) - Table SC13B Quarterly Budget Statement - Capital Expenditure on Renewal of existing assets by Asset Class for 4th Quarter ended 30 June 2017 (Figures Finalised as at 2017/07/28)</t>
  </si>
  <si>
    <t>Capital Expenditure on Renewal of Existing Assets by Asset Class/Sub-class</t>
  </si>
  <si>
    <t>Total Capital Expenditure on Renewal of Existing Assets</t>
  </si>
  <si>
    <t>Mpumalanga: Emalahleni (Mp)(MP312) - Table SC13C Quarterly Budget Statement - Repairs and Maintenance Expenditure by Asset Class for 4th Quarter ended 30 June 2017 (Figures Finalised as at 2017/07/28)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</si>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</sst>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371266005</v>
      </c>
      <c r="C5" s="19">
        <v>0</v>
      </c>
      <c r="D5" s="59">
        <v>385451024</v>
      </c>
      <c r="E5" s="60">
        <v>385451024</v>
      </c>
      <c r="F5" s="60">
        <v>31743487</v>
      </c>
      <c r="G5" s="60">
        <v>30867955</v>
      </c>
      <c r="H5" s="60">
        <v>31112644</v>
      </c>
      <c r="I5" s="60">
        <v>93724086</v>
      </c>
      <c r="J5" s="60">
        <v>30814526</v>
      </c>
      <c r="K5" s="60">
        <v>31038394</v>
      </c>
      <c r="L5" s="60">
        <v>33131977</v>
      </c>
      <c r="M5" s="60">
        <v>94984897</v>
      </c>
      <c r="N5" s="60">
        <v>31508316</v>
      </c>
      <c r="O5" s="60">
        <v>31861906</v>
      </c>
      <c r="P5" s="60">
        <v>32046010</v>
      </c>
      <c r="Q5" s="60">
        <v>95416232</v>
      </c>
      <c r="R5" s="60">
        <v>32107077</v>
      </c>
      <c r="S5" s="60">
        <v>33966341</v>
      </c>
      <c r="T5" s="60">
        <v>32220668</v>
      </c>
      <c r="U5" s="60">
        <v>98294086</v>
      </c>
      <c r="V5" s="60">
        <v>382419301</v>
      </c>
      <c r="W5" s="60">
        <v>385451024</v>
      </c>
      <c r="X5" s="60">
        <v>-3031723</v>
      </c>
      <c r="Y5" s="61">
        <v>-0.79</v>
      </c>
      <c r="Z5" s="62">
        <v>385451024</v>
      </c>
    </row>
    <row r="6" spans="1:26" ht="12.75">
      <c r="A6" s="58" t="s">
        <v>32</v>
      </c>
      <c r="B6" s="19">
        <v>1281025711</v>
      </c>
      <c r="C6" s="19">
        <v>0</v>
      </c>
      <c r="D6" s="59">
        <v>1814628099</v>
      </c>
      <c r="E6" s="60">
        <v>1814628099</v>
      </c>
      <c r="F6" s="60">
        <v>122214174</v>
      </c>
      <c r="G6" s="60">
        <v>126576305</v>
      </c>
      <c r="H6" s="60">
        <v>115008711</v>
      </c>
      <c r="I6" s="60">
        <v>363799190</v>
      </c>
      <c r="J6" s="60">
        <v>111769311</v>
      </c>
      <c r="K6" s="60">
        <v>105920894</v>
      </c>
      <c r="L6" s="60">
        <v>105487820</v>
      </c>
      <c r="M6" s="60">
        <v>323178025</v>
      </c>
      <c r="N6" s="60">
        <v>101706144</v>
      </c>
      <c r="O6" s="60">
        <v>112478271</v>
      </c>
      <c r="P6" s="60">
        <v>98416531</v>
      </c>
      <c r="Q6" s="60">
        <v>312600946</v>
      </c>
      <c r="R6" s="60">
        <v>105592043</v>
      </c>
      <c r="S6" s="60">
        <v>113728684</v>
      </c>
      <c r="T6" s="60">
        <v>97302907</v>
      </c>
      <c r="U6" s="60">
        <v>316623634</v>
      </c>
      <c r="V6" s="60">
        <v>1316201795</v>
      </c>
      <c r="W6" s="60">
        <v>1814628099</v>
      </c>
      <c r="X6" s="60">
        <v>-498426304</v>
      </c>
      <c r="Y6" s="61">
        <v>-27.47</v>
      </c>
      <c r="Z6" s="62">
        <v>1814628099</v>
      </c>
    </row>
    <row r="7" spans="1:26" ht="12.75">
      <c r="A7" s="58" t="s">
        <v>33</v>
      </c>
      <c r="B7" s="19">
        <v>0</v>
      </c>
      <c r="C7" s="19">
        <v>0</v>
      </c>
      <c r="D7" s="59">
        <v>566800</v>
      </c>
      <c r="E7" s="60">
        <v>566800</v>
      </c>
      <c r="F7" s="60">
        <v>0</v>
      </c>
      <c r="G7" s="60">
        <v>74269</v>
      </c>
      <c r="H7" s="60">
        <v>285428</v>
      </c>
      <c r="I7" s="60">
        <v>359697</v>
      </c>
      <c r="J7" s="60">
        <v>211711</v>
      </c>
      <c r="K7" s="60">
        <v>179847</v>
      </c>
      <c r="L7" s="60">
        <v>109904</v>
      </c>
      <c r="M7" s="60">
        <v>501462</v>
      </c>
      <c r="N7" s="60">
        <v>312865</v>
      </c>
      <c r="O7" s="60">
        <v>137317</v>
      </c>
      <c r="P7" s="60">
        <v>40034</v>
      </c>
      <c r="Q7" s="60">
        <v>490216</v>
      </c>
      <c r="R7" s="60">
        <v>86996</v>
      </c>
      <c r="S7" s="60">
        <v>346430</v>
      </c>
      <c r="T7" s="60">
        <v>69683</v>
      </c>
      <c r="U7" s="60">
        <v>503109</v>
      </c>
      <c r="V7" s="60">
        <v>1854484</v>
      </c>
      <c r="W7" s="60">
        <v>566799</v>
      </c>
      <c r="X7" s="60">
        <v>1287685</v>
      </c>
      <c r="Y7" s="61">
        <v>227.19</v>
      </c>
      <c r="Z7" s="62">
        <v>566800</v>
      </c>
    </row>
    <row r="8" spans="1:26" ht="12.75">
      <c r="A8" s="58" t="s">
        <v>34</v>
      </c>
      <c r="B8" s="19">
        <v>265863850</v>
      </c>
      <c r="C8" s="19">
        <v>0</v>
      </c>
      <c r="D8" s="59">
        <v>292686150</v>
      </c>
      <c r="E8" s="60">
        <v>292686150</v>
      </c>
      <c r="F8" s="60">
        <v>106827497</v>
      </c>
      <c r="G8" s="60">
        <v>193523</v>
      </c>
      <c r="H8" s="60">
        <v>2279248</v>
      </c>
      <c r="I8" s="60">
        <v>109300268</v>
      </c>
      <c r="J8" s="60">
        <v>-59280</v>
      </c>
      <c r="K8" s="60">
        <v>630380</v>
      </c>
      <c r="L8" s="60">
        <v>71860082</v>
      </c>
      <c r="M8" s="60">
        <v>72431182</v>
      </c>
      <c r="N8" s="60">
        <v>473029</v>
      </c>
      <c r="O8" s="60">
        <v>484258</v>
      </c>
      <c r="P8" s="60">
        <v>72122078</v>
      </c>
      <c r="Q8" s="60">
        <v>73079365</v>
      </c>
      <c r="R8" s="60">
        <v>1025258</v>
      </c>
      <c r="S8" s="60">
        <v>510000</v>
      </c>
      <c r="T8" s="60">
        <v>6055881</v>
      </c>
      <c r="U8" s="60">
        <v>7591139</v>
      </c>
      <c r="V8" s="60">
        <v>262401954</v>
      </c>
      <c r="W8" s="60">
        <v>292686151</v>
      </c>
      <c r="X8" s="60">
        <v>-30284197</v>
      </c>
      <c r="Y8" s="61">
        <v>-10.35</v>
      </c>
      <c r="Z8" s="62">
        <v>292686150</v>
      </c>
    </row>
    <row r="9" spans="1:26" ht="12.75">
      <c r="A9" s="58" t="s">
        <v>35</v>
      </c>
      <c r="B9" s="19">
        <v>242963879</v>
      </c>
      <c r="C9" s="19">
        <v>0</v>
      </c>
      <c r="D9" s="59">
        <v>152536202</v>
      </c>
      <c r="E9" s="60">
        <v>152536202</v>
      </c>
      <c r="F9" s="60">
        <v>7283751</v>
      </c>
      <c r="G9" s="60">
        <v>26299188</v>
      </c>
      <c r="H9" s="60">
        <v>4360432</v>
      </c>
      <c r="I9" s="60">
        <v>37943371</v>
      </c>
      <c r="J9" s="60">
        <v>21239356</v>
      </c>
      <c r="K9" s="60">
        <v>14612026</v>
      </c>
      <c r="L9" s="60">
        <v>24664612</v>
      </c>
      <c r="M9" s="60">
        <v>60515994</v>
      </c>
      <c r="N9" s="60">
        <v>13418566</v>
      </c>
      <c r="O9" s="60">
        <v>20293900</v>
      </c>
      <c r="P9" s="60">
        <v>19969389</v>
      </c>
      <c r="Q9" s="60">
        <v>53681855</v>
      </c>
      <c r="R9" s="60">
        <v>15787608</v>
      </c>
      <c r="S9" s="60">
        <v>14669308</v>
      </c>
      <c r="T9" s="60">
        <v>32269273</v>
      </c>
      <c r="U9" s="60">
        <v>62726189</v>
      </c>
      <c r="V9" s="60">
        <v>214867409</v>
      </c>
      <c r="W9" s="60">
        <v>152536204</v>
      </c>
      <c r="X9" s="60">
        <v>62331205</v>
      </c>
      <c r="Y9" s="61">
        <v>40.86</v>
      </c>
      <c r="Z9" s="62">
        <v>152536202</v>
      </c>
    </row>
    <row r="10" spans="1:26" ht="22.5">
      <c r="A10" s="63" t="s">
        <v>278</v>
      </c>
      <c r="B10" s="64">
        <f>SUM(B5:B9)</f>
        <v>2161119445</v>
      </c>
      <c r="C10" s="64">
        <f>SUM(C5:C9)</f>
        <v>0</v>
      </c>
      <c r="D10" s="65">
        <f aca="true" t="shared" si="0" ref="D10:Z10">SUM(D5:D9)</f>
        <v>2645868275</v>
      </c>
      <c r="E10" s="66">
        <f t="shared" si="0"/>
        <v>2645868275</v>
      </c>
      <c r="F10" s="66">
        <f t="shared" si="0"/>
        <v>268068909</v>
      </c>
      <c r="G10" s="66">
        <f t="shared" si="0"/>
        <v>184011240</v>
      </c>
      <c r="H10" s="66">
        <f t="shared" si="0"/>
        <v>153046463</v>
      </c>
      <c r="I10" s="66">
        <f t="shared" si="0"/>
        <v>605126612</v>
      </c>
      <c r="J10" s="66">
        <f t="shared" si="0"/>
        <v>163975624</v>
      </c>
      <c r="K10" s="66">
        <f t="shared" si="0"/>
        <v>152381541</v>
      </c>
      <c r="L10" s="66">
        <f t="shared" si="0"/>
        <v>235254395</v>
      </c>
      <c r="M10" s="66">
        <f t="shared" si="0"/>
        <v>551611560</v>
      </c>
      <c r="N10" s="66">
        <f t="shared" si="0"/>
        <v>147418920</v>
      </c>
      <c r="O10" s="66">
        <f t="shared" si="0"/>
        <v>165255652</v>
      </c>
      <c r="P10" s="66">
        <f t="shared" si="0"/>
        <v>222594042</v>
      </c>
      <c r="Q10" s="66">
        <f t="shared" si="0"/>
        <v>535268614</v>
      </c>
      <c r="R10" s="66">
        <f t="shared" si="0"/>
        <v>154598982</v>
      </c>
      <c r="S10" s="66">
        <f t="shared" si="0"/>
        <v>163220763</v>
      </c>
      <c r="T10" s="66">
        <f t="shared" si="0"/>
        <v>167918412</v>
      </c>
      <c r="U10" s="66">
        <f t="shared" si="0"/>
        <v>485738157</v>
      </c>
      <c r="V10" s="66">
        <f t="shared" si="0"/>
        <v>2177744943</v>
      </c>
      <c r="W10" s="66">
        <f t="shared" si="0"/>
        <v>2645868277</v>
      </c>
      <c r="X10" s="66">
        <f t="shared" si="0"/>
        <v>-468123334</v>
      </c>
      <c r="Y10" s="67">
        <f>+IF(W10&lt;&gt;0,(X10/W10)*100,0)</f>
        <v>-17.692616751533016</v>
      </c>
      <c r="Z10" s="68">
        <f t="shared" si="0"/>
        <v>2645868275</v>
      </c>
    </row>
    <row r="11" spans="1:26" ht="12.75">
      <c r="A11" s="58" t="s">
        <v>37</v>
      </c>
      <c r="B11" s="19">
        <v>632607000</v>
      </c>
      <c r="C11" s="19">
        <v>0</v>
      </c>
      <c r="D11" s="59">
        <v>649004731</v>
      </c>
      <c r="E11" s="60">
        <v>697121091</v>
      </c>
      <c r="F11" s="60">
        <v>53266470</v>
      </c>
      <c r="G11" s="60">
        <v>54239557</v>
      </c>
      <c r="H11" s="60">
        <v>54775221</v>
      </c>
      <c r="I11" s="60">
        <v>162281248</v>
      </c>
      <c r="J11" s="60">
        <v>54054913</v>
      </c>
      <c r="K11" s="60">
        <v>57164543</v>
      </c>
      <c r="L11" s="60">
        <v>56550652</v>
      </c>
      <c r="M11" s="60">
        <v>167770108</v>
      </c>
      <c r="N11" s="60">
        <v>58013057</v>
      </c>
      <c r="O11" s="60">
        <v>56018299</v>
      </c>
      <c r="P11" s="60">
        <v>59561131</v>
      </c>
      <c r="Q11" s="60">
        <v>173592487</v>
      </c>
      <c r="R11" s="60">
        <v>57421881</v>
      </c>
      <c r="S11" s="60">
        <v>59169137</v>
      </c>
      <c r="T11" s="60">
        <v>57923419</v>
      </c>
      <c r="U11" s="60">
        <v>174514437</v>
      </c>
      <c r="V11" s="60">
        <v>678158280</v>
      </c>
      <c r="W11" s="60">
        <v>649004730</v>
      </c>
      <c r="X11" s="60">
        <v>29153550</v>
      </c>
      <c r="Y11" s="61">
        <v>4.49</v>
      </c>
      <c r="Z11" s="62">
        <v>697121091</v>
      </c>
    </row>
    <row r="12" spans="1:26" ht="12.75">
      <c r="A12" s="58" t="s">
        <v>38</v>
      </c>
      <c r="B12" s="19">
        <v>19790000</v>
      </c>
      <c r="C12" s="19">
        <v>0</v>
      </c>
      <c r="D12" s="59">
        <v>25735151</v>
      </c>
      <c r="E12" s="60">
        <v>27150968</v>
      </c>
      <c r="F12" s="60">
        <v>2003129</v>
      </c>
      <c r="G12" s="60">
        <v>2081780</v>
      </c>
      <c r="H12" s="60">
        <v>2061156</v>
      </c>
      <c r="I12" s="60">
        <v>6146065</v>
      </c>
      <c r="J12" s="60">
        <v>2059689</v>
      </c>
      <c r="K12" s="60">
        <v>2043846</v>
      </c>
      <c r="L12" s="60">
        <v>2032295</v>
      </c>
      <c r="M12" s="60">
        <v>6135830</v>
      </c>
      <c r="N12" s="60">
        <v>2068812</v>
      </c>
      <c r="O12" s="60">
        <v>2524620</v>
      </c>
      <c r="P12" s="60">
        <v>2116224</v>
      </c>
      <c r="Q12" s="60">
        <v>6709656</v>
      </c>
      <c r="R12" s="60">
        <v>2114847</v>
      </c>
      <c r="S12" s="60">
        <v>2110577</v>
      </c>
      <c r="T12" s="60">
        <v>2110107</v>
      </c>
      <c r="U12" s="60">
        <v>6335531</v>
      </c>
      <c r="V12" s="60">
        <v>25327082</v>
      </c>
      <c r="W12" s="60">
        <v>25735151</v>
      </c>
      <c r="X12" s="60">
        <v>-408069</v>
      </c>
      <c r="Y12" s="61">
        <v>-1.59</v>
      </c>
      <c r="Z12" s="62">
        <v>27150968</v>
      </c>
    </row>
    <row r="13" spans="1:26" ht="12.75">
      <c r="A13" s="58" t="s">
        <v>279</v>
      </c>
      <c r="B13" s="19">
        <v>292340000</v>
      </c>
      <c r="C13" s="19">
        <v>0</v>
      </c>
      <c r="D13" s="59">
        <v>167500000</v>
      </c>
      <c r="E13" s="60">
        <v>205744964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168274</v>
      </c>
      <c r="O13" s="60">
        <v>0</v>
      </c>
      <c r="P13" s="60">
        <v>84137</v>
      </c>
      <c r="Q13" s="60">
        <v>252411</v>
      </c>
      <c r="R13" s="60">
        <v>0</v>
      </c>
      <c r="S13" s="60">
        <v>0</v>
      </c>
      <c r="T13" s="60">
        <v>84137</v>
      </c>
      <c r="U13" s="60">
        <v>84137</v>
      </c>
      <c r="V13" s="60">
        <v>336548</v>
      </c>
      <c r="W13" s="60">
        <v>167500000</v>
      </c>
      <c r="X13" s="60">
        <v>-167163452</v>
      </c>
      <c r="Y13" s="61">
        <v>-99.8</v>
      </c>
      <c r="Z13" s="62">
        <v>205744964</v>
      </c>
    </row>
    <row r="14" spans="1:26" ht="12.75">
      <c r="A14" s="58" t="s">
        <v>40</v>
      </c>
      <c r="B14" s="19">
        <v>81294000</v>
      </c>
      <c r="C14" s="19">
        <v>0</v>
      </c>
      <c r="D14" s="59">
        <v>72718205</v>
      </c>
      <c r="E14" s="60">
        <v>95854605</v>
      </c>
      <c r="F14" s="60">
        <v>5582252</v>
      </c>
      <c r="G14" s="60">
        <v>0</v>
      </c>
      <c r="H14" s="60">
        <v>1039922</v>
      </c>
      <c r="I14" s="60">
        <v>6622174</v>
      </c>
      <c r="J14" s="60">
        <v>0</v>
      </c>
      <c r="K14" s="60">
        <v>0</v>
      </c>
      <c r="L14" s="60">
        <v>4194855</v>
      </c>
      <c r="M14" s="60">
        <v>4194855</v>
      </c>
      <c r="N14" s="60">
        <v>0</v>
      </c>
      <c r="O14" s="60">
        <v>0</v>
      </c>
      <c r="P14" s="60">
        <v>46124191</v>
      </c>
      <c r="Q14" s="60">
        <v>46124191</v>
      </c>
      <c r="R14" s="60">
        <v>8781774</v>
      </c>
      <c r="S14" s="60">
        <v>7157954</v>
      </c>
      <c r="T14" s="60">
        <v>18786063</v>
      </c>
      <c r="U14" s="60">
        <v>34725791</v>
      </c>
      <c r="V14" s="60">
        <v>91667011</v>
      </c>
      <c r="W14" s="60">
        <v>72718205</v>
      </c>
      <c r="X14" s="60">
        <v>18948806</v>
      </c>
      <c r="Y14" s="61">
        <v>26.06</v>
      </c>
      <c r="Z14" s="62">
        <v>95854605</v>
      </c>
    </row>
    <row r="15" spans="1:26" ht="12.75">
      <c r="A15" s="58" t="s">
        <v>41</v>
      </c>
      <c r="B15" s="19">
        <v>962703000</v>
      </c>
      <c r="C15" s="19">
        <v>0</v>
      </c>
      <c r="D15" s="59">
        <v>1074967791</v>
      </c>
      <c r="E15" s="60">
        <v>1070942142</v>
      </c>
      <c r="F15" s="60">
        <v>6139062</v>
      </c>
      <c r="G15" s="60">
        <v>18747381</v>
      </c>
      <c r="H15" s="60">
        <v>14967986</v>
      </c>
      <c r="I15" s="60">
        <v>39854429</v>
      </c>
      <c r="J15" s="60">
        <v>23443604</v>
      </c>
      <c r="K15" s="60">
        <v>44978002</v>
      </c>
      <c r="L15" s="60">
        <v>66867078</v>
      </c>
      <c r="M15" s="60">
        <v>135288684</v>
      </c>
      <c r="N15" s="60">
        <v>2493735</v>
      </c>
      <c r="O15" s="60">
        <v>7496969</v>
      </c>
      <c r="P15" s="60">
        <v>499544111</v>
      </c>
      <c r="Q15" s="60">
        <v>509534815</v>
      </c>
      <c r="R15" s="60">
        <v>62193343</v>
      </c>
      <c r="S15" s="60">
        <v>67934657</v>
      </c>
      <c r="T15" s="60">
        <v>198428409</v>
      </c>
      <c r="U15" s="60">
        <v>328556409</v>
      </c>
      <c r="V15" s="60">
        <v>1013234337</v>
      </c>
      <c r="W15" s="60">
        <v>1074967789</v>
      </c>
      <c r="X15" s="60">
        <v>-61733452</v>
      </c>
      <c r="Y15" s="61">
        <v>-5.74</v>
      </c>
      <c r="Z15" s="62">
        <v>1070942142</v>
      </c>
    </row>
    <row r="16" spans="1:26" ht="12.75">
      <c r="A16" s="69" t="s">
        <v>42</v>
      </c>
      <c r="B16" s="19">
        <v>15438000</v>
      </c>
      <c r="C16" s="19">
        <v>0</v>
      </c>
      <c r="D16" s="59">
        <v>35929454</v>
      </c>
      <c r="E16" s="60">
        <v>35929454</v>
      </c>
      <c r="F16" s="60">
        <v>558603</v>
      </c>
      <c r="G16" s="60">
        <v>855523</v>
      </c>
      <c r="H16" s="60">
        <v>558548</v>
      </c>
      <c r="I16" s="60">
        <v>1972674</v>
      </c>
      <c r="J16" s="60">
        <v>558603</v>
      </c>
      <c r="K16" s="60">
        <v>558548</v>
      </c>
      <c r="L16" s="60">
        <v>1495862</v>
      </c>
      <c r="M16" s="60">
        <v>2613013</v>
      </c>
      <c r="N16" s="60">
        <v>559435</v>
      </c>
      <c r="O16" s="60">
        <v>559435</v>
      </c>
      <c r="P16" s="60">
        <v>559657</v>
      </c>
      <c r="Q16" s="60">
        <v>1678527</v>
      </c>
      <c r="R16" s="60">
        <v>559334</v>
      </c>
      <c r="S16" s="60">
        <v>559712</v>
      </c>
      <c r="T16" s="60">
        <v>-2228839</v>
      </c>
      <c r="U16" s="60">
        <v>-1109793</v>
      </c>
      <c r="V16" s="60">
        <v>5154421</v>
      </c>
      <c r="W16" s="60">
        <v>35929453</v>
      </c>
      <c r="X16" s="60">
        <v>-30775032</v>
      </c>
      <c r="Y16" s="61">
        <v>-85.65</v>
      </c>
      <c r="Z16" s="62">
        <v>35929454</v>
      </c>
    </row>
    <row r="17" spans="1:26" ht="12.75">
      <c r="A17" s="58" t="s">
        <v>43</v>
      </c>
      <c r="B17" s="19">
        <v>717546000</v>
      </c>
      <c r="C17" s="19">
        <v>0</v>
      </c>
      <c r="D17" s="59">
        <v>670653008</v>
      </c>
      <c r="E17" s="60">
        <v>561718539</v>
      </c>
      <c r="F17" s="60">
        <v>7930980</v>
      </c>
      <c r="G17" s="60">
        <v>11326696</v>
      </c>
      <c r="H17" s="60">
        <v>30331553</v>
      </c>
      <c r="I17" s="60">
        <v>49589229</v>
      </c>
      <c r="J17" s="60">
        <v>17357653</v>
      </c>
      <c r="K17" s="60">
        <v>17668841</v>
      </c>
      <c r="L17" s="60">
        <v>21594515</v>
      </c>
      <c r="M17" s="60">
        <v>56621009</v>
      </c>
      <c r="N17" s="60">
        <v>25850343</v>
      </c>
      <c r="O17" s="60">
        <v>12474325</v>
      </c>
      <c r="P17" s="60">
        <v>23818076</v>
      </c>
      <c r="Q17" s="60">
        <v>62142744</v>
      </c>
      <c r="R17" s="60">
        <v>20631376</v>
      </c>
      <c r="S17" s="60">
        <v>23993600</v>
      </c>
      <c r="T17" s="60">
        <v>27308787</v>
      </c>
      <c r="U17" s="60">
        <v>71933763</v>
      </c>
      <c r="V17" s="60">
        <v>240286745</v>
      </c>
      <c r="W17" s="60">
        <v>670653011</v>
      </c>
      <c r="X17" s="60">
        <v>-430366266</v>
      </c>
      <c r="Y17" s="61">
        <v>-64.17</v>
      </c>
      <c r="Z17" s="62">
        <v>561718539</v>
      </c>
    </row>
    <row r="18" spans="1:26" ht="12.75">
      <c r="A18" s="70" t="s">
        <v>44</v>
      </c>
      <c r="B18" s="71">
        <f>SUM(B11:B17)</f>
        <v>2721718000</v>
      </c>
      <c r="C18" s="71">
        <f>SUM(C11:C17)</f>
        <v>0</v>
      </c>
      <c r="D18" s="72">
        <f aca="true" t="shared" si="1" ref="D18:Z18">SUM(D11:D17)</f>
        <v>2696508340</v>
      </c>
      <c r="E18" s="73">
        <f t="shared" si="1"/>
        <v>2694461763</v>
      </c>
      <c r="F18" s="73">
        <f t="shared" si="1"/>
        <v>75480496</v>
      </c>
      <c r="G18" s="73">
        <f t="shared" si="1"/>
        <v>87250937</v>
      </c>
      <c r="H18" s="73">
        <f t="shared" si="1"/>
        <v>103734386</v>
      </c>
      <c r="I18" s="73">
        <f t="shared" si="1"/>
        <v>266465819</v>
      </c>
      <c r="J18" s="73">
        <f t="shared" si="1"/>
        <v>97474462</v>
      </c>
      <c r="K18" s="73">
        <f t="shared" si="1"/>
        <v>122413780</v>
      </c>
      <c r="L18" s="73">
        <f t="shared" si="1"/>
        <v>152735257</v>
      </c>
      <c r="M18" s="73">
        <f t="shared" si="1"/>
        <v>372623499</v>
      </c>
      <c r="N18" s="73">
        <f t="shared" si="1"/>
        <v>89153656</v>
      </c>
      <c r="O18" s="73">
        <f t="shared" si="1"/>
        <v>79073648</v>
      </c>
      <c r="P18" s="73">
        <f t="shared" si="1"/>
        <v>631807527</v>
      </c>
      <c r="Q18" s="73">
        <f t="shared" si="1"/>
        <v>800034831</v>
      </c>
      <c r="R18" s="73">
        <f t="shared" si="1"/>
        <v>151702555</v>
      </c>
      <c r="S18" s="73">
        <f t="shared" si="1"/>
        <v>160925637</v>
      </c>
      <c r="T18" s="73">
        <f t="shared" si="1"/>
        <v>302412083</v>
      </c>
      <c r="U18" s="73">
        <f t="shared" si="1"/>
        <v>615040275</v>
      </c>
      <c r="V18" s="73">
        <f t="shared" si="1"/>
        <v>2054164424</v>
      </c>
      <c r="W18" s="73">
        <f t="shared" si="1"/>
        <v>2696508339</v>
      </c>
      <c r="X18" s="73">
        <f t="shared" si="1"/>
        <v>-642343915</v>
      </c>
      <c r="Y18" s="67">
        <f>+IF(W18&lt;&gt;0,(X18/W18)*100,0)</f>
        <v>-23.82132128833739</v>
      </c>
      <c r="Z18" s="74">
        <f t="shared" si="1"/>
        <v>2694461763</v>
      </c>
    </row>
    <row r="19" spans="1:26" ht="12.75">
      <c r="A19" s="70" t="s">
        <v>45</v>
      </c>
      <c r="B19" s="75">
        <f>+B10-B18</f>
        <v>-560598555</v>
      </c>
      <c r="C19" s="75">
        <f>+C10-C18</f>
        <v>0</v>
      </c>
      <c r="D19" s="76">
        <f aca="true" t="shared" si="2" ref="D19:Z19">+D10-D18</f>
        <v>-50640065</v>
      </c>
      <c r="E19" s="77">
        <f t="shared" si="2"/>
        <v>-48593488</v>
      </c>
      <c r="F19" s="77">
        <f t="shared" si="2"/>
        <v>192588413</v>
      </c>
      <c r="G19" s="77">
        <f t="shared" si="2"/>
        <v>96760303</v>
      </c>
      <c r="H19" s="77">
        <f t="shared" si="2"/>
        <v>49312077</v>
      </c>
      <c r="I19" s="77">
        <f t="shared" si="2"/>
        <v>338660793</v>
      </c>
      <c r="J19" s="77">
        <f t="shared" si="2"/>
        <v>66501162</v>
      </c>
      <c r="K19" s="77">
        <f t="shared" si="2"/>
        <v>29967761</v>
      </c>
      <c r="L19" s="77">
        <f t="shared" si="2"/>
        <v>82519138</v>
      </c>
      <c r="M19" s="77">
        <f t="shared" si="2"/>
        <v>178988061</v>
      </c>
      <c r="N19" s="77">
        <f t="shared" si="2"/>
        <v>58265264</v>
      </c>
      <c r="O19" s="77">
        <f t="shared" si="2"/>
        <v>86182004</v>
      </c>
      <c r="P19" s="77">
        <f t="shared" si="2"/>
        <v>-409213485</v>
      </c>
      <c r="Q19" s="77">
        <f t="shared" si="2"/>
        <v>-264766217</v>
      </c>
      <c r="R19" s="77">
        <f t="shared" si="2"/>
        <v>2896427</v>
      </c>
      <c r="S19" s="77">
        <f t="shared" si="2"/>
        <v>2295126</v>
      </c>
      <c r="T19" s="77">
        <f t="shared" si="2"/>
        <v>-134493671</v>
      </c>
      <c r="U19" s="77">
        <f t="shared" si="2"/>
        <v>-129302118</v>
      </c>
      <c r="V19" s="77">
        <f t="shared" si="2"/>
        <v>123580519</v>
      </c>
      <c r="W19" s="77">
        <f>IF(E10=E18,0,W10-W18)</f>
        <v>-50640062</v>
      </c>
      <c r="X19" s="77">
        <f t="shared" si="2"/>
        <v>174220581</v>
      </c>
      <c r="Y19" s="78">
        <f>+IF(W19&lt;&gt;0,(X19/W19)*100,0)</f>
        <v>-344.03706101307694</v>
      </c>
      <c r="Z19" s="79">
        <f t="shared" si="2"/>
        <v>-48593488</v>
      </c>
    </row>
    <row r="20" spans="1:26" ht="12.75">
      <c r="A20" s="58" t="s">
        <v>46</v>
      </c>
      <c r="B20" s="19">
        <v>167840000</v>
      </c>
      <c r="C20" s="19">
        <v>0</v>
      </c>
      <c r="D20" s="59">
        <v>236617850</v>
      </c>
      <c r="E20" s="60">
        <v>258617850</v>
      </c>
      <c r="F20" s="60">
        <v>829517</v>
      </c>
      <c r="G20" s="60">
        <v>78157</v>
      </c>
      <c r="H20" s="60">
        <v>1598458</v>
      </c>
      <c r="I20" s="60">
        <v>2506132</v>
      </c>
      <c r="J20" s="60">
        <v>13640888</v>
      </c>
      <c r="K20" s="60">
        <v>5116230</v>
      </c>
      <c r="L20" s="60">
        <v>1240334</v>
      </c>
      <c r="M20" s="60">
        <v>19997452</v>
      </c>
      <c r="N20" s="60">
        <v>8777928</v>
      </c>
      <c r="O20" s="60">
        <v>969125</v>
      </c>
      <c r="P20" s="60">
        <v>21040818</v>
      </c>
      <c r="Q20" s="60">
        <v>30787871</v>
      </c>
      <c r="R20" s="60">
        <v>-904849</v>
      </c>
      <c r="S20" s="60">
        <v>41755</v>
      </c>
      <c r="T20" s="60">
        <v>17261346</v>
      </c>
      <c r="U20" s="60">
        <v>16398252</v>
      </c>
      <c r="V20" s="60">
        <v>69689707</v>
      </c>
      <c r="W20" s="60">
        <v>236617851</v>
      </c>
      <c r="X20" s="60">
        <v>-166928144</v>
      </c>
      <c r="Y20" s="61">
        <v>-70.55</v>
      </c>
      <c r="Z20" s="62">
        <v>258617850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-392758555</v>
      </c>
      <c r="C22" s="86">
        <f>SUM(C19:C21)</f>
        <v>0</v>
      </c>
      <c r="D22" s="87">
        <f aca="true" t="shared" si="3" ref="D22:Z22">SUM(D19:D21)</f>
        <v>185977785</v>
      </c>
      <c r="E22" s="88">
        <f t="shared" si="3"/>
        <v>210024362</v>
      </c>
      <c r="F22" s="88">
        <f t="shared" si="3"/>
        <v>193417930</v>
      </c>
      <c r="G22" s="88">
        <f t="shared" si="3"/>
        <v>96838460</v>
      </c>
      <c r="H22" s="88">
        <f t="shared" si="3"/>
        <v>50910535</v>
      </c>
      <c r="I22" s="88">
        <f t="shared" si="3"/>
        <v>341166925</v>
      </c>
      <c r="J22" s="88">
        <f t="shared" si="3"/>
        <v>80142050</v>
      </c>
      <c r="K22" s="88">
        <f t="shared" si="3"/>
        <v>35083991</v>
      </c>
      <c r="L22" s="88">
        <f t="shared" si="3"/>
        <v>83759472</v>
      </c>
      <c r="M22" s="88">
        <f t="shared" si="3"/>
        <v>198985513</v>
      </c>
      <c r="N22" s="88">
        <f t="shared" si="3"/>
        <v>67043192</v>
      </c>
      <c r="O22" s="88">
        <f t="shared" si="3"/>
        <v>87151129</v>
      </c>
      <c r="P22" s="88">
        <f t="shared" si="3"/>
        <v>-388172667</v>
      </c>
      <c r="Q22" s="88">
        <f t="shared" si="3"/>
        <v>-233978346</v>
      </c>
      <c r="R22" s="88">
        <f t="shared" si="3"/>
        <v>1991578</v>
      </c>
      <c r="S22" s="88">
        <f t="shared" si="3"/>
        <v>2336881</v>
      </c>
      <c r="T22" s="88">
        <f t="shared" si="3"/>
        <v>-117232325</v>
      </c>
      <c r="U22" s="88">
        <f t="shared" si="3"/>
        <v>-112903866</v>
      </c>
      <c r="V22" s="88">
        <f t="shared" si="3"/>
        <v>193270226</v>
      </c>
      <c r="W22" s="88">
        <f t="shared" si="3"/>
        <v>185977789</v>
      </c>
      <c r="X22" s="88">
        <f t="shared" si="3"/>
        <v>7292437</v>
      </c>
      <c r="Y22" s="89">
        <f>+IF(W22&lt;&gt;0,(X22/W22)*100,0)</f>
        <v>3.9211332918900332</v>
      </c>
      <c r="Z22" s="90">
        <f t="shared" si="3"/>
        <v>210024362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-392758555</v>
      </c>
      <c r="C24" s="75">
        <f>SUM(C22:C23)</f>
        <v>0</v>
      </c>
      <c r="D24" s="76">
        <f aca="true" t="shared" si="4" ref="D24:Z24">SUM(D22:D23)</f>
        <v>185977785</v>
      </c>
      <c r="E24" s="77">
        <f t="shared" si="4"/>
        <v>210024362</v>
      </c>
      <c r="F24" s="77">
        <f t="shared" si="4"/>
        <v>193417930</v>
      </c>
      <c r="G24" s="77">
        <f t="shared" si="4"/>
        <v>96838460</v>
      </c>
      <c r="H24" s="77">
        <f t="shared" si="4"/>
        <v>50910535</v>
      </c>
      <c r="I24" s="77">
        <f t="shared" si="4"/>
        <v>341166925</v>
      </c>
      <c r="J24" s="77">
        <f t="shared" si="4"/>
        <v>80142050</v>
      </c>
      <c r="K24" s="77">
        <f t="shared" si="4"/>
        <v>35083991</v>
      </c>
      <c r="L24" s="77">
        <f t="shared" si="4"/>
        <v>83759472</v>
      </c>
      <c r="M24" s="77">
        <f t="shared" si="4"/>
        <v>198985513</v>
      </c>
      <c r="N24" s="77">
        <f t="shared" si="4"/>
        <v>67043192</v>
      </c>
      <c r="O24" s="77">
        <f t="shared" si="4"/>
        <v>87151129</v>
      </c>
      <c r="P24" s="77">
        <f t="shared" si="4"/>
        <v>-388172667</v>
      </c>
      <c r="Q24" s="77">
        <f t="shared" si="4"/>
        <v>-233978346</v>
      </c>
      <c r="R24" s="77">
        <f t="shared" si="4"/>
        <v>1991578</v>
      </c>
      <c r="S24" s="77">
        <f t="shared" si="4"/>
        <v>2336881</v>
      </c>
      <c r="T24" s="77">
        <f t="shared" si="4"/>
        <v>-117232325</v>
      </c>
      <c r="U24" s="77">
        <f t="shared" si="4"/>
        <v>-112903866</v>
      </c>
      <c r="V24" s="77">
        <f t="shared" si="4"/>
        <v>193270226</v>
      </c>
      <c r="W24" s="77">
        <f t="shared" si="4"/>
        <v>185977789</v>
      </c>
      <c r="X24" s="77">
        <f t="shared" si="4"/>
        <v>7292437</v>
      </c>
      <c r="Y24" s="78">
        <f>+IF(W24&lt;&gt;0,(X24/W24)*100,0)</f>
        <v>3.9211332918900332</v>
      </c>
      <c r="Z24" s="79">
        <f t="shared" si="4"/>
        <v>210024362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203042372</v>
      </c>
      <c r="C27" s="22">
        <v>0</v>
      </c>
      <c r="D27" s="99">
        <v>261137850</v>
      </c>
      <c r="E27" s="100">
        <v>319203143</v>
      </c>
      <c r="F27" s="100">
        <v>786222</v>
      </c>
      <c r="G27" s="100">
        <v>0</v>
      </c>
      <c r="H27" s="100">
        <v>1581758</v>
      </c>
      <c r="I27" s="100">
        <v>2367980</v>
      </c>
      <c r="J27" s="100">
        <v>1581758</v>
      </c>
      <c r="K27" s="100">
        <v>5288275</v>
      </c>
      <c r="L27" s="100">
        <v>1263866</v>
      </c>
      <c r="M27" s="100">
        <v>8133899</v>
      </c>
      <c r="N27" s="100">
        <v>8812674</v>
      </c>
      <c r="O27" s="100">
        <v>1093886</v>
      </c>
      <c r="P27" s="100">
        <v>11252788</v>
      </c>
      <c r="Q27" s="100">
        <v>21159348</v>
      </c>
      <c r="R27" s="100">
        <v>9087154</v>
      </c>
      <c r="S27" s="100">
        <v>16963214</v>
      </c>
      <c r="T27" s="100">
        <v>38619074</v>
      </c>
      <c r="U27" s="100">
        <v>64669442</v>
      </c>
      <c r="V27" s="100">
        <v>96330669</v>
      </c>
      <c r="W27" s="100">
        <v>319203143</v>
      </c>
      <c r="X27" s="100">
        <v>-222872474</v>
      </c>
      <c r="Y27" s="101">
        <v>-69.82</v>
      </c>
      <c r="Z27" s="102">
        <v>319203143</v>
      </c>
    </row>
    <row r="28" spans="1:26" ht="12.75">
      <c r="A28" s="103" t="s">
        <v>46</v>
      </c>
      <c r="B28" s="19">
        <v>193842372</v>
      </c>
      <c r="C28" s="19">
        <v>0</v>
      </c>
      <c r="D28" s="59">
        <v>231840539</v>
      </c>
      <c r="E28" s="60">
        <v>304544962</v>
      </c>
      <c r="F28" s="60">
        <v>786222</v>
      </c>
      <c r="G28" s="60">
        <v>0</v>
      </c>
      <c r="H28" s="60">
        <v>1581758</v>
      </c>
      <c r="I28" s="60">
        <v>2367980</v>
      </c>
      <c r="J28" s="60">
        <v>1581758</v>
      </c>
      <c r="K28" s="60">
        <v>5107880</v>
      </c>
      <c r="L28" s="60">
        <v>1230986</v>
      </c>
      <c r="M28" s="60">
        <v>7920624</v>
      </c>
      <c r="N28" s="60">
        <v>8736173</v>
      </c>
      <c r="O28" s="60">
        <v>927370</v>
      </c>
      <c r="P28" s="60">
        <v>10999063</v>
      </c>
      <c r="Q28" s="60">
        <v>20662606</v>
      </c>
      <c r="R28" s="60">
        <v>9053397</v>
      </c>
      <c r="S28" s="60">
        <v>16819590</v>
      </c>
      <c r="T28" s="60">
        <v>37174897</v>
      </c>
      <c r="U28" s="60">
        <v>63047884</v>
      </c>
      <c r="V28" s="60">
        <v>93999094</v>
      </c>
      <c r="W28" s="60">
        <v>304544962</v>
      </c>
      <c r="X28" s="60">
        <v>-210545868</v>
      </c>
      <c r="Y28" s="61">
        <v>-69.13</v>
      </c>
      <c r="Z28" s="62">
        <v>304544962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1500000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15820</v>
      </c>
      <c r="S30" s="60">
        <v>0</v>
      </c>
      <c r="T30" s="60">
        <v>88683</v>
      </c>
      <c r="U30" s="60">
        <v>104503</v>
      </c>
      <c r="V30" s="60">
        <v>104503</v>
      </c>
      <c r="W30" s="60">
        <v>1500000</v>
      </c>
      <c r="X30" s="60">
        <v>-1395497</v>
      </c>
      <c r="Y30" s="61">
        <v>-93.03</v>
      </c>
      <c r="Z30" s="62">
        <v>1500000</v>
      </c>
    </row>
    <row r="31" spans="1:26" ht="12.75">
      <c r="A31" s="58" t="s">
        <v>53</v>
      </c>
      <c r="B31" s="19">
        <v>9200000</v>
      </c>
      <c r="C31" s="19">
        <v>0</v>
      </c>
      <c r="D31" s="59">
        <v>29297311</v>
      </c>
      <c r="E31" s="60">
        <v>13158181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180395</v>
      </c>
      <c r="L31" s="60">
        <v>32880</v>
      </c>
      <c r="M31" s="60">
        <v>213275</v>
      </c>
      <c r="N31" s="60">
        <v>76501</v>
      </c>
      <c r="O31" s="60">
        <v>166516</v>
      </c>
      <c r="P31" s="60">
        <v>253725</v>
      </c>
      <c r="Q31" s="60">
        <v>496742</v>
      </c>
      <c r="R31" s="60">
        <v>17937</v>
      </c>
      <c r="S31" s="60">
        <v>143624</v>
      </c>
      <c r="T31" s="60">
        <v>1355495</v>
      </c>
      <c r="U31" s="60">
        <v>1517056</v>
      </c>
      <c r="V31" s="60">
        <v>2227073</v>
      </c>
      <c r="W31" s="60">
        <v>13158181</v>
      </c>
      <c r="X31" s="60">
        <v>-10931108</v>
      </c>
      <c r="Y31" s="61">
        <v>-83.07</v>
      </c>
      <c r="Z31" s="62">
        <v>13158181</v>
      </c>
    </row>
    <row r="32" spans="1:26" ht="12.75">
      <c r="A32" s="70" t="s">
        <v>54</v>
      </c>
      <c r="B32" s="22">
        <f>SUM(B28:B31)</f>
        <v>203042372</v>
      </c>
      <c r="C32" s="22">
        <f>SUM(C28:C31)</f>
        <v>0</v>
      </c>
      <c r="D32" s="99">
        <f aca="true" t="shared" si="5" ref="D32:Z32">SUM(D28:D31)</f>
        <v>261137850</v>
      </c>
      <c r="E32" s="100">
        <f t="shared" si="5"/>
        <v>319203143</v>
      </c>
      <c r="F32" s="100">
        <f t="shared" si="5"/>
        <v>786222</v>
      </c>
      <c r="G32" s="100">
        <f t="shared" si="5"/>
        <v>0</v>
      </c>
      <c r="H32" s="100">
        <f t="shared" si="5"/>
        <v>1581758</v>
      </c>
      <c r="I32" s="100">
        <f t="shared" si="5"/>
        <v>2367980</v>
      </c>
      <c r="J32" s="100">
        <f t="shared" si="5"/>
        <v>1581758</v>
      </c>
      <c r="K32" s="100">
        <f t="shared" si="5"/>
        <v>5288275</v>
      </c>
      <c r="L32" s="100">
        <f t="shared" si="5"/>
        <v>1263866</v>
      </c>
      <c r="M32" s="100">
        <f t="shared" si="5"/>
        <v>8133899</v>
      </c>
      <c r="N32" s="100">
        <f t="shared" si="5"/>
        <v>8812674</v>
      </c>
      <c r="O32" s="100">
        <f t="shared" si="5"/>
        <v>1093886</v>
      </c>
      <c r="P32" s="100">
        <f t="shared" si="5"/>
        <v>11252788</v>
      </c>
      <c r="Q32" s="100">
        <f t="shared" si="5"/>
        <v>21159348</v>
      </c>
      <c r="R32" s="100">
        <f t="shared" si="5"/>
        <v>9087154</v>
      </c>
      <c r="S32" s="100">
        <f t="shared" si="5"/>
        <v>16963214</v>
      </c>
      <c r="T32" s="100">
        <f t="shared" si="5"/>
        <v>38619075</v>
      </c>
      <c r="U32" s="100">
        <f t="shared" si="5"/>
        <v>64669443</v>
      </c>
      <c r="V32" s="100">
        <f t="shared" si="5"/>
        <v>96330670</v>
      </c>
      <c r="W32" s="100">
        <f t="shared" si="5"/>
        <v>319203143</v>
      </c>
      <c r="X32" s="100">
        <f t="shared" si="5"/>
        <v>-222872473</v>
      </c>
      <c r="Y32" s="101">
        <f>+IF(W32&lt;&gt;0,(X32/W32)*100,0)</f>
        <v>-69.82151582385892</v>
      </c>
      <c r="Z32" s="102">
        <f t="shared" si="5"/>
        <v>319203143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687195624</v>
      </c>
      <c r="C35" s="19">
        <v>0</v>
      </c>
      <c r="D35" s="59">
        <v>2023739894</v>
      </c>
      <c r="E35" s="60">
        <v>2023739894</v>
      </c>
      <c r="F35" s="60">
        <v>1429361307</v>
      </c>
      <c r="G35" s="60">
        <v>842914850</v>
      </c>
      <c r="H35" s="60">
        <v>842914850</v>
      </c>
      <c r="I35" s="60">
        <v>842914850</v>
      </c>
      <c r="J35" s="60">
        <v>893954430</v>
      </c>
      <c r="K35" s="60">
        <v>937194188</v>
      </c>
      <c r="L35" s="60">
        <v>0</v>
      </c>
      <c r="M35" s="60">
        <v>0</v>
      </c>
      <c r="N35" s="60">
        <v>1123084561</v>
      </c>
      <c r="O35" s="60">
        <v>1213419462</v>
      </c>
      <c r="P35" s="60">
        <v>1304550365</v>
      </c>
      <c r="Q35" s="60">
        <v>1304550365</v>
      </c>
      <c r="R35" s="60">
        <v>1121712240</v>
      </c>
      <c r="S35" s="60">
        <v>1413104292</v>
      </c>
      <c r="T35" s="60">
        <v>1439545629</v>
      </c>
      <c r="U35" s="60">
        <v>1439545629</v>
      </c>
      <c r="V35" s="60">
        <v>1439545629</v>
      </c>
      <c r="W35" s="60">
        <v>2023739894</v>
      </c>
      <c r="X35" s="60">
        <v>-584194265</v>
      </c>
      <c r="Y35" s="61">
        <v>-28.87</v>
      </c>
      <c r="Z35" s="62">
        <v>2023739894</v>
      </c>
    </row>
    <row r="36" spans="1:26" ht="12.75">
      <c r="A36" s="58" t="s">
        <v>57</v>
      </c>
      <c r="B36" s="19">
        <v>8138812850</v>
      </c>
      <c r="C36" s="19">
        <v>0</v>
      </c>
      <c r="D36" s="59">
        <v>2503705237</v>
      </c>
      <c r="E36" s="60">
        <v>2503705237</v>
      </c>
      <c r="F36" s="60">
        <v>2268992296</v>
      </c>
      <c r="G36" s="60">
        <v>7716079912</v>
      </c>
      <c r="H36" s="60">
        <v>7716079912</v>
      </c>
      <c r="I36" s="60">
        <v>7716079912</v>
      </c>
      <c r="J36" s="60">
        <v>7706242175</v>
      </c>
      <c r="K36" s="60">
        <v>7697572116</v>
      </c>
      <c r="L36" s="60">
        <v>0</v>
      </c>
      <c r="M36" s="60">
        <v>0</v>
      </c>
      <c r="N36" s="60">
        <v>8018643823</v>
      </c>
      <c r="O36" s="60">
        <v>7998384539</v>
      </c>
      <c r="P36" s="60">
        <v>8012935352</v>
      </c>
      <c r="Q36" s="60">
        <v>8012935352</v>
      </c>
      <c r="R36" s="60">
        <v>7269629605</v>
      </c>
      <c r="S36" s="60">
        <v>8023110766</v>
      </c>
      <c r="T36" s="60">
        <v>7290763372</v>
      </c>
      <c r="U36" s="60">
        <v>7290763372</v>
      </c>
      <c r="V36" s="60">
        <v>7290763372</v>
      </c>
      <c r="W36" s="60">
        <v>2503705237</v>
      </c>
      <c r="X36" s="60">
        <v>4787058135</v>
      </c>
      <c r="Y36" s="61">
        <v>191.2</v>
      </c>
      <c r="Z36" s="62">
        <v>2503705237</v>
      </c>
    </row>
    <row r="37" spans="1:26" ht="12.75">
      <c r="A37" s="58" t="s">
        <v>58</v>
      </c>
      <c r="B37" s="19">
        <v>2212358224</v>
      </c>
      <c r="C37" s="19">
        <v>0</v>
      </c>
      <c r="D37" s="59">
        <v>1768611444</v>
      </c>
      <c r="E37" s="60">
        <v>1768611444</v>
      </c>
      <c r="F37" s="60">
        <v>2339757387</v>
      </c>
      <c r="G37" s="60">
        <v>2109915704</v>
      </c>
      <c r="H37" s="60">
        <v>2109915704</v>
      </c>
      <c r="I37" s="60">
        <v>2109915704</v>
      </c>
      <c r="J37" s="60">
        <v>2367924686</v>
      </c>
      <c r="K37" s="60">
        <v>2041674179</v>
      </c>
      <c r="L37" s="60">
        <v>0</v>
      </c>
      <c r="M37" s="60">
        <v>0</v>
      </c>
      <c r="N37" s="60">
        <v>2091514617</v>
      </c>
      <c r="O37" s="60">
        <v>2100400393</v>
      </c>
      <c r="P37" s="60">
        <v>2564859544</v>
      </c>
      <c r="Q37" s="60">
        <v>2564859544</v>
      </c>
      <c r="R37" s="60">
        <v>2775122794</v>
      </c>
      <c r="S37" s="60">
        <v>2751385685</v>
      </c>
      <c r="T37" s="60">
        <v>2497090792</v>
      </c>
      <c r="U37" s="60">
        <v>2497090792</v>
      </c>
      <c r="V37" s="60">
        <v>2497090792</v>
      </c>
      <c r="W37" s="60">
        <v>1768611444</v>
      </c>
      <c r="X37" s="60">
        <v>728479348</v>
      </c>
      <c r="Y37" s="61">
        <v>41.19</v>
      </c>
      <c r="Z37" s="62">
        <v>1768611444</v>
      </c>
    </row>
    <row r="38" spans="1:26" ht="12.75">
      <c r="A38" s="58" t="s">
        <v>59</v>
      </c>
      <c r="B38" s="19">
        <v>342753560</v>
      </c>
      <c r="C38" s="19">
        <v>0</v>
      </c>
      <c r="D38" s="59">
        <v>344185701</v>
      </c>
      <c r="E38" s="60">
        <v>344185701</v>
      </c>
      <c r="F38" s="60">
        <v>347397872</v>
      </c>
      <c r="G38" s="60">
        <v>342753560</v>
      </c>
      <c r="H38" s="60">
        <v>342753560</v>
      </c>
      <c r="I38" s="60">
        <v>342753560</v>
      </c>
      <c r="J38" s="60">
        <v>342753560</v>
      </c>
      <c r="K38" s="60">
        <v>342753560</v>
      </c>
      <c r="L38" s="60">
        <v>0</v>
      </c>
      <c r="M38" s="60">
        <v>0</v>
      </c>
      <c r="N38" s="60">
        <v>343187532</v>
      </c>
      <c r="O38" s="60">
        <v>365341668</v>
      </c>
      <c r="P38" s="60">
        <v>342753560</v>
      </c>
      <c r="Q38" s="60">
        <v>342753560</v>
      </c>
      <c r="R38" s="60">
        <v>343404518</v>
      </c>
      <c r="S38" s="60">
        <v>343404518</v>
      </c>
      <c r="T38" s="60">
        <v>343621503</v>
      </c>
      <c r="U38" s="60">
        <v>343621503</v>
      </c>
      <c r="V38" s="60">
        <v>343621503</v>
      </c>
      <c r="W38" s="60">
        <v>344185701</v>
      </c>
      <c r="X38" s="60">
        <v>-564198</v>
      </c>
      <c r="Y38" s="61">
        <v>-0.16</v>
      </c>
      <c r="Z38" s="62">
        <v>344185701</v>
      </c>
    </row>
    <row r="39" spans="1:26" ht="12.75">
      <c r="A39" s="58" t="s">
        <v>60</v>
      </c>
      <c r="B39" s="19">
        <v>6270896690</v>
      </c>
      <c r="C39" s="19">
        <v>0</v>
      </c>
      <c r="D39" s="59">
        <v>2414647986</v>
      </c>
      <c r="E39" s="60">
        <v>2414647986</v>
      </c>
      <c r="F39" s="60">
        <v>1011198344</v>
      </c>
      <c r="G39" s="60">
        <v>6106325498</v>
      </c>
      <c r="H39" s="60">
        <v>6106325498</v>
      </c>
      <c r="I39" s="60">
        <v>6106325498</v>
      </c>
      <c r="J39" s="60">
        <v>5889518359</v>
      </c>
      <c r="K39" s="60">
        <v>6250338565</v>
      </c>
      <c r="L39" s="60">
        <v>0</v>
      </c>
      <c r="M39" s="60">
        <v>0</v>
      </c>
      <c r="N39" s="60">
        <v>6707026235</v>
      </c>
      <c r="O39" s="60">
        <v>6746061940</v>
      </c>
      <c r="P39" s="60">
        <v>6409872613</v>
      </c>
      <c r="Q39" s="60">
        <v>6409872613</v>
      </c>
      <c r="R39" s="60">
        <v>5272814533</v>
      </c>
      <c r="S39" s="60">
        <v>6341424855</v>
      </c>
      <c r="T39" s="60">
        <v>5889596706</v>
      </c>
      <c r="U39" s="60">
        <v>5889596706</v>
      </c>
      <c r="V39" s="60">
        <v>5889596706</v>
      </c>
      <c r="W39" s="60">
        <v>2414647986</v>
      </c>
      <c r="X39" s="60">
        <v>3474948720</v>
      </c>
      <c r="Y39" s="61">
        <v>143.91</v>
      </c>
      <c r="Z39" s="62">
        <v>2414647986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175486805</v>
      </c>
      <c r="C42" s="19">
        <v>0</v>
      </c>
      <c r="D42" s="59">
        <v>203664291</v>
      </c>
      <c r="E42" s="60">
        <v>262169585</v>
      </c>
      <c r="F42" s="60">
        <v>14914313</v>
      </c>
      <c r="G42" s="60">
        <v>-6730911</v>
      </c>
      <c r="H42" s="60">
        <v>-4500337</v>
      </c>
      <c r="I42" s="60">
        <v>3683065</v>
      </c>
      <c r="J42" s="60">
        <v>15230965</v>
      </c>
      <c r="K42" s="60">
        <v>-586459</v>
      </c>
      <c r="L42" s="60">
        <v>11633119</v>
      </c>
      <c r="M42" s="60">
        <v>26277625</v>
      </c>
      <c r="N42" s="60">
        <v>14941287</v>
      </c>
      <c r="O42" s="60">
        <v>1156927</v>
      </c>
      <c r="P42" s="60">
        <v>14667286</v>
      </c>
      <c r="Q42" s="60">
        <v>30765500</v>
      </c>
      <c r="R42" s="60">
        <v>4538766</v>
      </c>
      <c r="S42" s="60">
        <v>-5279847</v>
      </c>
      <c r="T42" s="60">
        <v>67188311</v>
      </c>
      <c r="U42" s="60">
        <v>66447230</v>
      </c>
      <c r="V42" s="60">
        <v>127173420</v>
      </c>
      <c r="W42" s="60">
        <v>262169585</v>
      </c>
      <c r="X42" s="60">
        <v>-134996165</v>
      </c>
      <c r="Y42" s="61">
        <v>-51.49</v>
      </c>
      <c r="Z42" s="62">
        <v>262169585</v>
      </c>
    </row>
    <row r="43" spans="1:26" ht="12.75">
      <c r="A43" s="58" t="s">
        <v>63</v>
      </c>
      <c r="B43" s="19">
        <v>-112514064</v>
      </c>
      <c r="C43" s="19">
        <v>0</v>
      </c>
      <c r="D43" s="59">
        <v>-185592850</v>
      </c>
      <c r="E43" s="60">
        <v>-244098144</v>
      </c>
      <c r="F43" s="60">
        <v>-786223</v>
      </c>
      <c r="G43" s="60">
        <v>0</v>
      </c>
      <c r="H43" s="60">
        <v>-1581757</v>
      </c>
      <c r="I43" s="60">
        <v>-2367980</v>
      </c>
      <c r="J43" s="60">
        <v>-16497172</v>
      </c>
      <c r="K43" s="60">
        <v>-5288074</v>
      </c>
      <c r="L43" s="60">
        <v>-1263866</v>
      </c>
      <c r="M43" s="60">
        <v>-23049112</v>
      </c>
      <c r="N43" s="60">
        <v>-1263865</v>
      </c>
      <c r="O43" s="60">
        <v>-1093886</v>
      </c>
      <c r="P43" s="60">
        <v>-11252788</v>
      </c>
      <c r="Q43" s="60">
        <v>-13610539</v>
      </c>
      <c r="R43" s="60">
        <v>-9087549</v>
      </c>
      <c r="S43" s="60">
        <v>-16963429</v>
      </c>
      <c r="T43" s="60">
        <v>-38619071</v>
      </c>
      <c r="U43" s="60">
        <v>-64670049</v>
      </c>
      <c r="V43" s="60">
        <v>-103697680</v>
      </c>
      <c r="W43" s="60">
        <v>-244098144</v>
      </c>
      <c r="X43" s="60">
        <v>140400464</v>
      </c>
      <c r="Y43" s="61">
        <v>-57.52</v>
      </c>
      <c r="Z43" s="62">
        <v>-244098144</v>
      </c>
    </row>
    <row r="44" spans="1:26" ht="12.75">
      <c r="A44" s="58" t="s">
        <v>64</v>
      </c>
      <c r="B44" s="19">
        <v>-78841364</v>
      </c>
      <c r="C44" s="19">
        <v>0</v>
      </c>
      <c r="D44" s="59">
        <v>-6393527</v>
      </c>
      <c r="E44" s="60">
        <v>-6393527</v>
      </c>
      <c r="F44" s="60">
        <v>-10825398</v>
      </c>
      <c r="G44" s="60">
        <v>709430</v>
      </c>
      <c r="H44" s="60">
        <v>904158</v>
      </c>
      <c r="I44" s="60">
        <v>-9211810</v>
      </c>
      <c r="J44" s="60">
        <v>-84441</v>
      </c>
      <c r="K44" s="60">
        <v>-38261</v>
      </c>
      <c r="L44" s="60">
        <v>-6553012</v>
      </c>
      <c r="M44" s="60">
        <v>-6675714</v>
      </c>
      <c r="N44" s="60">
        <v>-242684</v>
      </c>
      <c r="O44" s="60">
        <v>-242684</v>
      </c>
      <c r="P44" s="60">
        <v>-1839597</v>
      </c>
      <c r="Q44" s="60">
        <v>-2324965</v>
      </c>
      <c r="R44" s="60">
        <v>59000</v>
      </c>
      <c r="S44" s="60">
        <v>7111</v>
      </c>
      <c r="T44" s="60">
        <v>-306769</v>
      </c>
      <c r="U44" s="60">
        <v>-240658</v>
      </c>
      <c r="V44" s="60">
        <v>-18453147</v>
      </c>
      <c r="W44" s="60">
        <v>-6393527</v>
      </c>
      <c r="X44" s="60">
        <v>-12059620</v>
      </c>
      <c r="Y44" s="61">
        <v>188.62</v>
      </c>
      <c r="Z44" s="62">
        <v>-6393527</v>
      </c>
    </row>
    <row r="45" spans="1:26" ht="12.75">
      <c r="A45" s="70" t="s">
        <v>65</v>
      </c>
      <c r="B45" s="22">
        <v>-1112123</v>
      </c>
      <c r="C45" s="22">
        <v>0</v>
      </c>
      <c r="D45" s="99">
        <v>-3</v>
      </c>
      <c r="E45" s="100">
        <v>-3</v>
      </c>
      <c r="F45" s="100">
        <v>634247</v>
      </c>
      <c r="G45" s="100">
        <v>-5387234</v>
      </c>
      <c r="H45" s="100">
        <v>-10565170</v>
      </c>
      <c r="I45" s="100">
        <v>-10565170</v>
      </c>
      <c r="J45" s="100">
        <v>-11915818</v>
      </c>
      <c r="K45" s="100">
        <v>-17828612</v>
      </c>
      <c r="L45" s="100">
        <v>-14012371</v>
      </c>
      <c r="M45" s="100">
        <v>-14012371</v>
      </c>
      <c r="N45" s="100">
        <v>-577633</v>
      </c>
      <c r="O45" s="100">
        <v>-757276</v>
      </c>
      <c r="P45" s="100">
        <v>817625</v>
      </c>
      <c r="Q45" s="100">
        <v>-577633</v>
      </c>
      <c r="R45" s="100">
        <v>-3672158</v>
      </c>
      <c r="S45" s="100">
        <v>-25908323</v>
      </c>
      <c r="T45" s="100">
        <v>2354148</v>
      </c>
      <c r="U45" s="100">
        <v>2354148</v>
      </c>
      <c r="V45" s="100">
        <v>2354148</v>
      </c>
      <c r="W45" s="100">
        <v>-3</v>
      </c>
      <c r="X45" s="100">
        <v>2354151</v>
      </c>
      <c r="Y45" s="101">
        <v>-78471700</v>
      </c>
      <c r="Z45" s="102">
        <v>-3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80006809</v>
      </c>
      <c r="C49" s="52">
        <v>0</v>
      </c>
      <c r="D49" s="129">
        <v>76835507</v>
      </c>
      <c r="E49" s="54">
        <v>69083122</v>
      </c>
      <c r="F49" s="54">
        <v>0</v>
      </c>
      <c r="G49" s="54">
        <v>0</v>
      </c>
      <c r="H49" s="54">
        <v>0</v>
      </c>
      <c r="I49" s="54">
        <v>59749498</v>
      </c>
      <c r="J49" s="54">
        <v>0</v>
      </c>
      <c r="K49" s="54">
        <v>0</v>
      </c>
      <c r="L49" s="54">
        <v>0</v>
      </c>
      <c r="M49" s="54">
        <v>71578627</v>
      </c>
      <c r="N49" s="54">
        <v>0</v>
      </c>
      <c r="O49" s="54">
        <v>0</v>
      </c>
      <c r="P49" s="54">
        <v>0</v>
      </c>
      <c r="Q49" s="54">
        <v>57147080</v>
      </c>
      <c r="R49" s="54">
        <v>0</v>
      </c>
      <c r="S49" s="54">
        <v>0</v>
      </c>
      <c r="T49" s="54">
        <v>0</v>
      </c>
      <c r="U49" s="54">
        <v>321491119</v>
      </c>
      <c r="V49" s="54">
        <v>1706081872</v>
      </c>
      <c r="W49" s="54">
        <v>2441973634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49549040</v>
      </c>
      <c r="C51" s="52">
        <v>0</v>
      </c>
      <c r="D51" s="129">
        <v>97439647</v>
      </c>
      <c r="E51" s="54">
        <v>139963110</v>
      </c>
      <c r="F51" s="54">
        <v>0</v>
      </c>
      <c r="G51" s="54">
        <v>0</v>
      </c>
      <c r="H51" s="54">
        <v>0</v>
      </c>
      <c r="I51" s="54">
        <v>130579189</v>
      </c>
      <c r="J51" s="54">
        <v>0</v>
      </c>
      <c r="K51" s="54">
        <v>0</v>
      </c>
      <c r="L51" s="54">
        <v>0</v>
      </c>
      <c r="M51" s="54">
        <v>934587243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1352118229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82.25127102869638</v>
      </c>
      <c r="C58" s="5">
        <f>IF(C67=0,0,+(C76/C67)*100)</f>
        <v>0</v>
      </c>
      <c r="D58" s="6">
        <f aca="true" t="shared" si="6" ref="D58:Z58">IF(D67=0,0,+(D76/D67)*100)</f>
        <v>82.66595165403304</v>
      </c>
      <c r="E58" s="7">
        <f t="shared" si="6"/>
        <v>84.26216615162808</v>
      </c>
      <c r="F58" s="7">
        <f t="shared" si="6"/>
        <v>69.12171717040039</v>
      </c>
      <c r="G58" s="7">
        <f t="shared" si="6"/>
        <v>73.5560469599376</v>
      </c>
      <c r="H58" s="7">
        <f t="shared" si="6"/>
        <v>81.02528842286173</v>
      </c>
      <c r="I58" s="7">
        <f t="shared" si="6"/>
        <v>74.51499670405886</v>
      </c>
      <c r="J58" s="7">
        <f t="shared" si="6"/>
        <v>83.54718785825419</v>
      </c>
      <c r="K58" s="7">
        <f t="shared" si="6"/>
        <v>81.32262950155459</v>
      </c>
      <c r="L58" s="7">
        <f t="shared" si="6"/>
        <v>92.91370911351457</v>
      </c>
      <c r="M58" s="7">
        <f t="shared" si="6"/>
        <v>85.92747058903785</v>
      </c>
      <c r="N58" s="7">
        <f t="shared" si="6"/>
        <v>108.18777542719013</v>
      </c>
      <c r="O58" s="7">
        <f t="shared" si="6"/>
        <v>78.0186933689464</v>
      </c>
      <c r="P58" s="7">
        <f t="shared" si="6"/>
        <v>107.10468809923054</v>
      </c>
      <c r="Q58" s="7">
        <f t="shared" si="6"/>
        <v>97.21847825274598</v>
      </c>
      <c r="R58" s="7">
        <f t="shared" si="6"/>
        <v>66.24530042385246</v>
      </c>
      <c r="S58" s="7">
        <f t="shared" si="6"/>
        <v>74.26916465817182</v>
      </c>
      <c r="T58" s="7">
        <f t="shared" si="6"/>
        <v>91.96182604112411</v>
      </c>
      <c r="U58" s="7">
        <f t="shared" si="6"/>
        <v>77.18156820399192</v>
      </c>
      <c r="V58" s="7">
        <f t="shared" si="6"/>
        <v>83.49390436568906</v>
      </c>
      <c r="W58" s="7">
        <f t="shared" si="6"/>
        <v>84.26216611478398</v>
      </c>
      <c r="X58" s="7">
        <f t="shared" si="6"/>
        <v>0</v>
      </c>
      <c r="Y58" s="7">
        <f t="shared" si="6"/>
        <v>0</v>
      </c>
      <c r="Z58" s="8">
        <f t="shared" si="6"/>
        <v>84.26216615162808</v>
      </c>
    </row>
    <row r="59" spans="1:26" ht="12.75">
      <c r="A59" s="37" t="s">
        <v>31</v>
      </c>
      <c r="B59" s="9">
        <f aca="true" t="shared" si="7" ref="B59:Z66">IF(B68=0,0,+(B77/B68)*100)</f>
        <v>72.40682081840485</v>
      </c>
      <c r="C59" s="9">
        <f t="shared" si="7"/>
        <v>0</v>
      </c>
      <c r="D59" s="2">
        <f t="shared" si="7"/>
        <v>82.90000028641771</v>
      </c>
      <c r="E59" s="10">
        <f t="shared" si="7"/>
        <v>82.90000028641771</v>
      </c>
      <c r="F59" s="10">
        <f t="shared" si="7"/>
        <v>73.5471153499929</v>
      </c>
      <c r="G59" s="10">
        <f t="shared" si="7"/>
        <v>68.93206887207137</v>
      </c>
      <c r="H59" s="10">
        <f t="shared" si="7"/>
        <v>75.91547989299784</v>
      </c>
      <c r="I59" s="10">
        <f t="shared" si="7"/>
        <v>72.81335557649503</v>
      </c>
      <c r="J59" s="10">
        <f t="shared" si="7"/>
        <v>73.17337284370365</v>
      </c>
      <c r="K59" s="10">
        <f t="shared" si="7"/>
        <v>83.59918686514514</v>
      </c>
      <c r="L59" s="10">
        <f t="shared" si="7"/>
        <v>108.22978960778586</v>
      </c>
      <c r="M59" s="10">
        <f t="shared" si="7"/>
        <v>88.80837339856251</v>
      </c>
      <c r="N59" s="10">
        <f t="shared" si="7"/>
        <v>109.29300696362192</v>
      </c>
      <c r="O59" s="10">
        <f t="shared" si="7"/>
        <v>80.33709910511945</v>
      </c>
      <c r="P59" s="10">
        <f t="shared" si="7"/>
        <v>107.10338354135196</v>
      </c>
      <c r="Q59" s="10">
        <f t="shared" si="7"/>
        <v>98.88849729467414</v>
      </c>
      <c r="R59" s="10">
        <f t="shared" si="7"/>
        <v>60.915149641308055</v>
      </c>
      <c r="S59" s="10">
        <f t="shared" si="7"/>
        <v>80.0285170545747</v>
      </c>
      <c r="T59" s="10">
        <f t="shared" si="7"/>
        <v>95.12416067848127</v>
      </c>
      <c r="U59" s="10">
        <f t="shared" si="7"/>
        <v>78.73360051387019</v>
      </c>
      <c r="V59" s="10">
        <f t="shared" si="7"/>
        <v>84.8138010168059</v>
      </c>
      <c r="W59" s="10">
        <f t="shared" si="7"/>
        <v>82.90000028641771</v>
      </c>
      <c r="X59" s="10">
        <f t="shared" si="7"/>
        <v>0</v>
      </c>
      <c r="Y59" s="10">
        <f t="shared" si="7"/>
        <v>0</v>
      </c>
      <c r="Z59" s="11">
        <f t="shared" si="7"/>
        <v>82.90000028641771</v>
      </c>
    </row>
    <row r="60" spans="1:26" ht="12.75">
      <c r="A60" s="38" t="s">
        <v>32</v>
      </c>
      <c r="B60" s="12">
        <f t="shared" si="7"/>
        <v>91.65014409300954</v>
      </c>
      <c r="C60" s="12">
        <f t="shared" si="7"/>
        <v>0</v>
      </c>
      <c r="D60" s="3">
        <f t="shared" si="7"/>
        <v>82.50444605288789</v>
      </c>
      <c r="E60" s="13">
        <f t="shared" si="7"/>
        <v>84.51616922746659</v>
      </c>
      <c r="F60" s="13">
        <f t="shared" si="7"/>
        <v>66.55775458581424</v>
      </c>
      <c r="G60" s="13">
        <f t="shared" si="7"/>
        <v>72.45364051352266</v>
      </c>
      <c r="H60" s="13">
        <f t="shared" si="7"/>
        <v>80.60246584278299</v>
      </c>
      <c r="I60" s="13">
        <f t="shared" si="7"/>
        <v>73.04909282508298</v>
      </c>
      <c r="J60" s="13">
        <f t="shared" si="7"/>
        <v>84.76969317633174</v>
      </c>
      <c r="K60" s="13">
        <f t="shared" si="7"/>
        <v>78.66864209057752</v>
      </c>
      <c r="L60" s="13">
        <f t="shared" si="7"/>
        <v>87.31374958739312</v>
      </c>
      <c r="M60" s="13">
        <f t="shared" si="7"/>
        <v>83.60048675958089</v>
      </c>
      <c r="N60" s="13">
        <f t="shared" si="7"/>
        <v>108.73932060584266</v>
      </c>
      <c r="O60" s="13">
        <f t="shared" si="7"/>
        <v>75.05906985358976</v>
      </c>
      <c r="P60" s="13">
        <f t="shared" si="7"/>
        <v>107.91092911006994</v>
      </c>
      <c r="Q60" s="13">
        <f t="shared" si="7"/>
        <v>96.3598833766805</v>
      </c>
      <c r="R60" s="13">
        <f t="shared" si="7"/>
        <v>64.07043663318457</v>
      </c>
      <c r="S60" s="13">
        <f t="shared" si="7"/>
        <v>70.48103977005485</v>
      </c>
      <c r="T60" s="13">
        <f t="shared" si="7"/>
        <v>89.90358427831966</v>
      </c>
      <c r="U60" s="13">
        <f t="shared" si="7"/>
        <v>74.31196465896163</v>
      </c>
      <c r="V60" s="13">
        <f t="shared" si="7"/>
        <v>81.48002563695029</v>
      </c>
      <c r="W60" s="13">
        <f t="shared" si="7"/>
        <v>84.51616922746659</v>
      </c>
      <c r="X60" s="13">
        <f t="shared" si="7"/>
        <v>0</v>
      </c>
      <c r="Y60" s="13">
        <f t="shared" si="7"/>
        <v>0</v>
      </c>
      <c r="Z60" s="14">
        <f t="shared" si="7"/>
        <v>84.51616922746659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82.69999999846847</v>
      </c>
      <c r="E61" s="13">
        <f t="shared" si="7"/>
        <v>85.80605697332851</v>
      </c>
      <c r="F61" s="13">
        <f t="shared" si="7"/>
        <v>41.35016490642331</v>
      </c>
      <c r="G61" s="13">
        <f t="shared" si="7"/>
        <v>53.66128817471504</v>
      </c>
      <c r="H61" s="13">
        <f t="shared" si="7"/>
        <v>57.54079655973504</v>
      </c>
      <c r="I61" s="13">
        <f t="shared" si="7"/>
        <v>50.732072414144156</v>
      </c>
      <c r="J61" s="13">
        <f t="shared" si="7"/>
        <v>64.50027847412466</v>
      </c>
      <c r="K61" s="13">
        <f t="shared" si="7"/>
        <v>52.448082205917665</v>
      </c>
      <c r="L61" s="13">
        <f t="shared" si="7"/>
        <v>59.7185284857779</v>
      </c>
      <c r="M61" s="13">
        <f t="shared" si="7"/>
        <v>59.008060495411776</v>
      </c>
      <c r="N61" s="13">
        <f t="shared" si="7"/>
        <v>72.26061680808759</v>
      </c>
      <c r="O61" s="13">
        <f t="shared" si="7"/>
        <v>46.8485157222664</v>
      </c>
      <c r="P61" s="13">
        <f t="shared" si="7"/>
        <v>70.69951329505183</v>
      </c>
      <c r="Q61" s="13">
        <f t="shared" si="7"/>
        <v>62.51238818374597</v>
      </c>
      <c r="R61" s="13">
        <f t="shared" si="7"/>
        <v>42.28069954964613</v>
      </c>
      <c r="S61" s="13">
        <f t="shared" si="7"/>
        <v>47.2973363195127</v>
      </c>
      <c r="T61" s="13">
        <f t="shared" si="7"/>
        <v>64.97157985155059</v>
      </c>
      <c r="U61" s="13">
        <f t="shared" si="7"/>
        <v>51.00849816927669</v>
      </c>
      <c r="V61" s="13">
        <f t="shared" si="7"/>
        <v>55.58925718462815</v>
      </c>
      <c r="W61" s="13">
        <f t="shared" si="7"/>
        <v>85.80605704633669</v>
      </c>
      <c r="X61" s="13">
        <f t="shared" si="7"/>
        <v>0</v>
      </c>
      <c r="Y61" s="13">
        <f t="shared" si="7"/>
        <v>0</v>
      </c>
      <c r="Z61" s="14">
        <f t="shared" si="7"/>
        <v>85.80605697332851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80.89999986195707</v>
      </c>
      <c r="E62" s="13">
        <f t="shared" si="7"/>
        <v>80.90000011998123</v>
      </c>
      <c r="F62" s="13">
        <f t="shared" si="7"/>
        <v>296.3152692145287</v>
      </c>
      <c r="G62" s="13">
        <f t="shared" si="7"/>
        <v>259.4536228554167</v>
      </c>
      <c r="H62" s="13">
        <f t="shared" si="7"/>
        <v>259.5680159012552</v>
      </c>
      <c r="I62" s="13">
        <f t="shared" si="7"/>
        <v>271.7782834757539</v>
      </c>
      <c r="J62" s="13">
        <f t="shared" si="7"/>
        <v>281.0586144549323</v>
      </c>
      <c r="K62" s="13">
        <f t="shared" si="7"/>
        <v>307.8544363467284</v>
      </c>
      <c r="L62" s="13">
        <f t="shared" si="7"/>
        <v>310.18502013092785</v>
      </c>
      <c r="M62" s="13">
        <f t="shared" si="7"/>
        <v>299.7319419222724</v>
      </c>
      <c r="N62" s="13">
        <f t="shared" si="7"/>
        <v>507.0960628906821</v>
      </c>
      <c r="O62" s="13">
        <f t="shared" si="7"/>
        <v>308.11828539899096</v>
      </c>
      <c r="P62" s="13">
        <f t="shared" si="7"/>
        <v>370.2409837764411</v>
      </c>
      <c r="Q62" s="13">
        <f t="shared" si="7"/>
        <v>395.38382062780266</v>
      </c>
      <c r="R62" s="13">
        <f t="shared" si="7"/>
        <v>178.8199324820634</v>
      </c>
      <c r="S62" s="13">
        <f t="shared" si="7"/>
        <v>219.67291243701345</v>
      </c>
      <c r="T62" s="13">
        <f t="shared" si="7"/>
        <v>231.61217879387266</v>
      </c>
      <c r="U62" s="13">
        <f t="shared" si="7"/>
        <v>209.82278959940862</v>
      </c>
      <c r="V62" s="13">
        <f t="shared" si="7"/>
        <v>287.8066772359689</v>
      </c>
      <c r="W62" s="13">
        <f t="shared" si="7"/>
        <v>80.89999991123969</v>
      </c>
      <c r="X62" s="13">
        <f t="shared" si="7"/>
        <v>0</v>
      </c>
      <c r="Y62" s="13">
        <f t="shared" si="7"/>
        <v>0</v>
      </c>
      <c r="Z62" s="14">
        <f t="shared" si="7"/>
        <v>80.90000011998123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80.60000102470696</v>
      </c>
      <c r="E63" s="13">
        <f t="shared" si="7"/>
        <v>80.59999994083057</v>
      </c>
      <c r="F63" s="13">
        <f t="shared" si="7"/>
        <v>77.54989857555078</v>
      </c>
      <c r="G63" s="13">
        <f t="shared" si="7"/>
        <v>52.869185562390655</v>
      </c>
      <c r="H63" s="13">
        <f t="shared" si="7"/>
        <v>90.43154445323363</v>
      </c>
      <c r="I63" s="13">
        <f t="shared" si="7"/>
        <v>70.03079109881338</v>
      </c>
      <c r="J63" s="13">
        <f t="shared" si="7"/>
        <v>58.6096461447661</v>
      </c>
      <c r="K63" s="13">
        <f t="shared" si="7"/>
        <v>66.34671542570027</v>
      </c>
      <c r="L63" s="13">
        <f t="shared" si="7"/>
        <v>66.13274432211493</v>
      </c>
      <c r="M63" s="13">
        <f t="shared" si="7"/>
        <v>63.61731020118152</v>
      </c>
      <c r="N63" s="13">
        <f t="shared" si="7"/>
        <v>123.10054959659766</v>
      </c>
      <c r="O63" s="13">
        <f t="shared" si="7"/>
        <v>60.191767961440654</v>
      </c>
      <c r="P63" s="13">
        <f t="shared" si="7"/>
        <v>88.54374138387942</v>
      </c>
      <c r="Q63" s="13">
        <f t="shared" si="7"/>
        <v>89.62259182616212</v>
      </c>
      <c r="R63" s="13">
        <f t="shared" si="7"/>
        <v>49.26144385799317</v>
      </c>
      <c r="S63" s="13">
        <f t="shared" si="7"/>
        <v>63.10843812273128</v>
      </c>
      <c r="T63" s="13">
        <f t="shared" si="7"/>
        <v>74.57255181887636</v>
      </c>
      <c r="U63" s="13">
        <f t="shared" si="7"/>
        <v>61.6736394776213</v>
      </c>
      <c r="V63" s="13">
        <f t="shared" si="7"/>
        <v>71.1718482881654</v>
      </c>
      <c r="W63" s="13">
        <f t="shared" si="7"/>
        <v>80.60000048276876</v>
      </c>
      <c r="X63" s="13">
        <f t="shared" si="7"/>
        <v>0</v>
      </c>
      <c r="Y63" s="13">
        <f t="shared" si="7"/>
        <v>0</v>
      </c>
      <c r="Z63" s="14">
        <f t="shared" si="7"/>
        <v>80.59999994083057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88.99999825390744</v>
      </c>
      <c r="E64" s="13">
        <f t="shared" si="7"/>
        <v>88.99999825390744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88.99999825390744</v>
      </c>
      <c r="X64" s="13">
        <f t="shared" si="7"/>
        <v>0</v>
      </c>
      <c r="Y64" s="13">
        <f t="shared" si="7"/>
        <v>0</v>
      </c>
      <c r="Z64" s="14">
        <f t="shared" si="7"/>
        <v>88.99999825390744</v>
      </c>
    </row>
    <row r="65" spans="1:26" ht="12.75">
      <c r="A65" s="39" t="s">
        <v>107</v>
      </c>
      <c r="B65" s="12">
        <f t="shared" si="7"/>
        <v>19457.78794184583</v>
      </c>
      <c r="C65" s="12">
        <f t="shared" si="7"/>
        <v>0</v>
      </c>
      <c r="D65" s="3">
        <f t="shared" si="7"/>
        <v>100</v>
      </c>
      <c r="E65" s="13">
        <f t="shared" si="7"/>
        <v>100.00037474868418</v>
      </c>
      <c r="F65" s="13">
        <f t="shared" si="7"/>
        <v>139.7015744834016</v>
      </c>
      <c r="G65" s="13">
        <f t="shared" si="7"/>
        <v>140.97864646032826</v>
      </c>
      <c r="H65" s="13">
        <f t="shared" si="7"/>
        <v>161.27824917395048</v>
      </c>
      <c r="I65" s="13">
        <f t="shared" si="7"/>
        <v>147.2272625322028</v>
      </c>
      <c r="J65" s="13">
        <f t="shared" si="7"/>
        <v>151.61776153318974</v>
      </c>
      <c r="K65" s="13">
        <f t="shared" si="7"/>
        <v>141.6086869842172</v>
      </c>
      <c r="L65" s="13">
        <f t="shared" si="7"/>
        <v>177.71024584252487</v>
      </c>
      <c r="M65" s="13">
        <f t="shared" si="7"/>
        <v>157.08138882983684</v>
      </c>
      <c r="N65" s="13">
        <f t="shared" si="7"/>
        <v>30.583125572163496</v>
      </c>
      <c r="O65" s="13">
        <f t="shared" si="7"/>
        <v>180.67145061189441</v>
      </c>
      <c r="P65" s="13">
        <f t="shared" si="7"/>
        <v>215.0986321062674</v>
      </c>
      <c r="Q65" s="13">
        <f t="shared" si="7"/>
        <v>142.114323831417</v>
      </c>
      <c r="R65" s="13">
        <f t="shared" si="7"/>
        <v>128.36239152050132</v>
      </c>
      <c r="S65" s="13">
        <f t="shared" si="7"/>
        <v>115.29576262656052</v>
      </c>
      <c r="T65" s="13">
        <f t="shared" si="7"/>
        <v>122.7271372460065</v>
      </c>
      <c r="U65" s="13">
        <f t="shared" si="7"/>
        <v>122.12715942391348</v>
      </c>
      <c r="V65" s="13">
        <f t="shared" si="7"/>
        <v>141.69313152113244</v>
      </c>
      <c r="W65" s="13">
        <f t="shared" si="7"/>
        <v>100.000187373991</v>
      </c>
      <c r="X65" s="13">
        <f t="shared" si="7"/>
        <v>0</v>
      </c>
      <c r="Y65" s="13">
        <f t="shared" si="7"/>
        <v>0</v>
      </c>
      <c r="Z65" s="14">
        <f t="shared" si="7"/>
        <v>100.00037474868418</v>
      </c>
    </row>
    <row r="66" spans="1:26" ht="12.75">
      <c r="A66" s="40" t="s">
        <v>110</v>
      </c>
      <c r="B66" s="15">
        <f t="shared" si="7"/>
        <v>-5.132142677566031</v>
      </c>
      <c r="C66" s="15">
        <f t="shared" si="7"/>
        <v>0</v>
      </c>
      <c r="D66" s="4">
        <f t="shared" si="7"/>
        <v>85.00000028764518</v>
      </c>
      <c r="E66" s="16">
        <f t="shared" si="7"/>
        <v>85.00000028764518</v>
      </c>
      <c r="F66" s="16">
        <f t="shared" si="7"/>
        <v>100</v>
      </c>
      <c r="G66" s="16">
        <f t="shared" si="7"/>
        <v>100.41179192757667</v>
      </c>
      <c r="H66" s="16">
        <f t="shared" si="7"/>
        <v>100.25152438036191</v>
      </c>
      <c r="I66" s="16">
        <f t="shared" si="7"/>
        <v>100.26179414355181</v>
      </c>
      <c r="J66" s="16">
        <f t="shared" si="7"/>
        <v>100.23825674056097</v>
      </c>
      <c r="K66" s="16">
        <f t="shared" si="7"/>
        <v>100</v>
      </c>
      <c r="L66" s="16">
        <f t="shared" si="7"/>
        <v>100.22053270572677</v>
      </c>
      <c r="M66" s="16">
        <f t="shared" si="7"/>
        <v>100.1524225884448</v>
      </c>
      <c r="N66" s="16">
        <f t="shared" si="7"/>
        <v>100.34567691245317</v>
      </c>
      <c r="O66" s="16">
        <f t="shared" si="7"/>
        <v>100.4607109512921</v>
      </c>
      <c r="P66" s="16">
        <f t="shared" si="7"/>
        <v>100.26790856746202</v>
      </c>
      <c r="Q66" s="16">
        <f t="shared" si="7"/>
        <v>100.35792991570514</v>
      </c>
      <c r="R66" s="16">
        <f t="shared" si="7"/>
        <v>100.19625934832544</v>
      </c>
      <c r="S66" s="16">
        <f t="shared" si="7"/>
        <v>100.25259329595917</v>
      </c>
      <c r="T66" s="16">
        <f t="shared" si="7"/>
        <v>100.17085530284761</v>
      </c>
      <c r="U66" s="16">
        <f t="shared" si="7"/>
        <v>100.20251574690258</v>
      </c>
      <c r="V66" s="16">
        <f t="shared" si="7"/>
        <v>100.2439537062212</v>
      </c>
      <c r="W66" s="16">
        <f t="shared" si="7"/>
        <v>84.99999930965159</v>
      </c>
      <c r="X66" s="16">
        <f t="shared" si="7"/>
        <v>0</v>
      </c>
      <c r="Y66" s="16">
        <f t="shared" si="7"/>
        <v>0</v>
      </c>
      <c r="Z66" s="17">
        <f t="shared" si="7"/>
        <v>85.00000028764518</v>
      </c>
    </row>
    <row r="67" spans="1:26" ht="12.75" hidden="1">
      <c r="A67" s="41" t="s">
        <v>286</v>
      </c>
      <c r="B67" s="24">
        <v>1748251441</v>
      </c>
      <c r="C67" s="24"/>
      <c r="D67" s="25">
        <v>2286991758</v>
      </c>
      <c r="E67" s="26">
        <v>2286991758</v>
      </c>
      <c r="F67" s="26">
        <v>159556256</v>
      </c>
      <c r="G67" s="26">
        <v>167954908</v>
      </c>
      <c r="H67" s="26">
        <v>156919513</v>
      </c>
      <c r="I67" s="26">
        <v>484430677</v>
      </c>
      <c r="J67" s="26">
        <v>153549319</v>
      </c>
      <c r="K67" s="26">
        <v>148227043</v>
      </c>
      <c r="L67" s="26">
        <v>150016746</v>
      </c>
      <c r="M67" s="26">
        <v>451793108</v>
      </c>
      <c r="N67" s="26">
        <v>144808234</v>
      </c>
      <c r="O67" s="26">
        <v>155882121</v>
      </c>
      <c r="P67" s="26">
        <v>142062394</v>
      </c>
      <c r="Q67" s="26">
        <v>442752749</v>
      </c>
      <c r="R67" s="26">
        <v>149503908</v>
      </c>
      <c r="S67" s="26">
        <v>156746730</v>
      </c>
      <c r="T67" s="26">
        <v>141507985</v>
      </c>
      <c r="U67" s="26">
        <v>447758623</v>
      </c>
      <c r="V67" s="26">
        <v>1826735157</v>
      </c>
      <c r="W67" s="26">
        <v>2286991759</v>
      </c>
      <c r="X67" s="26"/>
      <c r="Y67" s="25"/>
      <c r="Z67" s="27">
        <v>2286991758</v>
      </c>
    </row>
    <row r="68" spans="1:26" ht="12.75" hidden="1">
      <c r="A68" s="37" t="s">
        <v>31</v>
      </c>
      <c r="B68" s="19">
        <v>371266005</v>
      </c>
      <c r="C68" s="19"/>
      <c r="D68" s="20">
        <v>385451024</v>
      </c>
      <c r="E68" s="21">
        <v>385451024</v>
      </c>
      <c r="F68" s="21">
        <v>31743487</v>
      </c>
      <c r="G68" s="21">
        <v>30867955</v>
      </c>
      <c r="H68" s="21">
        <v>31112644</v>
      </c>
      <c r="I68" s="21">
        <v>93724086</v>
      </c>
      <c r="J68" s="21">
        <v>30814526</v>
      </c>
      <c r="K68" s="21">
        <v>31038394</v>
      </c>
      <c r="L68" s="21">
        <v>33131977</v>
      </c>
      <c r="M68" s="21">
        <v>94984897</v>
      </c>
      <c r="N68" s="21">
        <v>31508316</v>
      </c>
      <c r="O68" s="21">
        <v>31861906</v>
      </c>
      <c r="P68" s="21">
        <v>32046010</v>
      </c>
      <c r="Q68" s="21">
        <v>95416232</v>
      </c>
      <c r="R68" s="21">
        <v>32107077</v>
      </c>
      <c r="S68" s="21">
        <v>33966341</v>
      </c>
      <c r="T68" s="21">
        <v>32220668</v>
      </c>
      <c r="U68" s="21">
        <v>98294086</v>
      </c>
      <c r="V68" s="21">
        <v>382419301</v>
      </c>
      <c r="W68" s="21">
        <v>385451024</v>
      </c>
      <c r="X68" s="21"/>
      <c r="Y68" s="20"/>
      <c r="Z68" s="23">
        <v>385451024</v>
      </c>
    </row>
    <row r="69" spans="1:26" ht="12.75" hidden="1">
      <c r="A69" s="38" t="s">
        <v>32</v>
      </c>
      <c r="B69" s="19">
        <v>1281025711</v>
      </c>
      <c r="C69" s="19"/>
      <c r="D69" s="20">
        <v>1814628099</v>
      </c>
      <c r="E69" s="21">
        <v>1814628099</v>
      </c>
      <c r="F69" s="21">
        <v>122214174</v>
      </c>
      <c r="G69" s="21">
        <v>126576305</v>
      </c>
      <c r="H69" s="21">
        <v>115008711</v>
      </c>
      <c r="I69" s="21">
        <v>363799190</v>
      </c>
      <c r="J69" s="21">
        <v>111769311</v>
      </c>
      <c r="K69" s="21">
        <v>105920894</v>
      </c>
      <c r="L69" s="21">
        <v>105487820</v>
      </c>
      <c r="M69" s="21">
        <v>323178025</v>
      </c>
      <c r="N69" s="21">
        <v>101706144</v>
      </c>
      <c r="O69" s="21">
        <v>112478271</v>
      </c>
      <c r="P69" s="21">
        <v>98416531</v>
      </c>
      <c r="Q69" s="21">
        <v>312600946</v>
      </c>
      <c r="R69" s="21">
        <v>105592043</v>
      </c>
      <c r="S69" s="21">
        <v>113728684</v>
      </c>
      <c r="T69" s="21">
        <v>97302907</v>
      </c>
      <c r="U69" s="21">
        <v>316623634</v>
      </c>
      <c r="V69" s="21">
        <v>1316201795</v>
      </c>
      <c r="W69" s="21">
        <v>1814628099</v>
      </c>
      <c r="X69" s="21"/>
      <c r="Y69" s="20"/>
      <c r="Z69" s="23">
        <v>1814628099</v>
      </c>
    </row>
    <row r="70" spans="1:26" ht="12.75" hidden="1">
      <c r="A70" s="39" t="s">
        <v>103</v>
      </c>
      <c r="B70" s="19">
        <v>748840093</v>
      </c>
      <c r="C70" s="19"/>
      <c r="D70" s="20">
        <v>1175293734</v>
      </c>
      <c r="E70" s="21">
        <v>1175293734</v>
      </c>
      <c r="F70" s="21">
        <v>100630404</v>
      </c>
      <c r="G70" s="21">
        <v>101496108</v>
      </c>
      <c r="H70" s="21">
        <v>94995939</v>
      </c>
      <c r="I70" s="21">
        <v>297122451</v>
      </c>
      <c r="J70" s="21">
        <v>87688578</v>
      </c>
      <c r="K70" s="21">
        <v>82248872</v>
      </c>
      <c r="L70" s="21">
        <v>81560367</v>
      </c>
      <c r="M70" s="21">
        <v>251497817</v>
      </c>
      <c r="N70" s="21">
        <v>78129650</v>
      </c>
      <c r="O70" s="21">
        <v>87896488</v>
      </c>
      <c r="P70" s="21">
        <v>75139158</v>
      </c>
      <c r="Q70" s="21">
        <v>241165296</v>
      </c>
      <c r="R70" s="21">
        <v>78300204</v>
      </c>
      <c r="S70" s="21">
        <v>86818183</v>
      </c>
      <c r="T70" s="21">
        <v>72017393</v>
      </c>
      <c r="U70" s="21">
        <v>237135780</v>
      </c>
      <c r="V70" s="21">
        <v>1026921344</v>
      </c>
      <c r="W70" s="21">
        <v>1175293733</v>
      </c>
      <c r="X70" s="21"/>
      <c r="Y70" s="20"/>
      <c r="Z70" s="23">
        <v>1175293734</v>
      </c>
    </row>
    <row r="71" spans="1:26" ht="12.75" hidden="1">
      <c r="A71" s="39" t="s">
        <v>104</v>
      </c>
      <c r="B71" s="19">
        <v>319803190</v>
      </c>
      <c r="C71" s="19"/>
      <c r="D71" s="20">
        <v>387560615</v>
      </c>
      <c r="E71" s="21">
        <v>387560615</v>
      </c>
      <c r="F71" s="21">
        <v>6181130</v>
      </c>
      <c r="G71" s="21">
        <v>6249932</v>
      </c>
      <c r="H71" s="21">
        <v>6112725</v>
      </c>
      <c r="I71" s="21">
        <v>18543787</v>
      </c>
      <c r="J71" s="21">
        <v>5818360</v>
      </c>
      <c r="K71" s="21">
        <v>5839095</v>
      </c>
      <c r="L71" s="21">
        <v>5856660</v>
      </c>
      <c r="M71" s="21">
        <v>17514115</v>
      </c>
      <c r="N71" s="21">
        <v>6054315</v>
      </c>
      <c r="O71" s="21">
        <v>6004359</v>
      </c>
      <c r="P71" s="21">
        <v>6060076</v>
      </c>
      <c r="Q71" s="21">
        <v>18118750</v>
      </c>
      <c r="R71" s="21">
        <v>8059488</v>
      </c>
      <c r="S71" s="21">
        <v>7910420</v>
      </c>
      <c r="T71" s="21">
        <v>7891389</v>
      </c>
      <c r="U71" s="21">
        <v>23861297</v>
      </c>
      <c r="V71" s="21">
        <v>78037949</v>
      </c>
      <c r="W71" s="21">
        <v>387560616</v>
      </c>
      <c r="X71" s="21"/>
      <c r="Y71" s="20"/>
      <c r="Z71" s="23">
        <v>387560615</v>
      </c>
    </row>
    <row r="72" spans="1:26" ht="12.75" hidden="1">
      <c r="A72" s="39" t="s">
        <v>105</v>
      </c>
      <c r="B72" s="19">
        <v>123472919</v>
      </c>
      <c r="C72" s="19"/>
      <c r="D72" s="20">
        <v>148725446</v>
      </c>
      <c r="E72" s="21">
        <v>148725448</v>
      </c>
      <c r="F72" s="21">
        <v>8120823</v>
      </c>
      <c r="G72" s="21">
        <v>11649020</v>
      </c>
      <c r="H72" s="21">
        <v>6806344</v>
      </c>
      <c r="I72" s="21">
        <v>26576187</v>
      </c>
      <c r="J72" s="21">
        <v>11172422</v>
      </c>
      <c r="K72" s="21">
        <v>10584842</v>
      </c>
      <c r="L72" s="21">
        <v>10756558</v>
      </c>
      <c r="M72" s="21">
        <v>32513822</v>
      </c>
      <c r="N72" s="21">
        <v>10232960</v>
      </c>
      <c r="O72" s="21">
        <v>11275919</v>
      </c>
      <c r="P72" s="21">
        <v>9935591</v>
      </c>
      <c r="Q72" s="21">
        <v>31444470</v>
      </c>
      <c r="R72" s="21">
        <v>11303203</v>
      </c>
      <c r="S72" s="21">
        <v>11082228</v>
      </c>
      <c r="T72" s="21">
        <v>9643976</v>
      </c>
      <c r="U72" s="21">
        <v>32029407</v>
      </c>
      <c r="V72" s="21">
        <v>122563886</v>
      </c>
      <c r="W72" s="21">
        <v>148725447</v>
      </c>
      <c r="X72" s="21"/>
      <c r="Y72" s="20"/>
      <c r="Z72" s="23">
        <v>148725448</v>
      </c>
    </row>
    <row r="73" spans="1:26" ht="12.75" hidden="1">
      <c r="A73" s="39" t="s">
        <v>106</v>
      </c>
      <c r="B73" s="19">
        <v>82875617</v>
      </c>
      <c r="C73" s="19"/>
      <c r="D73" s="20">
        <v>102514611</v>
      </c>
      <c r="E73" s="21">
        <v>102514611</v>
      </c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>
        <v>102514611</v>
      </c>
      <c r="X73" s="21"/>
      <c r="Y73" s="20"/>
      <c r="Z73" s="23">
        <v>102514611</v>
      </c>
    </row>
    <row r="74" spans="1:26" ht="12.75" hidden="1">
      <c r="A74" s="39" t="s">
        <v>107</v>
      </c>
      <c r="B74" s="19">
        <v>6033892</v>
      </c>
      <c r="C74" s="19"/>
      <c r="D74" s="20">
        <v>533693</v>
      </c>
      <c r="E74" s="21">
        <v>533691</v>
      </c>
      <c r="F74" s="21">
        <v>7281817</v>
      </c>
      <c r="G74" s="21">
        <v>7181245</v>
      </c>
      <c r="H74" s="21">
        <v>7093703</v>
      </c>
      <c r="I74" s="21">
        <v>21556765</v>
      </c>
      <c r="J74" s="21">
        <v>7089951</v>
      </c>
      <c r="K74" s="21">
        <v>7248085</v>
      </c>
      <c r="L74" s="21">
        <v>7314235</v>
      </c>
      <c r="M74" s="21">
        <v>21652271</v>
      </c>
      <c r="N74" s="21">
        <v>7289219</v>
      </c>
      <c r="O74" s="21">
        <v>7301505</v>
      </c>
      <c r="P74" s="21">
        <v>7281706</v>
      </c>
      <c r="Q74" s="21">
        <v>21872430</v>
      </c>
      <c r="R74" s="21">
        <v>7929148</v>
      </c>
      <c r="S74" s="21">
        <v>7917853</v>
      </c>
      <c r="T74" s="21">
        <v>7750149</v>
      </c>
      <c r="U74" s="21">
        <v>23597150</v>
      </c>
      <c r="V74" s="21">
        <v>88678616</v>
      </c>
      <c r="W74" s="21">
        <v>533692</v>
      </c>
      <c r="X74" s="21"/>
      <c r="Y74" s="20"/>
      <c r="Z74" s="23">
        <v>533691</v>
      </c>
    </row>
    <row r="75" spans="1:26" ht="12.75" hidden="1">
      <c r="A75" s="40" t="s">
        <v>110</v>
      </c>
      <c r="B75" s="28">
        <v>95959725</v>
      </c>
      <c r="C75" s="28"/>
      <c r="D75" s="29">
        <v>86912635</v>
      </c>
      <c r="E75" s="30">
        <v>86912635</v>
      </c>
      <c r="F75" s="30">
        <v>5598595</v>
      </c>
      <c r="G75" s="30">
        <v>10510648</v>
      </c>
      <c r="H75" s="30">
        <v>10798158</v>
      </c>
      <c r="I75" s="30">
        <v>26907401</v>
      </c>
      <c r="J75" s="30">
        <v>10965482</v>
      </c>
      <c r="K75" s="30">
        <v>11267755</v>
      </c>
      <c r="L75" s="30">
        <v>11396949</v>
      </c>
      <c r="M75" s="30">
        <v>33630186</v>
      </c>
      <c r="N75" s="30">
        <v>11593774</v>
      </c>
      <c r="O75" s="30">
        <v>11541944</v>
      </c>
      <c r="P75" s="30">
        <v>11599853</v>
      </c>
      <c r="Q75" s="30">
        <v>34735571</v>
      </c>
      <c r="R75" s="30">
        <v>11804788</v>
      </c>
      <c r="S75" s="30">
        <v>9051705</v>
      </c>
      <c r="T75" s="30">
        <v>11984410</v>
      </c>
      <c r="U75" s="30">
        <v>32840903</v>
      </c>
      <c r="V75" s="30">
        <v>128114061</v>
      </c>
      <c r="W75" s="30">
        <v>86912636</v>
      </c>
      <c r="X75" s="30"/>
      <c r="Y75" s="29"/>
      <c r="Z75" s="31">
        <v>86912635</v>
      </c>
    </row>
    <row r="76" spans="1:26" ht="12.75" hidden="1">
      <c r="A76" s="42" t="s">
        <v>287</v>
      </c>
      <c r="B76" s="32">
        <v>1437959031</v>
      </c>
      <c r="C76" s="32"/>
      <c r="D76" s="33">
        <v>1890563501</v>
      </c>
      <c r="E76" s="34">
        <v>1927068795</v>
      </c>
      <c r="F76" s="34">
        <v>110288024</v>
      </c>
      <c r="G76" s="34">
        <v>123540991</v>
      </c>
      <c r="H76" s="34">
        <v>127144488</v>
      </c>
      <c r="I76" s="34">
        <v>360973503</v>
      </c>
      <c r="J76" s="34">
        <v>128286138</v>
      </c>
      <c r="K76" s="34">
        <v>120542129</v>
      </c>
      <c r="L76" s="34">
        <v>139386123</v>
      </c>
      <c r="M76" s="34">
        <v>388214390</v>
      </c>
      <c r="N76" s="34">
        <v>156664807</v>
      </c>
      <c r="O76" s="34">
        <v>121617194</v>
      </c>
      <c r="P76" s="34">
        <v>152155484</v>
      </c>
      <c r="Q76" s="34">
        <v>430437485</v>
      </c>
      <c r="R76" s="34">
        <v>99039313</v>
      </c>
      <c r="S76" s="34">
        <v>116414487</v>
      </c>
      <c r="T76" s="34">
        <v>130133327</v>
      </c>
      <c r="U76" s="34">
        <v>345587127</v>
      </c>
      <c r="V76" s="34">
        <v>1525212505</v>
      </c>
      <c r="W76" s="34">
        <v>1927068795</v>
      </c>
      <c r="X76" s="34"/>
      <c r="Y76" s="33"/>
      <c r="Z76" s="35">
        <v>1927068795</v>
      </c>
    </row>
    <row r="77" spans="1:26" ht="12.75" hidden="1">
      <c r="A77" s="37" t="s">
        <v>31</v>
      </c>
      <c r="B77" s="19">
        <v>268821911</v>
      </c>
      <c r="C77" s="19"/>
      <c r="D77" s="20">
        <v>319538900</v>
      </c>
      <c r="E77" s="21">
        <v>319538900</v>
      </c>
      <c r="F77" s="21">
        <v>23346419</v>
      </c>
      <c r="G77" s="21">
        <v>21277920</v>
      </c>
      <c r="H77" s="21">
        <v>23619313</v>
      </c>
      <c r="I77" s="21">
        <v>68243652</v>
      </c>
      <c r="J77" s="21">
        <v>22548028</v>
      </c>
      <c r="K77" s="21">
        <v>25947845</v>
      </c>
      <c r="L77" s="21">
        <v>35858669</v>
      </c>
      <c r="M77" s="21">
        <v>84354542</v>
      </c>
      <c r="N77" s="21">
        <v>34436386</v>
      </c>
      <c r="O77" s="21">
        <v>25596931</v>
      </c>
      <c r="P77" s="21">
        <v>34322361</v>
      </c>
      <c r="Q77" s="21">
        <v>94355678</v>
      </c>
      <c r="R77" s="21">
        <v>19558074</v>
      </c>
      <c r="S77" s="21">
        <v>27182759</v>
      </c>
      <c r="T77" s="21">
        <v>30649640</v>
      </c>
      <c r="U77" s="21">
        <v>77390473</v>
      </c>
      <c r="V77" s="21">
        <v>324344345</v>
      </c>
      <c r="W77" s="21">
        <v>319538900</v>
      </c>
      <c r="X77" s="21"/>
      <c r="Y77" s="20"/>
      <c r="Z77" s="23">
        <v>319538900</v>
      </c>
    </row>
    <row r="78" spans="1:26" ht="12.75" hidden="1">
      <c r="A78" s="38" t="s">
        <v>32</v>
      </c>
      <c r="B78" s="19">
        <v>1174061910</v>
      </c>
      <c r="C78" s="19"/>
      <c r="D78" s="20">
        <v>1497148861</v>
      </c>
      <c r="E78" s="21">
        <v>1533654155</v>
      </c>
      <c r="F78" s="21">
        <v>81343010</v>
      </c>
      <c r="G78" s="21">
        <v>91709141</v>
      </c>
      <c r="H78" s="21">
        <v>92699857</v>
      </c>
      <c r="I78" s="21">
        <v>265752008</v>
      </c>
      <c r="J78" s="21">
        <v>94746502</v>
      </c>
      <c r="K78" s="21">
        <v>83326529</v>
      </c>
      <c r="L78" s="21">
        <v>92105371</v>
      </c>
      <c r="M78" s="21">
        <v>270178402</v>
      </c>
      <c r="N78" s="21">
        <v>110594570</v>
      </c>
      <c r="O78" s="21">
        <v>84425144</v>
      </c>
      <c r="P78" s="21">
        <v>106202193</v>
      </c>
      <c r="Q78" s="21">
        <v>301221907</v>
      </c>
      <c r="R78" s="21">
        <v>67653283</v>
      </c>
      <c r="S78" s="21">
        <v>80157159</v>
      </c>
      <c r="T78" s="21">
        <v>87478801</v>
      </c>
      <c r="U78" s="21">
        <v>235289243</v>
      </c>
      <c r="V78" s="21">
        <v>1072441560</v>
      </c>
      <c r="W78" s="21">
        <v>1533654155</v>
      </c>
      <c r="X78" s="21"/>
      <c r="Y78" s="20"/>
      <c r="Z78" s="23">
        <v>1533654155</v>
      </c>
    </row>
    <row r="79" spans="1:26" ht="12.75" hidden="1">
      <c r="A79" s="39" t="s">
        <v>103</v>
      </c>
      <c r="B79" s="19"/>
      <c r="C79" s="19"/>
      <c r="D79" s="20">
        <v>971967918</v>
      </c>
      <c r="E79" s="21">
        <v>1008473211</v>
      </c>
      <c r="F79" s="21">
        <v>41610838</v>
      </c>
      <c r="G79" s="21">
        <v>54464119</v>
      </c>
      <c r="H79" s="21">
        <v>54661420</v>
      </c>
      <c r="I79" s="21">
        <v>150736377</v>
      </c>
      <c r="J79" s="21">
        <v>56559377</v>
      </c>
      <c r="K79" s="21">
        <v>43137956</v>
      </c>
      <c r="L79" s="21">
        <v>48706651</v>
      </c>
      <c r="M79" s="21">
        <v>148403984</v>
      </c>
      <c r="N79" s="21">
        <v>56456967</v>
      </c>
      <c r="O79" s="21">
        <v>41178200</v>
      </c>
      <c r="P79" s="21">
        <v>53123019</v>
      </c>
      <c r="Q79" s="21">
        <v>150758186</v>
      </c>
      <c r="R79" s="21">
        <v>33105874</v>
      </c>
      <c r="S79" s="21">
        <v>41062688</v>
      </c>
      <c r="T79" s="21">
        <v>46790838</v>
      </c>
      <c r="U79" s="21">
        <v>120959400</v>
      </c>
      <c r="V79" s="21">
        <v>570857947</v>
      </c>
      <c r="W79" s="21">
        <v>1008473211</v>
      </c>
      <c r="X79" s="21"/>
      <c r="Y79" s="20"/>
      <c r="Z79" s="23">
        <v>1008473211</v>
      </c>
    </row>
    <row r="80" spans="1:26" ht="12.75" hidden="1">
      <c r="A80" s="39" t="s">
        <v>104</v>
      </c>
      <c r="B80" s="19"/>
      <c r="C80" s="19"/>
      <c r="D80" s="20">
        <v>313536537</v>
      </c>
      <c r="E80" s="21">
        <v>313536538</v>
      </c>
      <c r="F80" s="21">
        <v>18315632</v>
      </c>
      <c r="G80" s="21">
        <v>16215675</v>
      </c>
      <c r="H80" s="21">
        <v>15866679</v>
      </c>
      <c r="I80" s="21">
        <v>50397986</v>
      </c>
      <c r="J80" s="21">
        <v>16353002</v>
      </c>
      <c r="K80" s="21">
        <v>17975913</v>
      </c>
      <c r="L80" s="21">
        <v>18166482</v>
      </c>
      <c r="M80" s="21">
        <v>52495397</v>
      </c>
      <c r="N80" s="21">
        <v>30701193</v>
      </c>
      <c r="O80" s="21">
        <v>18500528</v>
      </c>
      <c r="P80" s="21">
        <v>22436885</v>
      </c>
      <c r="Q80" s="21">
        <v>71638606</v>
      </c>
      <c r="R80" s="21">
        <v>14411971</v>
      </c>
      <c r="S80" s="21">
        <v>17377050</v>
      </c>
      <c r="T80" s="21">
        <v>18277418</v>
      </c>
      <c r="U80" s="21">
        <v>50066439</v>
      </c>
      <c r="V80" s="21">
        <v>224598428</v>
      </c>
      <c r="W80" s="21">
        <v>313536538</v>
      </c>
      <c r="X80" s="21"/>
      <c r="Y80" s="20"/>
      <c r="Z80" s="23">
        <v>313536538</v>
      </c>
    </row>
    <row r="81" spans="1:26" ht="12.75" hidden="1">
      <c r="A81" s="39" t="s">
        <v>105</v>
      </c>
      <c r="B81" s="19"/>
      <c r="C81" s="19"/>
      <c r="D81" s="20">
        <v>119872711</v>
      </c>
      <c r="E81" s="21">
        <v>119872711</v>
      </c>
      <c r="F81" s="21">
        <v>6297690</v>
      </c>
      <c r="G81" s="21">
        <v>6158742</v>
      </c>
      <c r="H81" s="21">
        <v>6155082</v>
      </c>
      <c r="I81" s="21">
        <v>18611514</v>
      </c>
      <c r="J81" s="21">
        <v>6548117</v>
      </c>
      <c r="K81" s="21">
        <v>7022695</v>
      </c>
      <c r="L81" s="21">
        <v>7113607</v>
      </c>
      <c r="M81" s="21">
        <v>20684419</v>
      </c>
      <c r="N81" s="21">
        <v>12596830</v>
      </c>
      <c r="O81" s="21">
        <v>6787175</v>
      </c>
      <c r="P81" s="21">
        <v>8797344</v>
      </c>
      <c r="Q81" s="21">
        <v>28181349</v>
      </c>
      <c r="R81" s="21">
        <v>5568121</v>
      </c>
      <c r="S81" s="21">
        <v>6993821</v>
      </c>
      <c r="T81" s="21">
        <v>7191759</v>
      </c>
      <c r="U81" s="21">
        <v>19753701</v>
      </c>
      <c r="V81" s="21">
        <v>87230983</v>
      </c>
      <c r="W81" s="21">
        <v>119872711</v>
      </c>
      <c r="X81" s="21"/>
      <c r="Y81" s="20"/>
      <c r="Z81" s="23">
        <v>119872711</v>
      </c>
    </row>
    <row r="82" spans="1:26" ht="12.75" hidden="1">
      <c r="A82" s="39" t="s">
        <v>106</v>
      </c>
      <c r="B82" s="19"/>
      <c r="C82" s="19"/>
      <c r="D82" s="20">
        <v>91238002</v>
      </c>
      <c r="E82" s="21">
        <v>91238002</v>
      </c>
      <c r="F82" s="21">
        <v>4946037</v>
      </c>
      <c r="G82" s="21">
        <v>4746583</v>
      </c>
      <c r="H82" s="21">
        <v>4576076</v>
      </c>
      <c r="I82" s="21">
        <v>14268696</v>
      </c>
      <c r="J82" s="21">
        <v>4536381</v>
      </c>
      <c r="K82" s="21">
        <v>4926047</v>
      </c>
      <c r="L82" s="21">
        <v>5120486</v>
      </c>
      <c r="M82" s="21">
        <v>14582914</v>
      </c>
      <c r="N82" s="21">
        <v>8610309</v>
      </c>
      <c r="O82" s="21">
        <v>4767506</v>
      </c>
      <c r="P82" s="21">
        <v>6182095</v>
      </c>
      <c r="Q82" s="21">
        <v>19559910</v>
      </c>
      <c r="R82" s="21">
        <v>4389273</v>
      </c>
      <c r="S82" s="21">
        <v>5594651</v>
      </c>
      <c r="T82" s="21">
        <v>5707250</v>
      </c>
      <c r="U82" s="21">
        <v>15691174</v>
      </c>
      <c r="V82" s="21">
        <v>64102694</v>
      </c>
      <c r="W82" s="21">
        <v>91238002</v>
      </c>
      <c r="X82" s="21"/>
      <c r="Y82" s="20"/>
      <c r="Z82" s="23">
        <v>91238002</v>
      </c>
    </row>
    <row r="83" spans="1:26" ht="12.75" hidden="1">
      <c r="A83" s="39" t="s">
        <v>107</v>
      </c>
      <c r="B83" s="19">
        <v>1174061910</v>
      </c>
      <c r="C83" s="19"/>
      <c r="D83" s="20">
        <v>533693</v>
      </c>
      <c r="E83" s="21">
        <v>533693</v>
      </c>
      <c r="F83" s="21">
        <v>10172813</v>
      </c>
      <c r="G83" s="21">
        <v>10124022</v>
      </c>
      <c r="H83" s="21">
        <v>11440600</v>
      </c>
      <c r="I83" s="21">
        <v>31737435</v>
      </c>
      <c r="J83" s="21">
        <v>10749625</v>
      </c>
      <c r="K83" s="21">
        <v>10263918</v>
      </c>
      <c r="L83" s="21">
        <v>12998145</v>
      </c>
      <c r="M83" s="21">
        <v>34011688</v>
      </c>
      <c r="N83" s="21">
        <v>2229271</v>
      </c>
      <c r="O83" s="21">
        <v>13191735</v>
      </c>
      <c r="P83" s="21">
        <v>15662850</v>
      </c>
      <c r="Q83" s="21">
        <v>31083856</v>
      </c>
      <c r="R83" s="21">
        <v>10178044</v>
      </c>
      <c r="S83" s="21">
        <v>9128949</v>
      </c>
      <c r="T83" s="21">
        <v>9511536</v>
      </c>
      <c r="U83" s="21">
        <v>28818529</v>
      </c>
      <c r="V83" s="21">
        <v>125651508</v>
      </c>
      <c r="W83" s="21">
        <v>533693</v>
      </c>
      <c r="X83" s="21"/>
      <c r="Y83" s="20"/>
      <c r="Z83" s="23">
        <v>533693</v>
      </c>
    </row>
    <row r="84" spans="1:26" ht="12.75" hidden="1">
      <c r="A84" s="40" t="s">
        <v>110</v>
      </c>
      <c r="B84" s="28">
        <v>-4924790</v>
      </c>
      <c r="C84" s="28"/>
      <c r="D84" s="29">
        <v>73875740</v>
      </c>
      <c r="E84" s="30">
        <v>73875740</v>
      </c>
      <c r="F84" s="30">
        <v>5598595</v>
      </c>
      <c r="G84" s="30">
        <v>10553930</v>
      </c>
      <c r="H84" s="30">
        <v>10825318</v>
      </c>
      <c r="I84" s="30">
        <v>26977843</v>
      </c>
      <c r="J84" s="30">
        <v>10991608</v>
      </c>
      <c r="K84" s="30">
        <v>11267755</v>
      </c>
      <c r="L84" s="30">
        <v>11422083</v>
      </c>
      <c r="M84" s="30">
        <v>33681446</v>
      </c>
      <c r="N84" s="30">
        <v>11633851</v>
      </c>
      <c r="O84" s="30">
        <v>11595119</v>
      </c>
      <c r="P84" s="30">
        <v>11630930</v>
      </c>
      <c r="Q84" s="30">
        <v>34859900</v>
      </c>
      <c r="R84" s="30">
        <v>11827956</v>
      </c>
      <c r="S84" s="30">
        <v>9074569</v>
      </c>
      <c r="T84" s="30">
        <v>12004886</v>
      </c>
      <c r="U84" s="30">
        <v>32907411</v>
      </c>
      <c r="V84" s="30">
        <v>128426600</v>
      </c>
      <c r="W84" s="30">
        <v>73875740</v>
      </c>
      <c r="X84" s="30"/>
      <c r="Y84" s="29"/>
      <c r="Z84" s="31">
        <v>73875740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65628646</v>
      </c>
      <c r="D5" s="357">
        <f t="shared" si="0"/>
        <v>0</v>
      </c>
      <c r="E5" s="356">
        <f t="shared" si="0"/>
        <v>92084834</v>
      </c>
      <c r="F5" s="358">
        <f t="shared" si="0"/>
        <v>84825662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84825662</v>
      </c>
      <c r="Y5" s="358">
        <f t="shared" si="0"/>
        <v>-84825662</v>
      </c>
      <c r="Z5" s="359">
        <f>+IF(X5&lt;&gt;0,+(Y5/X5)*100,0)</f>
        <v>-100</v>
      </c>
      <c r="AA5" s="360">
        <f>+AA6+AA8+AA11+AA13+AA15</f>
        <v>84825662</v>
      </c>
    </row>
    <row r="6" spans="1:27" ht="12.75">
      <c r="A6" s="361" t="s">
        <v>205</v>
      </c>
      <c r="B6" s="142"/>
      <c r="C6" s="60">
        <f>+C7</f>
        <v>9630745</v>
      </c>
      <c r="D6" s="340">
        <f aca="true" t="shared" si="1" ref="D6:AA6">+D7</f>
        <v>0</v>
      </c>
      <c r="E6" s="60">
        <f t="shared" si="1"/>
        <v>15362559</v>
      </c>
      <c r="F6" s="59">
        <f t="shared" si="1"/>
        <v>14823383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14823383</v>
      </c>
      <c r="Y6" s="59">
        <f t="shared" si="1"/>
        <v>-14823383</v>
      </c>
      <c r="Z6" s="61">
        <f>+IF(X6&lt;&gt;0,+(Y6/X6)*100,0)</f>
        <v>-100</v>
      </c>
      <c r="AA6" s="62">
        <f t="shared" si="1"/>
        <v>14823383</v>
      </c>
    </row>
    <row r="7" spans="1:27" ht="12.75">
      <c r="A7" s="291" t="s">
        <v>229</v>
      </c>
      <c r="B7" s="142"/>
      <c r="C7" s="60">
        <v>9630745</v>
      </c>
      <c r="D7" s="340"/>
      <c r="E7" s="60">
        <v>15362559</v>
      </c>
      <c r="F7" s="59">
        <v>14823383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14823383</v>
      </c>
      <c r="Y7" s="59">
        <v>-14823383</v>
      </c>
      <c r="Z7" s="61">
        <v>-100</v>
      </c>
      <c r="AA7" s="62">
        <v>14823383</v>
      </c>
    </row>
    <row r="8" spans="1:27" ht="12.75">
      <c r="A8" s="361" t="s">
        <v>206</v>
      </c>
      <c r="B8" s="142"/>
      <c r="C8" s="60">
        <f aca="true" t="shared" si="2" ref="C8:Y8">SUM(C9:C10)</f>
        <v>43106640</v>
      </c>
      <c r="D8" s="340">
        <f t="shared" si="2"/>
        <v>0</v>
      </c>
      <c r="E8" s="60">
        <f t="shared" si="2"/>
        <v>43498541</v>
      </c>
      <c r="F8" s="59">
        <f t="shared" si="2"/>
        <v>45456163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45456163</v>
      </c>
      <c r="Y8" s="59">
        <f t="shared" si="2"/>
        <v>-45456163</v>
      </c>
      <c r="Z8" s="61">
        <f>+IF(X8&lt;&gt;0,+(Y8/X8)*100,0)</f>
        <v>-100</v>
      </c>
      <c r="AA8" s="62">
        <f>SUM(AA9:AA10)</f>
        <v>45456163</v>
      </c>
    </row>
    <row r="9" spans="1:27" ht="12.75">
      <c r="A9" s="291" t="s">
        <v>230</v>
      </c>
      <c r="B9" s="142"/>
      <c r="C9" s="60">
        <v>43106640</v>
      </c>
      <c r="D9" s="340"/>
      <c r="E9" s="60">
        <v>43498541</v>
      </c>
      <c r="F9" s="59">
        <v>45456163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45456163</v>
      </c>
      <c r="Y9" s="59">
        <v>-45456163</v>
      </c>
      <c r="Z9" s="61">
        <v>-100</v>
      </c>
      <c r="AA9" s="62">
        <v>45456163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9159619</v>
      </c>
      <c r="D11" s="363">
        <f aca="true" t="shared" si="3" ref="D11:AA11">+D12</f>
        <v>0</v>
      </c>
      <c r="E11" s="362">
        <f t="shared" si="3"/>
        <v>17202694</v>
      </c>
      <c r="F11" s="364">
        <f t="shared" si="3"/>
        <v>9521302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9521302</v>
      </c>
      <c r="Y11" s="364">
        <f t="shared" si="3"/>
        <v>-9521302</v>
      </c>
      <c r="Z11" s="365">
        <f>+IF(X11&lt;&gt;0,+(Y11/X11)*100,0)</f>
        <v>-100</v>
      </c>
      <c r="AA11" s="366">
        <f t="shared" si="3"/>
        <v>9521302</v>
      </c>
    </row>
    <row r="12" spans="1:27" ht="12.75">
      <c r="A12" s="291" t="s">
        <v>232</v>
      </c>
      <c r="B12" s="136"/>
      <c r="C12" s="60">
        <v>9159619</v>
      </c>
      <c r="D12" s="340"/>
      <c r="E12" s="60">
        <v>17202694</v>
      </c>
      <c r="F12" s="59">
        <v>9521302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9521302</v>
      </c>
      <c r="Y12" s="59">
        <v>-9521302</v>
      </c>
      <c r="Z12" s="61">
        <v>-100</v>
      </c>
      <c r="AA12" s="62">
        <v>9521302</v>
      </c>
    </row>
    <row r="13" spans="1:27" ht="12.75">
      <c r="A13" s="361" t="s">
        <v>208</v>
      </c>
      <c r="B13" s="136"/>
      <c r="C13" s="275">
        <f>+C14</f>
        <v>3449880</v>
      </c>
      <c r="D13" s="341">
        <f aca="true" t="shared" si="4" ref="D13:AA13">+D14</f>
        <v>0</v>
      </c>
      <c r="E13" s="275">
        <f t="shared" si="4"/>
        <v>15300948</v>
      </c>
      <c r="F13" s="342">
        <f t="shared" si="4"/>
        <v>14400948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14400948</v>
      </c>
      <c r="Y13" s="342">
        <f t="shared" si="4"/>
        <v>-14400948</v>
      </c>
      <c r="Z13" s="335">
        <f>+IF(X13&lt;&gt;0,+(Y13/X13)*100,0)</f>
        <v>-100</v>
      </c>
      <c r="AA13" s="273">
        <f t="shared" si="4"/>
        <v>14400948</v>
      </c>
    </row>
    <row r="14" spans="1:27" ht="12.75">
      <c r="A14" s="291" t="s">
        <v>233</v>
      </c>
      <c r="B14" s="136"/>
      <c r="C14" s="60">
        <v>3449880</v>
      </c>
      <c r="D14" s="340"/>
      <c r="E14" s="60">
        <v>15300948</v>
      </c>
      <c r="F14" s="59">
        <v>14400948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14400948</v>
      </c>
      <c r="Y14" s="59">
        <v>-14400948</v>
      </c>
      <c r="Z14" s="61">
        <v>-100</v>
      </c>
      <c r="AA14" s="62">
        <v>14400948</v>
      </c>
    </row>
    <row r="15" spans="1:27" ht="12.75">
      <c r="A15" s="361" t="s">
        <v>209</v>
      </c>
      <c r="B15" s="136"/>
      <c r="C15" s="60">
        <f aca="true" t="shared" si="5" ref="C15:Y15">SUM(C16:C20)</f>
        <v>281762</v>
      </c>
      <c r="D15" s="340">
        <f t="shared" si="5"/>
        <v>0</v>
      </c>
      <c r="E15" s="60">
        <f t="shared" si="5"/>
        <v>720092</v>
      </c>
      <c r="F15" s="59">
        <f t="shared" si="5"/>
        <v>623866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623866</v>
      </c>
      <c r="Y15" s="59">
        <f t="shared" si="5"/>
        <v>-623866</v>
      </c>
      <c r="Z15" s="61">
        <f>+IF(X15&lt;&gt;0,+(Y15/X15)*100,0)</f>
        <v>-100</v>
      </c>
      <c r="AA15" s="62">
        <f>SUM(AA16:AA20)</f>
        <v>623866</v>
      </c>
    </row>
    <row r="16" spans="1:27" ht="12.75">
      <c r="A16" s="291" t="s">
        <v>234</v>
      </c>
      <c r="B16" s="300"/>
      <c r="C16" s="60">
        <v>249925</v>
      </c>
      <c r="D16" s="340"/>
      <c r="E16" s="60"/>
      <c r="F16" s="59">
        <v>401252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401252</v>
      </c>
      <c r="Y16" s="59">
        <v>-401252</v>
      </c>
      <c r="Z16" s="61">
        <v>-100</v>
      </c>
      <c r="AA16" s="62">
        <v>401252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31837</v>
      </c>
      <c r="D20" s="340"/>
      <c r="E20" s="60">
        <v>720092</v>
      </c>
      <c r="F20" s="59">
        <v>222614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222614</v>
      </c>
      <c r="Y20" s="59">
        <v>-222614</v>
      </c>
      <c r="Z20" s="61">
        <v>-100</v>
      </c>
      <c r="AA20" s="62">
        <v>222614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502726</v>
      </c>
      <c r="D22" s="344">
        <f t="shared" si="6"/>
        <v>0</v>
      </c>
      <c r="E22" s="343">
        <f t="shared" si="6"/>
        <v>4280243</v>
      </c>
      <c r="F22" s="345">
        <f t="shared" si="6"/>
        <v>2752283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2752283</v>
      </c>
      <c r="Y22" s="345">
        <f t="shared" si="6"/>
        <v>-2752283</v>
      </c>
      <c r="Z22" s="336">
        <f>+IF(X22&lt;&gt;0,+(Y22/X22)*100,0)</f>
        <v>-100</v>
      </c>
      <c r="AA22" s="350">
        <f>SUM(AA23:AA32)</f>
        <v>2752283</v>
      </c>
    </row>
    <row r="23" spans="1:27" ht="12.75">
      <c r="A23" s="361" t="s">
        <v>237</v>
      </c>
      <c r="B23" s="142"/>
      <c r="C23" s="60"/>
      <c r="D23" s="340"/>
      <c r="E23" s="60">
        <v>625322</v>
      </c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34642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502726</v>
      </c>
      <c r="D32" s="340"/>
      <c r="E32" s="60">
        <v>3620279</v>
      </c>
      <c r="F32" s="59">
        <v>2752283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2752283</v>
      </c>
      <c r="Y32" s="59">
        <v>-2752283</v>
      </c>
      <c r="Z32" s="61">
        <v>-100</v>
      </c>
      <c r="AA32" s="62">
        <v>2752283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6838734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>
        <v>6838734</v>
      </c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17379186</v>
      </c>
      <c r="D40" s="344">
        <f t="shared" si="9"/>
        <v>0</v>
      </c>
      <c r="E40" s="343">
        <f t="shared" si="9"/>
        <v>27315210</v>
      </c>
      <c r="F40" s="345">
        <f t="shared" si="9"/>
        <v>33373846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33373846</v>
      </c>
      <c r="Y40" s="345">
        <f t="shared" si="9"/>
        <v>-33373846</v>
      </c>
      <c r="Z40" s="336">
        <f>+IF(X40&lt;&gt;0,+(Y40/X40)*100,0)</f>
        <v>-100</v>
      </c>
      <c r="AA40" s="350">
        <f>SUM(AA41:AA49)</f>
        <v>33373846</v>
      </c>
    </row>
    <row r="41" spans="1:27" ht="12.75">
      <c r="A41" s="361" t="s">
        <v>248</v>
      </c>
      <c r="B41" s="142"/>
      <c r="C41" s="362">
        <v>12350043</v>
      </c>
      <c r="D41" s="363"/>
      <c r="E41" s="362">
        <v>10847069</v>
      </c>
      <c r="F41" s="364">
        <v>18961099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18961099</v>
      </c>
      <c r="Y41" s="364">
        <v>-18961099</v>
      </c>
      <c r="Z41" s="365">
        <v>-100</v>
      </c>
      <c r="AA41" s="366">
        <v>18961099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4607612</v>
      </c>
      <c r="D43" s="369"/>
      <c r="E43" s="305">
        <v>12200185</v>
      </c>
      <c r="F43" s="370">
        <v>8968769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8968769</v>
      </c>
      <c r="Y43" s="370">
        <v>-8968769</v>
      </c>
      <c r="Z43" s="371">
        <v>-100</v>
      </c>
      <c r="AA43" s="303">
        <v>8968769</v>
      </c>
    </row>
    <row r="44" spans="1:27" ht="12.75">
      <c r="A44" s="361" t="s">
        <v>251</v>
      </c>
      <c r="B44" s="136"/>
      <c r="C44" s="60">
        <v>421531</v>
      </c>
      <c r="D44" s="368"/>
      <c r="E44" s="54">
        <v>91928</v>
      </c>
      <c r="F44" s="53">
        <v>493534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493534</v>
      </c>
      <c r="Y44" s="53">
        <v>-493534</v>
      </c>
      <c r="Z44" s="94">
        <v>-100</v>
      </c>
      <c r="AA44" s="95">
        <v>493534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2848084</v>
      </c>
      <c r="F47" s="53">
        <v>4950444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4950444</v>
      </c>
      <c r="Y47" s="53">
        <v>-4950444</v>
      </c>
      <c r="Z47" s="94">
        <v>-100</v>
      </c>
      <c r="AA47" s="95">
        <v>4950444</v>
      </c>
    </row>
    <row r="48" spans="1:27" ht="12.75">
      <c r="A48" s="361" t="s">
        <v>255</v>
      </c>
      <c r="B48" s="136"/>
      <c r="C48" s="60"/>
      <c r="D48" s="368"/>
      <c r="E48" s="54">
        <v>1212472</v>
      </c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115472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1672783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>
        <v>1672783</v>
      </c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1837366</v>
      </c>
      <c r="F57" s="345">
        <f t="shared" si="13"/>
        <v>2040213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2040213</v>
      </c>
      <c r="Y57" s="345">
        <f t="shared" si="13"/>
        <v>-2040213</v>
      </c>
      <c r="Z57" s="336">
        <f>+IF(X57&lt;&gt;0,+(Y57/X57)*100,0)</f>
        <v>-100</v>
      </c>
      <c r="AA57" s="350">
        <f t="shared" si="13"/>
        <v>2040213</v>
      </c>
    </row>
    <row r="58" spans="1:27" ht="12.75">
      <c r="A58" s="361" t="s">
        <v>217</v>
      </c>
      <c r="B58" s="136"/>
      <c r="C58" s="60"/>
      <c r="D58" s="340"/>
      <c r="E58" s="60">
        <v>1837366</v>
      </c>
      <c r="F58" s="59">
        <v>2040213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2040213</v>
      </c>
      <c r="Y58" s="59">
        <v>-2040213</v>
      </c>
      <c r="Z58" s="61">
        <v>-100</v>
      </c>
      <c r="AA58" s="62">
        <v>2040213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92022075</v>
      </c>
      <c r="D60" s="346">
        <f t="shared" si="14"/>
        <v>0</v>
      </c>
      <c r="E60" s="219">
        <f t="shared" si="14"/>
        <v>125517653</v>
      </c>
      <c r="F60" s="264">
        <f t="shared" si="14"/>
        <v>122992004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122992004</v>
      </c>
      <c r="Y60" s="264">
        <f t="shared" si="14"/>
        <v>-122992004</v>
      </c>
      <c r="Z60" s="337">
        <f>+IF(X60&lt;&gt;0,+(Y60/X60)*100,0)</f>
        <v>-100</v>
      </c>
      <c r="AA60" s="232">
        <f>+AA57+AA54+AA51+AA40+AA37+AA34+AA22+AA5</f>
        <v>122992004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734003580</v>
      </c>
      <c r="D5" s="153">
        <f>SUM(D6:D8)</f>
        <v>0</v>
      </c>
      <c r="E5" s="154">
        <f t="shared" si="0"/>
        <v>1068391719</v>
      </c>
      <c r="F5" s="100">
        <f t="shared" si="0"/>
        <v>748941988</v>
      </c>
      <c r="G5" s="100">
        <f t="shared" si="0"/>
        <v>145531578</v>
      </c>
      <c r="H5" s="100">
        <f t="shared" si="0"/>
        <v>56110557</v>
      </c>
      <c r="I5" s="100">
        <f t="shared" si="0"/>
        <v>35671772</v>
      </c>
      <c r="J5" s="100">
        <f t="shared" si="0"/>
        <v>237313907</v>
      </c>
      <c r="K5" s="100">
        <f t="shared" si="0"/>
        <v>44404831</v>
      </c>
      <c r="L5" s="100">
        <f t="shared" si="0"/>
        <v>44864620</v>
      </c>
      <c r="M5" s="100">
        <f t="shared" si="0"/>
        <v>127163588</v>
      </c>
      <c r="N5" s="100">
        <f t="shared" si="0"/>
        <v>216433039</v>
      </c>
      <c r="O5" s="100">
        <f t="shared" si="0"/>
        <v>44269591</v>
      </c>
      <c r="P5" s="100">
        <f t="shared" si="0"/>
        <v>50765440</v>
      </c>
      <c r="Q5" s="100">
        <f t="shared" si="0"/>
        <v>128318051</v>
      </c>
      <c r="R5" s="100">
        <f t="shared" si="0"/>
        <v>223353082</v>
      </c>
      <c r="S5" s="100">
        <f t="shared" si="0"/>
        <v>36605110</v>
      </c>
      <c r="T5" s="100">
        <f t="shared" si="0"/>
        <v>47223077</v>
      </c>
      <c r="U5" s="100">
        <f t="shared" si="0"/>
        <v>56667101</v>
      </c>
      <c r="V5" s="100">
        <f t="shared" si="0"/>
        <v>140495288</v>
      </c>
      <c r="W5" s="100">
        <f t="shared" si="0"/>
        <v>817595316</v>
      </c>
      <c r="X5" s="100">
        <f t="shared" si="0"/>
        <v>757493357</v>
      </c>
      <c r="Y5" s="100">
        <f t="shared" si="0"/>
        <v>60101959</v>
      </c>
      <c r="Z5" s="137">
        <f>+IF(X5&lt;&gt;0,+(Y5/X5)*100,0)</f>
        <v>7.934321594321256</v>
      </c>
      <c r="AA5" s="153">
        <f>SUM(AA6:AA8)</f>
        <v>748941988</v>
      </c>
    </row>
    <row r="6" spans="1:27" ht="12.75">
      <c r="A6" s="138" t="s">
        <v>75</v>
      </c>
      <c r="B6" s="136"/>
      <c r="C6" s="155">
        <v>46000</v>
      </c>
      <c r="D6" s="155"/>
      <c r="E6" s="156">
        <v>682940695</v>
      </c>
      <c r="F6" s="60">
        <v>14474</v>
      </c>
      <c r="G6" s="60">
        <v>224114</v>
      </c>
      <c r="H6" s="60">
        <v>293225</v>
      </c>
      <c r="I6" s="60">
        <v>425584</v>
      </c>
      <c r="J6" s="60">
        <v>942923</v>
      </c>
      <c r="K6" s="60">
        <v>230038</v>
      </c>
      <c r="L6" s="60">
        <v>343303</v>
      </c>
      <c r="M6" s="60">
        <v>481170</v>
      </c>
      <c r="N6" s="60">
        <v>1054511</v>
      </c>
      <c r="O6" s="60">
        <v>442623</v>
      </c>
      <c r="P6" s="60">
        <v>285316</v>
      </c>
      <c r="Q6" s="60">
        <v>369587</v>
      </c>
      <c r="R6" s="60">
        <v>1097526</v>
      </c>
      <c r="S6" s="60">
        <v>596508</v>
      </c>
      <c r="T6" s="60">
        <v>46611</v>
      </c>
      <c r="U6" s="60">
        <v>1076011</v>
      </c>
      <c r="V6" s="60">
        <v>1719130</v>
      </c>
      <c r="W6" s="60">
        <v>4814090</v>
      </c>
      <c r="X6" s="60">
        <v>14476</v>
      </c>
      <c r="Y6" s="60">
        <v>4799614</v>
      </c>
      <c r="Z6" s="140">
        <v>33155.66</v>
      </c>
      <c r="AA6" s="155">
        <v>14474</v>
      </c>
    </row>
    <row r="7" spans="1:27" ht="12.75">
      <c r="A7" s="138" t="s">
        <v>76</v>
      </c>
      <c r="B7" s="136"/>
      <c r="C7" s="157">
        <v>733957580</v>
      </c>
      <c r="D7" s="157"/>
      <c r="E7" s="158">
        <v>385451024</v>
      </c>
      <c r="F7" s="159">
        <v>748927514</v>
      </c>
      <c r="G7" s="159">
        <v>144624749</v>
      </c>
      <c r="H7" s="159">
        <v>41215207</v>
      </c>
      <c r="I7" s="159">
        <v>44660544</v>
      </c>
      <c r="J7" s="159">
        <v>230500500</v>
      </c>
      <c r="K7" s="159">
        <v>42967357</v>
      </c>
      <c r="L7" s="159">
        <v>43660818</v>
      </c>
      <c r="M7" s="159">
        <v>118290009</v>
      </c>
      <c r="N7" s="159">
        <v>204918184</v>
      </c>
      <c r="O7" s="159">
        <v>44975509</v>
      </c>
      <c r="P7" s="159">
        <v>44437303</v>
      </c>
      <c r="Q7" s="159">
        <v>116329307</v>
      </c>
      <c r="R7" s="159">
        <v>205742119</v>
      </c>
      <c r="S7" s="159">
        <v>45028518</v>
      </c>
      <c r="T7" s="159">
        <v>44763619</v>
      </c>
      <c r="U7" s="159">
        <v>54862646</v>
      </c>
      <c r="V7" s="159">
        <v>144654783</v>
      </c>
      <c r="W7" s="159">
        <v>785815586</v>
      </c>
      <c r="X7" s="159">
        <v>736405724</v>
      </c>
      <c r="Y7" s="159">
        <v>49409862</v>
      </c>
      <c r="Z7" s="141">
        <v>6.71</v>
      </c>
      <c r="AA7" s="157">
        <v>748927514</v>
      </c>
    </row>
    <row r="8" spans="1:27" ht="12.75">
      <c r="A8" s="138" t="s">
        <v>77</v>
      </c>
      <c r="B8" s="136"/>
      <c r="C8" s="155"/>
      <c r="D8" s="155"/>
      <c r="E8" s="156"/>
      <c r="F8" s="60"/>
      <c r="G8" s="60">
        <v>682715</v>
      </c>
      <c r="H8" s="60">
        <v>14602125</v>
      </c>
      <c r="I8" s="60">
        <v>-9414356</v>
      </c>
      <c r="J8" s="60">
        <v>5870484</v>
      </c>
      <c r="K8" s="60">
        <v>1207436</v>
      </c>
      <c r="L8" s="60">
        <v>860499</v>
      </c>
      <c r="M8" s="60">
        <v>8392409</v>
      </c>
      <c r="N8" s="60">
        <v>10460344</v>
      </c>
      <c r="O8" s="60">
        <v>-1148541</v>
      </c>
      <c r="P8" s="60">
        <v>6042821</v>
      </c>
      <c r="Q8" s="60">
        <v>11619157</v>
      </c>
      <c r="R8" s="60">
        <v>16513437</v>
      </c>
      <c r="S8" s="60">
        <v>-9019916</v>
      </c>
      <c r="T8" s="60">
        <v>2412847</v>
      </c>
      <c r="U8" s="60">
        <v>728444</v>
      </c>
      <c r="V8" s="60">
        <v>-5878625</v>
      </c>
      <c r="W8" s="60">
        <v>26965640</v>
      </c>
      <c r="X8" s="60">
        <v>21073157</v>
      </c>
      <c r="Y8" s="60">
        <v>5892483</v>
      </c>
      <c r="Z8" s="140">
        <v>27.96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106251154</v>
      </c>
      <c r="D9" s="153">
        <f>SUM(D10:D14)</f>
        <v>0</v>
      </c>
      <c r="E9" s="154">
        <f t="shared" si="1"/>
        <v>0</v>
      </c>
      <c r="F9" s="100">
        <f t="shared" si="1"/>
        <v>41342787</v>
      </c>
      <c r="G9" s="100">
        <f t="shared" si="1"/>
        <v>7228998</v>
      </c>
      <c r="H9" s="100">
        <f t="shared" si="1"/>
        <v>8142154</v>
      </c>
      <c r="I9" s="100">
        <f t="shared" si="1"/>
        <v>8882008</v>
      </c>
      <c r="J9" s="100">
        <f t="shared" si="1"/>
        <v>24253160</v>
      </c>
      <c r="K9" s="100">
        <f t="shared" si="1"/>
        <v>14314576</v>
      </c>
      <c r="L9" s="100">
        <f t="shared" si="1"/>
        <v>8507968</v>
      </c>
      <c r="M9" s="100">
        <f t="shared" si="1"/>
        <v>9885900</v>
      </c>
      <c r="N9" s="100">
        <f t="shared" si="1"/>
        <v>32708444</v>
      </c>
      <c r="O9" s="100">
        <f t="shared" si="1"/>
        <v>8294543</v>
      </c>
      <c r="P9" s="100">
        <f t="shared" si="1"/>
        <v>9093199</v>
      </c>
      <c r="Q9" s="100">
        <f t="shared" si="1"/>
        <v>12839146</v>
      </c>
      <c r="R9" s="100">
        <f t="shared" si="1"/>
        <v>30226888</v>
      </c>
      <c r="S9" s="100">
        <f t="shared" si="1"/>
        <v>12769241</v>
      </c>
      <c r="T9" s="100">
        <f t="shared" si="1"/>
        <v>9454598</v>
      </c>
      <c r="U9" s="100">
        <f t="shared" si="1"/>
        <v>24995331</v>
      </c>
      <c r="V9" s="100">
        <f t="shared" si="1"/>
        <v>47219170</v>
      </c>
      <c r="W9" s="100">
        <f t="shared" si="1"/>
        <v>134407662</v>
      </c>
      <c r="X9" s="100">
        <f t="shared" si="1"/>
        <v>18994284</v>
      </c>
      <c r="Y9" s="100">
        <f t="shared" si="1"/>
        <v>115413378</v>
      </c>
      <c r="Z9" s="137">
        <f>+IF(X9&lt;&gt;0,+(Y9/X9)*100,0)</f>
        <v>607.6216297492446</v>
      </c>
      <c r="AA9" s="153">
        <f>SUM(AA10:AA14)</f>
        <v>41342787</v>
      </c>
    </row>
    <row r="10" spans="1:27" ht="12.75">
      <c r="A10" s="138" t="s">
        <v>79</v>
      </c>
      <c r="B10" s="136"/>
      <c r="C10" s="155">
        <v>59034154</v>
      </c>
      <c r="D10" s="155"/>
      <c r="E10" s="156"/>
      <c r="F10" s="60">
        <v>1839560</v>
      </c>
      <c r="G10" s="60">
        <v>323662</v>
      </c>
      <c r="H10" s="60">
        <v>118638</v>
      </c>
      <c r="I10" s="60">
        <v>87757</v>
      </c>
      <c r="J10" s="60">
        <v>530057</v>
      </c>
      <c r="K10" s="60">
        <v>151611</v>
      </c>
      <c r="L10" s="60">
        <v>63713</v>
      </c>
      <c r="M10" s="60">
        <v>75543</v>
      </c>
      <c r="N10" s="60">
        <v>290867</v>
      </c>
      <c r="O10" s="60">
        <v>217548</v>
      </c>
      <c r="P10" s="60">
        <v>97017</v>
      </c>
      <c r="Q10" s="60">
        <v>522455</v>
      </c>
      <c r="R10" s="60">
        <v>837020</v>
      </c>
      <c r="S10" s="60">
        <v>1824767</v>
      </c>
      <c r="T10" s="60">
        <v>129884</v>
      </c>
      <c r="U10" s="60">
        <v>421809</v>
      </c>
      <c r="V10" s="60">
        <v>2376460</v>
      </c>
      <c r="W10" s="60">
        <v>4034404</v>
      </c>
      <c r="X10" s="60">
        <v>5884943</v>
      </c>
      <c r="Y10" s="60">
        <v>-1850539</v>
      </c>
      <c r="Z10" s="140">
        <v>-31.45</v>
      </c>
      <c r="AA10" s="155">
        <v>1839560</v>
      </c>
    </row>
    <row r="11" spans="1:27" ht="12.75">
      <c r="A11" s="138" t="s">
        <v>80</v>
      </c>
      <c r="B11" s="136"/>
      <c r="C11" s="155">
        <v>1068000</v>
      </c>
      <c r="D11" s="155"/>
      <c r="E11" s="156"/>
      <c r="F11" s="60">
        <v>9129623</v>
      </c>
      <c r="G11" s="60">
        <v>7323586</v>
      </c>
      <c r="H11" s="60">
        <v>7220089</v>
      </c>
      <c r="I11" s="60">
        <v>7357592</v>
      </c>
      <c r="J11" s="60">
        <v>21901267</v>
      </c>
      <c r="K11" s="60">
        <v>6969002</v>
      </c>
      <c r="L11" s="60">
        <v>7734235</v>
      </c>
      <c r="M11" s="60">
        <v>8072341</v>
      </c>
      <c r="N11" s="60">
        <v>22775578</v>
      </c>
      <c r="O11" s="60">
        <v>7607512</v>
      </c>
      <c r="P11" s="60">
        <v>7936097</v>
      </c>
      <c r="Q11" s="60">
        <v>8005201</v>
      </c>
      <c r="R11" s="60">
        <v>23548810</v>
      </c>
      <c r="S11" s="60">
        <v>9712173</v>
      </c>
      <c r="T11" s="60">
        <v>8474216</v>
      </c>
      <c r="U11" s="60">
        <v>11129825</v>
      </c>
      <c r="V11" s="60">
        <v>29316214</v>
      </c>
      <c r="W11" s="60">
        <v>97541869</v>
      </c>
      <c r="X11" s="60">
        <v>9129622</v>
      </c>
      <c r="Y11" s="60">
        <v>88412247</v>
      </c>
      <c r="Z11" s="140">
        <v>968.41</v>
      </c>
      <c r="AA11" s="155">
        <v>9129623</v>
      </c>
    </row>
    <row r="12" spans="1:27" ht="12.75">
      <c r="A12" s="138" t="s">
        <v>81</v>
      </c>
      <c r="B12" s="136"/>
      <c r="C12" s="155">
        <v>16743000</v>
      </c>
      <c r="D12" s="155"/>
      <c r="E12" s="156"/>
      <c r="F12" s="60">
        <v>26819803</v>
      </c>
      <c r="G12" s="60">
        <v>-418250</v>
      </c>
      <c r="H12" s="60">
        <v>803427</v>
      </c>
      <c r="I12" s="60">
        <v>1436659</v>
      </c>
      <c r="J12" s="60">
        <v>1821836</v>
      </c>
      <c r="K12" s="60">
        <v>7193963</v>
      </c>
      <c r="L12" s="60">
        <v>710020</v>
      </c>
      <c r="M12" s="60">
        <v>1738016</v>
      </c>
      <c r="N12" s="60">
        <v>9641999</v>
      </c>
      <c r="O12" s="60">
        <v>469483</v>
      </c>
      <c r="P12" s="60">
        <v>1060085</v>
      </c>
      <c r="Q12" s="60">
        <v>4311490</v>
      </c>
      <c r="R12" s="60">
        <v>5841058</v>
      </c>
      <c r="S12" s="60">
        <v>1232301</v>
      </c>
      <c r="T12" s="60">
        <v>850498</v>
      </c>
      <c r="U12" s="60">
        <v>13443697</v>
      </c>
      <c r="V12" s="60">
        <v>15526496</v>
      </c>
      <c r="W12" s="60">
        <v>32831389</v>
      </c>
      <c r="X12" s="60">
        <v>425920</v>
      </c>
      <c r="Y12" s="60">
        <v>32405469</v>
      </c>
      <c r="Z12" s="140">
        <v>7608.35</v>
      </c>
      <c r="AA12" s="155">
        <v>26819803</v>
      </c>
    </row>
    <row r="13" spans="1:27" ht="12.75">
      <c r="A13" s="138" t="s">
        <v>82</v>
      </c>
      <c r="B13" s="136"/>
      <c r="C13" s="155">
        <v>29406000</v>
      </c>
      <c r="D13" s="155"/>
      <c r="E13" s="156"/>
      <c r="F13" s="60">
        <v>3553801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3553799</v>
      </c>
      <c r="Y13" s="60">
        <v>-3553799</v>
      </c>
      <c r="Z13" s="140">
        <v>-100</v>
      </c>
      <c r="AA13" s="155">
        <v>3553801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39839000</v>
      </c>
      <c r="D15" s="153">
        <f>SUM(D16:D18)</f>
        <v>0</v>
      </c>
      <c r="E15" s="154">
        <f t="shared" si="2"/>
        <v>0</v>
      </c>
      <c r="F15" s="100">
        <f t="shared" si="2"/>
        <v>71509015</v>
      </c>
      <c r="G15" s="100">
        <f t="shared" si="2"/>
        <v>389199</v>
      </c>
      <c r="H15" s="100">
        <f t="shared" si="2"/>
        <v>383176</v>
      </c>
      <c r="I15" s="100">
        <f t="shared" si="2"/>
        <v>508593</v>
      </c>
      <c r="J15" s="100">
        <f t="shared" si="2"/>
        <v>1280968</v>
      </c>
      <c r="K15" s="100">
        <f t="shared" si="2"/>
        <v>364174</v>
      </c>
      <c r="L15" s="100">
        <f t="shared" si="2"/>
        <v>2206304</v>
      </c>
      <c r="M15" s="100">
        <f t="shared" si="2"/>
        <v>411398</v>
      </c>
      <c r="N15" s="100">
        <f t="shared" si="2"/>
        <v>2981876</v>
      </c>
      <c r="O15" s="100">
        <f t="shared" si="2"/>
        <v>973473</v>
      </c>
      <c r="P15" s="100">
        <f t="shared" si="2"/>
        <v>472742</v>
      </c>
      <c r="Q15" s="100">
        <f t="shared" si="2"/>
        <v>611416</v>
      </c>
      <c r="R15" s="100">
        <f t="shared" si="2"/>
        <v>2057631</v>
      </c>
      <c r="S15" s="100">
        <f t="shared" si="2"/>
        <v>3780741</v>
      </c>
      <c r="T15" s="100">
        <f t="shared" si="2"/>
        <v>555604</v>
      </c>
      <c r="U15" s="100">
        <f t="shared" si="2"/>
        <v>1931707</v>
      </c>
      <c r="V15" s="100">
        <f t="shared" si="2"/>
        <v>6268052</v>
      </c>
      <c r="W15" s="100">
        <f t="shared" si="2"/>
        <v>12588527</v>
      </c>
      <c r="X15" s="100">
        <f t="shared" si="2"/>
        <v>84967820</v>
      </c>
      <c r="Y15" s="100">
        <f t="shared" si="2"/>
        <v>-72379293</v>
      </c>
      <c r="Z15" s="137">
        <f>+IF(X15&lt;&gt;0,+(Y15/X15)*100,0)</f>
        <v>-85.18435920799192</v>
      </c>
      <c r="AA15" s="153">
        <f>SUM(AA16:AA18)</f>
        <v>71509015</v>
      </c>
    </row>
    <row r="16" spans="1:27" ht="12.75">
      <c r="A16" s="138" t="s">
        <v>85</v>
      </c>
      <c r="B16" s="136"/>
      <c r="C16" s="155">
        <v>25293000</v>
      </c>
      <c r="D16" s="155"/>
      <c r="E16" s="156"/>
      <c r="F16" s="60">
        <v>17743141</v>
      </c>
      <c r="G16" s="60">
        <v>379447</v>
      </c>
      <c r="H16" s="60">
        <v>350889</v>
      </c>
      <c r="I16" s="60">
        <v>493271</v>
      </c>
      <c r="J16" s="60">
        <v>1223607</v>
      </c>
      <c r="K16" s="60">
        <v>382251</v>
      </c>
      <c r="L16" s="60">
        <v>371122</v>
      </c>
      <c r="M16" s="60">
        <v>401694</v>
      </c>
      <c r="N16" s="60">
        <v>1155067</v>
      </c>
      <c r="O16" s="60">
        <v>386949</v>
      </c>
      <c r="P16" s="60">
        <v>414739</v>
      </c>
      <c r="Q16" s="60">
        <v>414780</v>
      </c>
      <c r="R16" s="60">
        <v>1216468</v>
      </c>
      <c r="S16" s="60">
        <v>378012</v>
      </c>
      <c r="T16" s="60">
        <v>416348</v>
      </c>
      <c r="U16" s="60">
        <v>437951</v>
      </c>
      <c r="V16" s="60">
        <v>1232311</v>
      </c>
      <c r="W16" s="60">
        <v>4827453</v>
      </c>
      <c r="X16" s="60">
        <v>35296547</v>
      </c>
      <c r="Y16" s="60">
        <v>-30469094</v>
      </c>
      <c r="Z16" s="140">
        <v>-86.32</v>
      </c>
      <c r="AA16" s="155">
        <v>17743141</v>
      </c>
    </row>
    <row r="17" spans="1:27" ht="12.75">
      <c r="A17" s="138" t="s">
        <v>86</v>
      </c>
      <c r="B17" s="136"/>
      <c r="C17" s="155">
        <v>14546000</v>
      </c>
      <c r="D17" s="155"/>
      <c r="E17" s="156"/>
      <c r="F17" s="60">
        <v>53765874</v>
      </c>
      <c r="G17" s="60">
        <v>8991</v>
      </c>
      <c r="H17" s="60">
        <v>30895</v>
      </c>
      <c r="I17" s="60">
        <v>632</v>
      </c>
      <c r="J17" s="60">
        <v>40518</v>
      </c>
      <c r="K17" s="60"/>
      <c r="L17" s="60">
        <v>1834421</v>
      </c>
      <c r="M17" s="60">
        <v>8772</v>
      </c>
      <c r="N17" s="60">
        <v>1843193</v>
      </c>
      <c r="O17" s="60">
        <v>586524</v>
      </c>
      <c r="P17" s="60">
        <v>55702</v>
      </c>
      <c r="Q17" s="60">
        <v>195875</v>
      </c>
      <c r="R17" s="60">
        <v>838101</v>
      </c>
      <c r="S17" s="60">
        <v>3402729</v>
      </c>
      <c r="T17" s="60">
        <v>139256</v>
      </c>
      <c r="U17" s="60">
        <v>1492995</v>
      </c>
      <c r="V17" s="60">
        <v>5034980</v>
      </c>
      <c r="W17" s="60">
        <v>7756792</v>
      </c>
      <c r="X17" s="60">
        <v>49671273</v>
      </c>
      <c r="Y17" s="60">
        <v>-41914481</v>
      </c>
      <c r="Z17" s="140">
        <v>-84.38</v>
      </c>
      <c r="AA17" s="155">
        <v>53765874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>
        <v>761</v>
      </c>
      <c r="H18" s="60">
        <v>1392</v>
      </c>
      <c r="I18" s="60">
        <v>14690</v>
      </c>
      <c r="J18" s="60">
        <v>16843</v>
      </c>
      <c r="K18" s="60">
        <v>-18077</v>
      </c>
      <c r="L18" s="60">
        <v>761</v>
      </c>
      <c r="M18" s="60">
        <v>932</v>
      </c>
      <c r="N18" s="60">
        <v>-16384</v>
      </c>
      <c r="O18" s="60"/>
      <c r="P18" s="60">
        <v>2301</v>
      </c>
      <c r="Q18" s="60">
        <v>761</v>
      </c>
      <c r="R18" s="60">
        <v>3062</v>
      </c>
      <c r="S18" s="60"/>
      <c r="T18" s="60"/>
      <c r="U18" s="60">
        <v>761</v>
      </c>
      <c r="V18" s="60">
        <v>761</v>
      </c>
      <c r="W18" s="60">
        <v>4282</v>
      </c>
      <c r="X18" s="60"/>
      <c r="Y18" s="60">
        <v>4282</v>
      </c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1442831819</v>
      </c>
      <c r="D19" s="153">
        <f>SUM(D20:D23)</f>
        <v>0</v>
      </c>
      <c r="E19" s="154">
        <f t="shared" si="3"/>
        <v>1814094406</v>
      </c>
      <c r="F19" s="100">
        <f t="shared" si="3"/>
        <v>2039837888</v>
      </c>
      <c r="G19" s="100">
        <f t="shared" si="3"/>
        <v>115748651</v>
      </c>
      <c r="H19" s="100">
        <f t="shared" si="3"/>
        <v>119453510</v>
      </c>
      <c r="I19" s="100">
        <f t="shared" si="3"/>
        <v>109582548</v>
      </c>
      <c r="J19" s="100">
        <f t="shared" si="3"/>
        <v>344784709</v>
      </c>
      <c r="K19" s="100">
        <f t="shared" si="3"/>
        <v>118532931</v>
      </c>
      <c r="L19" s="100">
        <f t="shared" si="3"/>
        <v>101918879</v>
      </c>
      <c r="M19" s="100">
        <f t="shared" si="3"/>
        <v>99033843</v>
      </c>
      <c r="N19" s="100">
        <f t="shared" si="3"/>
        <v>319485653</v>
      </c>
      <c r="O19" s="100">
        <f t="shared" si="3"/>
        <v>102659241</v>
      </c>
      <c r="P19" s="100">
        <f t="shared" si="3"/>
        <v>105893396</v>
      </c>
      <c r="Q19" s="100">
        <f t="shared" si="3"/>
        <v>101866247</v>
      </c>
      <c r="R19" s="100">
        <f t="shared" si="3"/>
        <v>310418884</v>
      </c>
      <c r="S19" s="100">
        <f t="shared" si="3"/>
        <v>100539041</v>
      </c>
      <c r="T19" s="100">
        <f t="shared" si="3"/>
        <v>106029239</v>
      </c>
      <c r="U19" s="100">
        <f t="shared" si="3"/>
        <v>101585619</v>
      </c>
      <c r="V19" s="100">
        <f t="shared" si="3"/>
        <v>308153899</v>
      </c>
      <c r="W19" s="100">
        <f t="shared" si="3"/>
        <v>1282843145</v>
      </c>
      <c r="X19" s="100">
        <f t="shared" si="3"/>
        <v>2017837888</v>
      </c>
      <c r="Y19" s="100">
        <f t="shared" si="3"/>
        <v>-734994743</v>
      </c>
      <c r="Z19" s="137">
        <f>+IF(X19&lt;&gt;0,+(Y19/X19)*100,0)</f>
        <v>-36.42486581161866</v>
      </c>
      <c r="AA19" s="153">
        <f>SUM(AA20:AA23)</f>
        <v>2039837888</v>
      </c>
    </row>
    <row r="20" spans="1:27" ht="12.75">
      <c r="A20" s="138" t="s">
        <v>89</v>
      </c>
      <c r="B20" s="136"/>
      <c r="C20" s="155">
        <v>916680093</v>
      </c>
      <c r="D20" s="155"/>
      <c r="E20" s="156">
        <v>1175293734</v>
      </c>
      <c r="F20" s="60">
        <v>1220292576</v>
      </c>
      <c r="G20" s="60">
        <v>100659689</v>
      </c>
      <c r="H20" s="60">
        <v>101553391</v>
      </c>
      <c r="I20" s="60">
        <v>95080967</v>
      </c>
      <c r="J20" s="60">
        <v>297294047</v>
      </c>
      <c r="K20" s="60">
        <v>87919207</v>
      </c>
      <c r="L20" s="60">
        <v>85322237</v>
      </c>
      <c r="M20" s="60">
        <v>81608131</v>
      </c>
      <c r="N20" s="60">
        <v>254849575</v>
      </c>
      <c r="O20" s="60">
        <v>78143429</v>
      </c>
      <c r="P20" s="60">
        <v>87966066</v>
      </c>
      <c r="Q20" s="60">
        <v>79740677</v>
      </c>
      <c r="R20" s="60">
        <v>245850172</v>
      </c>
      <c r="S20" s="60">
        <v>80937893</v>
      </c>
      <c r="T20" s="60">
        <v>87036284</v>
      </c>
      <c r="U20" s="60">
        <v>78119288</v>
      </c>
      <c r="V20" s="60">
        <v>246093465</v>
      </c>
      <c r="W20" s="60">
        <v>1044087259</v>
      </c>
      <c r="X20" s="60">
        <v>1220292577</v>
      </c>
      <c r="Y20" s="60">
        <v>-176205318</v>
      </c>
      <c r="Z20" s="140">
        <v>-14.44</v>
      </c>
      <c r="AA20" s="155">
        <v>1220292576</v>
      </c>
    </row>
    <row r="21" spans="1:27" ht="12.75">
      <c r="A21" s="138" t="s">
        <v>90</v>
      </c>
      <c r="B21" s="136"/>
      <c r="C21" s="155">
        <v>319803190</v>
      </c>
      <c r="D21" s="155"/>
      <c r="E21" s="156">
        <v>387560615</v>
      </c>
      <c r="F21" s="60">
        <v>450943376</v>
      </c>
      <c r="G21" s="60">
        <v>6181667</v>
      </c>
      <c r="H21" s="60">
        <v>6251099</v>
      </c>
      <c r="I21" s="60">
        <v>6113479</v>
      </c>
      <c r="J21" s="60">
        <v>18546245</v>
      </c>
      <c r="K21" s="60">
        <v>5818884</v>
      </c>
      <c r="L21" s="60">
        <v>5839960</v>
      </c>
      <c r="M21" s="60">
        <v>5858168</v>
      </c>
      <c r="N21" s="60">
        <v>17517012</v>
      </c>
      <c r="O21" s="60">
        <v>14282852</v>
      </c>
      <c r="P21" s="60">
        <v>6004568</v>
      </c>
      <c r="Q21" s="60">
        <v>6614455</v>
      </c>
      <c r="R21" s="60">
        <v>26901875</v>
      </c>
      <c r="S21" s="60">
        <v>8060025</v>
      </c>
      <c r="T21" s="60">
        <v>7910727</v>
      </c>
      <c r="U21" s="60">
        <v>12043364</v>
      </c>
      <c r="V21" s="60">
        <v>28014116</v>
      </c>
      <c r="W21" s="60">
        <v>90979248</v>
      </c>
      <c r="X21" s="60">
        <v>450943375</v>
      </c>
      <c r="Y21" s="60">
        <v>-359964127</v>
      </c>
      <c r="Z21" s="140">
        <v>-79.82</v>
      </c>
      <c r="AA21" s="155">
        <v>450943376</v>
      </c>
    </row>
    <row r="22" spans="1:27" ht="12.75">
      <c r="A22" s="138" t="s">
        <v>91</v>
      </c>
      <c r="B22" s="136"/>
      <c r="C22" s="157">
        <v>123472919</v>
      </c>
      <c r="D22" s="157"/>
      <c r="E22" s="158">
        <v>148725446</v>
      </c>
      <c r="F22" s="159">
        <v>259298676</v>
      </c>
      <c r="G22" s="159">
        <v>8907295</v>
      </c>
      <c r="H22" s="159">
        <v>11649020</v>
      </c>
      <c r="I22" s="159">
        <v>8388102</v>
      </c>
      <c r="J22" s="159">
        <v>28944417</v>
      </c>
      <c r="K22" s="159">
        <v>24794840</v>
      </c>
      <c r="L22" s="159">
        <v>10756682</v>
      </c>
      <c r="M22" s="159">
        <v>11567544</v>
      </c>
      <c r="N22" s="159">
        <v>47119066</v>
      </c>
      <c r="O22" s="159">
        <v>10232960</v>
      </c>
      <c r="P22" s="159">
        <v>11922762</v>
      </c>
      <c r="Q22" s="159">
        <v>15511115</v>
      </c>
      <c r="R22" s="159">
        <v>37666837</v>
      </c>
      <c r="S22" s="159">
        <v>11541123</v>
      </c>
      <c r="T22" s="159">
        <v>11082228</v>
      </c>
      <c r="U22" s="159">
        <v>11422967</v>
      </c>
      <c r="V22" s="159">
        <v>34046318</v>
      </c>
      <c r="W22" s="159">
        <v>147776638</v>
      </c>
      <c r="X22" s="159">
        <v>237298677</v>
      </c>
      <c r="Y22" s="159">
        <v>-89522039</v>
      </c>
      <c r="Z22" s="141">
        <v>-37.73</v>
      </c>
      <c r="AA22" s="157">
        <v>259298676</v>
      </c>
    </row>
    <row r="23" spans="1:27" ht="12.75">
      <c r="A23" s="138" t="s">
        <v>92</v>
      </c>
      <c r="B23" s="136"/>
      <c r="C23" s="155">
        <v>82875617</v>
      </c>
      <c r="D23" s="155"/>
      <c r="E23" s="156">
        <v>102514611</v>
      </c>
      <c r="F23" s="60">
        <v>109303260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109303259</v>
      </c>
      <c r="Y23" s="60">
        <v>-109303259</v>
      </c>
      <c r="Z23" s="140">
        <v>-100</v>
      </c>
      <c r="AA23" s="155">
        <v>109303260</v>
      </c>
    </row>
    <row r="24" spans="1:27" ht="12.75">
      <c r="A24" s="135" t="s">
        <v>93</v>
      </c>
      <c r="B24" s="142" t="s">
        <v>94</v>
      </c>
      <c r="C24" s="153">
        <v>6033892</v>
      </c>
      <c r="D24" s="153"/>
      <c r="E24" s="154"/>
      <c r="F24" s="100">
        <v>2854447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3192777</v>
      </c>
      <c r="Y24" s="100">
        <v>-3192777</v>
      </c>
      <c r="Z24" s="137">
        <v>-100</v>
      </c>
      <c r="AA24" s="153">
        <v>2854447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2328959445</v>
      </c>
      <c r="D25" s="168">
        <f>+D5+D9+D15+D19+D24</f>
        <v>0</v>
      </c>
      <c r="E25" s="169">
        <f t="shared" si="4"/>
        <v>2882486125</v>
      </c>
      <c r="F25" s="73">
        <f t="shared" si="4"/>
        <v>2904486125</v>
      </c>
      <c r="G25" s="73">
        <f t="shared" si="4"/>
        <v>268898426</v>
      </c>
      <c r="H25" s="73">
        <f t="shared" si="4"/>
        <v>184089397</v>
      </c>
      <c r="I25" s="73">
        <f t="shared" si="4"/>
        <v>154644921</v>
      </c>
      <c r="J25" s="73">
        <f t="shared" si="4"/>
        <v>607632744</v>
      </c>
      <c r="K25" s="73">
        <f t="shared" si="4"/>
        <v>177616512</v>
      </c>
      <c r="L25" s="73">
        <f t="shared" si="4"/>
        <v>157497771</v>
      </c>
      <c r="M25" s="73">
        <f t="shared" si="4"/>
        <v>236494729</v>
      </c>
      <c r="N25" s="73">
        <f t="shared" si="4"/>
        <v>571609012</v>
      </c>
      <c r="O25" s="73">
        <f t="shared" si="4"/>
        <v>156196848</v>
      </c>
      <c r="P25" s="73">
        <f t="shared" si="4"/>
        <v>166224777</v>
      </c>
      <c r="Q25" s="73">
        <f t="shared" si="4"/>
        <v>243634860</v>
      </c>
      <c r="R25" s="73">
        <f t="shared" si="4"/>
        <v>566056485</v>
      </c>
      <c r="S25" s="73">
        <f t="shared" si="4"/>
        <v>153694133</v>
      </c>
      <c r="T25" s="73">
        <f t="shared" si="4"/>
        <v>163262518</v>
      </c>
      <c r="U25" s="73">
        <f t="shared" si="4"/>
        <v>185179758</v>
      </c>
      <c r="V25" s="73">
        <f t="shared" si="4"/>
        <v>502136409</v>
      </c>
      <c r="W25" s="73">
        <f t="shared" si="4"/>
        <v>2247434650</v>
      </c>
      <c r="X25" s="73">
        <f t="shared" si="4"/>
        <v>2882486126</v>
      </c>
      <c r="Y25" s="73">
        <f t="shared" si="4"/>
        <v>-635051476</v>
      </c>
      <c r="Z25" s="170">
        <f>+IF(X25&lt;&gt;0,+(Y25/X25)*100,0)</f>
        <v>-22.03138014340611</v>
      </c>
      <c r="AA25" s="168">
        <f>+AA5+AA9+AA15+AA19+AA24</f>
        <v>2904486125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679699000</v>
      </c>
      <c r="D28" s="153">
        <f>SUM(D29:D31)</f>
        <v>0</v>
      </c>
      <c r="E28" s="154">
        <f t="shared" si="5"/>
        <v>2696508340</v>
      </c>
      <c r="F28" s="100">
        <f t="shared" si="5"/>
        <v>471798730</v>
      </c>
      <c r="G28" s="100">
        <f t="shared" si="5"/>
        <v>27960807</v>
      </c>
      <c r="H28" s="100">
        <f t="shared" si="5"/>
        <v>27497495</v>
      </c>
      <c r="I28" s="100">
        <f t="shared" si="5"/>
        <v>41303366</v>
      </c>
      <c r="J28" s="100">
        <f t="shared" si="5"/>
        <v>96761668</v>
      </c>
      <c r="K28" s="100">
        <f t="shared" si="5"/>
        <v>29227541</v>
      </c>
      <c r="L28" s="100">
        <f t="shared" si="5"/>
        <v>32213630</v>
      </c>
      <c r="M28" s="100">
        <f t="shared" si="5"/>
        <v>32807332</v>
      </c>
      <c r="N28" s="100">
        <f t="shared" si="5"/>
        <v>94248503</v>
      </c>
      <c r="O28" s="100">
        <f t="shared" si="5"/>
        <v>31539317</v>
      </c>
      <c r="P28" s="100">
        <f t="shared" si="5"/>
        <v>28819585</v>
      </c>
      <c r="Q28" s="100">
        <f t="shared" si="5"/>
        <v>31897947</v>
      </c>
      <c r="R28" s="100">
        <f t="shared" si="5"/>
        <v>92256849</v>
      </c>
      <c r="S28" s="100">
        <f t="shared" si="5"/>
        <v>34314555</v>
      </c>
      <c r="T28" s="100">
        <f t="shared" si="5"/>
        <v>30012728</v>
      </c>
      <c r="U28" s="100">
        <f t="shared" si="5"/>
        <v>44950928</v>
      </c>
      <c r="V28" s="100">
        <f t="shared" si="5"/>
        <v>109278211</v>
      </c>
      <c r="W28" s="100">
        <f t="shared" si="5"/>
        <v>392545231</v>
      </c>
      <c r="X28" s="100">
        <f t="shared" si="5"/>
        <v>516753663</v>
      </c>
      <c r="Y28" s="100">
        <f t="shared" si="5"/>
        <v>-124208432</v>
      </c>
      <c r="Z28" s="137">
        <f>+IF(X28&lt;&gt;0,+(Y28/X28)*100,0)</f>
        <v>-24.03629444616051</v>
      </c>
      <c r="AA28" s="153">
        <f>SUM(AA29:AA31)</f>
        <v>471798730</v>
      </c>
    </row>
    <row r="29" spans="1:27" ht="12.75">
      <c r="A29" s="138" t="s">
        <v>75</v>
      </c>
      <c r="B29" s="136"/>
      <c r="C29" s="155">
        <v>389720000</v>
      </c>
      <c r="D29" s="155"/>
      <c r="E29" s="156">
        <v>2696508340</v>
      </c>
      <c r="F29" s="60">
        <v>81383490</v>
      </c>
      <c r="G29" s="60">
        <v>8040720</v>
      </c>
      <c r="H29" s="60">
        <v>7812176</v>
      </c>
      <c r="I29" s="60">
        <v>16880572</v>
      </c>
      <c r="J29" s="60">
        <v>32733468</v>
      </c>
      <c r="K29" s="60">
        <v>9846093</v>
      </c>
      <c r="L29" s="60">
        <v>10765538</v>
      </c>
      <c r="M29" s="60">
        <v>11982943</v>
      </c>
      <c r="N29" s="60">
        <v>32594574</v>
      </c>
      <c r="O29" s="60">
        <v>12880254</v>
      </c>
      <c r="P29" s="60">
        <v>8995765</v>
      </c>
      <c r="Q29" s="60">
        <v>10982482</v>
      </c>
      <c r="R29" s="60">
        <v>32858501</v>
      </c>
      <c r="S29" s="60">
        <v>13468128</v>
      </c>
      <c r="T29" s="60">
        <v>10773630</v>
      </c>
      <c r="U29" s="60">
        <v>17234156</v>
      </c>
      <c r="V29" s="60">
        <v>41475914</v>
      </c>
      <c r="W29" s="60">
        <v>139662457</v>
      </c>
      <c r="X29" s="60">
        <v>117553163</v>
      </c>
      <c r="Y29" s="60">
        <v>22109294</v>
      </c>
      <c r="Z29" s="140">
        <v>18.81</v>
      </c>
      <c r="AA29" s="155">
        <v>81383490</v>
      </c>
    </row>
    <row r="30" spans="1:27" ht="12.75">
      <c r="A30" s="138" t="s">
        <v>76</v>
      </c>
      <c r="B30" s="136"/>
      <c r="C30" s="157">
        <v>283288000</v>
      </c>
      <c r="D30" s="157"/>
      <c r="E30" s="158"/>
      <c r="F30" s="159">
        <v>380299128</v>
      </c>
      <c r="G30" s="159">
        <v>11998202</v>
      </c>
      <c r="H30" s="159">
        <v>11917857</v>
      </c>
      <c r="I30" s="159">
        <v>15466036</v>
      </c>
      <c r="J30" s="159">
        <v>39382095</v>
      </c>
      <c r="K30" s="159">
        <v>14558988</v>
      </c>
      <c r="L30" s="159">
        <v>14696550</v>
      </c>
      <c r="M30" s="159">
        <v>14153529</v>
      </c>
      <c r="N30" s="159">
        <v>43409067</v>
      </c>
      <c r="O30" s="159">
        <v>12038261</v>
      </c>
      <c r="P30" s="159">
        <v>13464835</v>
      </c>
      <c r="Q30" s="159">
        <v>14131668</v>
      </c>
      <c r="R30" s="159">
        <v>39634764</v>
      </c>
      <c r="S30" s="159">
        <v>12446236</v>
      </c>
      <c r="T30" s="159">
        <v>12671722</v>
      </c>
      <c r="U30" s="159">
        <v>19368815</v>
      </c>
      <c r="V30" s="159">
        <v>44486773</v>
      </c>
      <c r="W30" s="159">
        <v>166912699</v>
      </c>
      <c r="X30" s="159">
        <v>271414149</v>
      </c>
      <c r="Y30" s="159">
        <v>-104501450</v>
      </c>
      <c r="Z30" s="141">
        <v>-38.5</v>
      </c>
      <c r="AA30" s="157">
        <v>380299128</v>
      </c>
    </row>
    <row r="31" spans="1:27" ht="12.75">
      <c r="A31" s="138" t="s">
        <v>77</v>
      </c>
      <c r="B31" s="136"/>
      <c r="C31" s="155">
        <v>6691000</v>
      </c>
      <c r="D31" s="155"/>
      <c r="E31" s="156"/>
      <c r="F31" s="60">
        <v>10116112</v>
      </c>
      <c r="G31" s="60">
        <v>7921885</v>
      </c>
      <c r="H31" s="60">
        <v>7767462</v>
      </c>
      <c r="I31" s="60">
        <v>8956758</v>
      </c>
      <c r="J31" s="60">
        <v>24646105</v>
      </c>
      <c r="K31" s="60">
        <v>4822460</v>
      </c>
      <c r="L31" s="60">
        <v>6751542</v>
      </c>
      <c r="M31" s="60">
        <v>6670860</v>
      </c>
      <c r="N31" s="60">
        <v>18244862</v>
      </c>
      <c r="O31" s="60">
        <v>6620802</v>
      </c>
      <c r="P31" s="60">
        <v>6358985</v>
      </c>
      <c r="Q31" s="60">
        <v>6783797</v>
      </c>
      <c r="R31" s="60">
        <v>19763584</v>
      </c>
      <c r="S31" s="60">
        <v>8400191</v>
      </c>
      <c r="T31" s="60">
        <v>6567376</v>
      </c>
      <c r="U31" s="60">
        <v>8347957</v>
      </c>
      <c r="V31" s="60">
        <v>23315524</v>
      </c>
      <c r="W31" s="60">
        <v>85970075</v>
      </c>
      <c r="X31" s="60">
        <v>127786351</v>
      </c>
      <c r="Y31" s="60">
        <v>-41816276</v>
      </c>
      <c r="Z31" s="140">
        <v>-32.72</v>
      </c>
      <c r="AA31" s="155">
        <v>10116112</v>
      </c>
    </row>
    <row r="32" spans="1:27" ht="12.75">
      <c r="A32" s="135" t="s">
        <v>78</v>
      </c>
      <c r="B32" s="136"/>
      <c r="C32" s="153">
        <f aca="true" t="shared" si="6" ref="C32:Y32">SUM(C33:C37)</f>
        <v>116788000</v>
      </c>
      <c r="D32" s="153">
        <f>SUM(D33:D37)</f>
        <v>0</v>
      </c>
      <c r="E32" s="154">
        <f t="shared" si="6"/>
        <v>0</v>
      </c>
      <c r="F32" s="100">
        <f t="shared" si="6"/>
        <v>131996394</v>
      </c>
      <c r="G32" s="100">
        <f t="shared" si="6"/>
        <v>16810452</v>
      </c>
      <c r="H32" s="100">
        <f t="shared" si="6"/>
        <v>17563864</v>
      </c>
      <c r="I32" s="100">
        <f t="shared" si="6"/>
        <v>21447684</v>
      </c>
      <c r="J32" s="100">
        <f t="shared" si="6"/>
        <v>55822000</v>
      </c>
      <c r="K32" s="100">
        <f t="shared" si="6"/>
        <v>19554357</v>
      </c>
      <c r="L32" s="100">
        <f t="shared" si="6"/>
        <v>22608915</v>
      </c>
      <c r="M32" s="100">
        <f t="shared" si="6"/>
        <v>23822175</v>
      </c>
      <c r="N32" s="100">
        <f t="shared" si="6"/>
        <v>65985447</v>
      </c>
      <c r="O32" s="100">
        <f t="shared" si="6"/>
        <v>23556074</v>
      </c>
      <c r="P32" s="100">
        <f t="shared" si="6"/>
        <v>19868878</v>
      </c>
      <c r="Q32" s="100">
        <f t="shared" si="6"/>
        <v>22829134</v>
      </c>
      <c r="R32" s="100">
        <f t="shared" si="6"/>
        <v>66254086</v>
      </c>
      <c r="S32" s="100">
        <f t="shared" si="6"/>
        <v>21490213</v>
      </c>
      <c r="T32" s="100">
        <f t="shared" si="6"/>
        <v>23236723</v>
      </c>
      <c r="U32" s="100">
        <f t="shared" si="6"/>
        <v>17422841</v>
      </c>
      <c r="V32" s="100">
        <f t="shared" si="6"/>
        <v>62149777</v>
      </c>
      <c r="W32" s="100">
        <f t="shared" si="6"/>
        <v>250211310</v>
      </c>
      <c r="X32" s="100">
        <f t="shared" si="6"/>
        <v>167222746</v>
      </c>
      <c r="Y32" s="100">
        <f t="shared" si="6"/>
        <v>82988564</v>
      </c>
      <c r="Z32" s="137">
        <f>+IF(X32&lt;&gt;0,+(Y32/X32)*100,0)</f>
        <v>49.62755724630906</v>
      </c>
      <c r="AA32" s="153">
        <f>SUM(AA33:AA37)</f>
        <v>131996394</v>
      </c>
    </row>
    <row r="33" spans="1:27" ht="12.75">
      <c r="A33" s="138" t="s">
        <v>79</v>
      </c>
      <c r="B33" s="136"/>
      <c r="C33" s="155">
        <v>43753000</v>
      </c>
      <c r="D33" s="155"/>
      <c r="E33" s="156"/>
      <c r="F33" s="60">
        <v>45040493</v>
      </c>
      <c r="G33" s="60">
        <v>3338342</v>
      </c>
      <c r="H33" s="60">
        <v>3356664</v>
      </c>
      <c r="I33" s="60">
        <v>3490268</v>
      </c>
      <c r="J33" s="60">
        <v>10185274</v>
      </c>
      <c r="K33" s="60">
        <v>3585430</v>
      </c>
      <c r="L33" s="60">
        <v>3758320</v>
      </c>
      <c r="M33" s="60">
        <v>3788162</v>
      </c>
      <c r="N33" s="60">
        <v>11131912</v>
      </c>
      <c r="O33" s="60">
        <v>3750994</v>
      </c>
      <c r="P33" s="60">
        <v>3510812</v>
      </c>
      <c r="Q33" s="60">
        <v>3794797</v>
      </c>
      <c r="R33" s="60">
        <v>11056603</v>
      </c>
      <c r="S33" s="60">
        <v>3694073</v>
      </c>
      <c r="T33" s="60">
        <v>3768230</v>
      </c>
      <c r="U33" s="60">
        <v>4348100</v>
      </c>
      <c r="V33" s="60">
        <v>11810403</v>
      </c>
      <c r="W33" s="60">
        <v>44184192</v>
      </c>
      <c r="X33" s="60">
        <v>104245578</v>
      </c>
      <c r="Y33" s="60">
        <v>-60061386</v>
      </c>
      <c r="Z33" s="140">
        <v>-57.62</v>
      </c>
      <c r="AA33" s="155">
        <v>45040493</v>
      </c>
    </row>
    <row r="34" spans="1:27" ht="12.75">
      <c r="A34" s="138" t="s">
        <v>80</v>
      </c>
      <c r="B34" s="136"/>
      <c r="C34" s="155">
        <v>28659000</v>
      </c>
      <c r="D34" s="155"/>
      <c r="E34" s="156"/>
      <c r="F34" s="60">
        <v>30572976</v>
      </c>
      <c r="G34" s="60">
        <v>5917993</v>
      </c>
      <c r="H34" s="60">
        <v>6494433</v>
      </c>
      <c r="I34" s="60">
        <v>7879065</v>
      </c>
      <c r="J34" s="60">
        <v>20291491</v>
      </c>
      <c r="K34" s="60">
        <v>6836305</v>
      </c>
      <c r="L34" s="60">
        <v>8493771</v>
      </c>
      <c r="M34" s="60">
        <v>8620604</v>
      </c>
      <c r="N34" s="60">
        <v>23950680</v>
      </c>
      <c r="O34" s="60">
        <v>8814149</v>
      </c>
      <c r="P34" s="60">
        <v>7706209</v>
      </c>
      <c r="Q34" s="60">
        <v>8623118</v>
      </c>
      <c r="R34" s="60">
        <v>25143476</v>
      </c>
      <c r="S34" s="60">
        <v>8186925</v>
      </c>
      <c r="T34" s="60">
        <v>7919650</v>
      </c>
      <c r="U34" s="60">
        <v>3048274</v>
      </c>
      <c r="V34" s="60">
        <v>19154849</v>
      </c>
      <c r="W34" s="60">
        <v>88540496</v>
      </c>
      <c r="X34" s="60">
        <v>19370727</v>
      </c>
      <c r="Y34" s="60">
        <v>69169769</v>
      </c>
      <c r="Z34" s="140">
        <v>357.08</v>
      </c>
      <c r="AA34" s="155">
        <v>30572976</v>
      </c>
    </row>
    <row r="35" spans="1:27" ht="12.75">
      <c r="A35" s="138" t="s">
        <v>81</v>
      </c>
      <c r="B35" s="136"/>
      <c r="C35" s="155">
        <v>35920000</v>
      </c>
      <c r="D35" s="155"/>
      <c r="E35" s="156"/>
      <c r="F35" s="60">
        <v>43414719</v>
      </c>
      <c r="G35" s="60">
        <v>7554117</v>
      </c>
      <c r="H35" s="60">
        <v>7712767</v>
      </c>
      <c r="I35" s="60">
        <v>10078351</v>
      </c>
      <c r="J35" s="60">
        <v>25345235</v>
      </c>
      <c r="K35" s="60">
        <v>9132622</v>
      </c>
      <c r="L35" s="60">
        <v>10356824</v>
      </c>
      <c r="M35" s="60">
        <v>11413409</v>
      </c>
      <c r="N35" s="60">
        <v>30902855</v>
      </c>
      <c r="O35" s="60">
        <v>10990931</v>
      </c>
      <c r="P35" s="60">
        <v>8651857</v>
      </c>
      <c r="Q35" s="60">
        <v>10411219</v>
      </c>
      <c r="R35" s="60">
        <v>30054007</v>
      </c>
      <c r="S35" s="60">
        <v>9609215</v>
      </c>
      <c r="T35" s="60">
        <v>11548843</v>
      </c>
      <c r="U35" s="60">
        <v>10026467</v>
      </c>
      <c r="V35" s="60">
        <v>31184525</v>
      </c>
      <c r="W35" s="60">
        <v>117486622</v>
      </c>
      <c r="X35" s="60">
        <v>43606441</v>
      </c>
      <c r="Y35" s="60">
        <v>73880181</v>
      </c>
      <c r="Z35" s="140">
        <v>169.42</v>
      </c>
      <c r="AA35" s="155">
        <v>43414719</v>
      </c>
    </row>
    <row r="36" spans="1:27" ht="12.75">
      <c r="A36" s="138" t="s">
        <v>82</v>
      </c>
      <c r="B36" s="136"/>
      <c r="C36" s="155">
        <v>8456000</v>
      </c>
      <c r="D36" s="155"/>
      <c r="E36" s="156"/>
      <c r="F36" s="60">
        <v>12968206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>
        <v>12968206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260713000</v>
      </c>
      <c r="D38" s="153">
        <f>SUM(D39:D41)</f>
        <v>0</v>
      </c>
      <c r="E38" s="154">
        <f t="shared" si="7"/>
        <v>0</v>
      </c>
      <c r="F38" s="100">
        <f t="shared" si="7"/>
        <v>254655647</v>
      </c>
      <c r="G38" s="100">
        <f t="shared" si="7"/>
        <v>4799760</v>
      </c>
      <c r="H38" s="100">
        <f t="shared" si="7"/>
        <v>4558976</v>
      </c>
      <c r="I38" s="100">
        <f t="shared" si="7"/>
        <v>6172662</v>
      </c>
      <c r="J38" s="100">
        <f t="shared" si="7"/>
        <v>15531398</v>
      </c>
      <c r="K38" s="100">
        <f t="shared" si="7"/>
        <v>5108268</v>
      </c>
      <c r="L38" s="100">
        <f t="shared" si="7"/>
        <v>5485625</v>
      </c>
      <c r="M38" s="100">
        <f t="shared" si="7"/>
        <v>8993821</v>
      </c>
      <c r="N38" s="100">
        <f t="shared" si="7"/>
        <v>19587714</v>
      </c>
      <c r="O38" s="100">
        <f t="shared" si="7"/>
        <v>1313397</v>
      </c>
      <c r="P38" s="100">
        <f t="shared" si="7"/>
        <v>4061152</v>
      </c>
      <c r="Q38" s="100">
        <f t="shared" si="7"/>
        <v>6055207</v>
      </c>
      <c r="R38" s="100">
        <f t="shared" si="7"/>
        <v>11429756</v>
      </c>
      <c r="S38" s="100">
        <f t="shared" si="7"/>
        <v>6215561</v>
      </c>
      <c r="T38" s="100">
        <f t="shared" si="7"/>
        <v>5521819</v>
      </c>
      <c r="U38" s="100">
        <f t="shared" si="7"/>
        <v>8043961</v>
      </c>
      <c r="V38" s="100">
        <f t="shared" si="7"/>
        <v>19781341</v>
      </c>
      <c r="W38" s="100">
        <f t="shared" si="7"/>
        <v>66330209</v>
      </c>
      <c r="X38" s="100">
        <f t="shared" si="7"/>
        <v>118672226</v>
      </c>
      <c r="Y38" s="100">
        <f t="shared" si="7"/>
        <v>-52342017</v>
      </c>
      <c r="Z38" s="137">
        <f>+IF(X38&lt;&gt;0,+(Y38/X38)*100,0)</f>
        <v>-44.10637498280347</v>
      </c>
      <c r="AA38" s="153">
        <f>SUM(AA39:AA41)</f>
        <v>254655647</v>
      </c>
    </row>
    <row r="39" spans="1:27" ht="12.75">
      <c r="A39" s="138" t="s">
        <v>85</v>
      </c>
      <c r="B39" s="136"/>
      <c r="C39" s="155">
        <v>44020000</v>
      </c>
      <c r="D39" s="155"/>
      <c r="E39" s="156"/>
      <c r="F39" s="60">
        <v>55304417</v>
      </c>
      <c r="G39" s="60">
        <v>1577069</v>
      </c>
      <c r="H39" s="60">
        <v>1749227</v>
      </c>
      <c r="I39" s="60">
        <v>1744544</v>
      </c>
      <c r="J39" s="60">
        <v>5070840</v>
      </c>
      <c r="K39" s="60">
        <v>1730104</v>
      </c>
      <c r="L39" s="60">
        <v>1939638</v>
      </c>
      <c r="M39" s="60">
        <v>1953977</v>
      </c>
      <c r="N39" s="60">
        <v>5623719</v>
      </c>
      <c r="O39" s="60">
        <v>1741312</v>
      </c>
      <c r="P39" s="60">
        <v>1790066</v>
      </c>
      <c r="Q39" s="60">
        <v>1921805</v>
      </c>
      <c r="R39" s="60">
        <v>5453183</v>
      </c>
      <c r="S39" s="60">
        <v>1919944</v>
      </c>
      <c r="T39" s="60">
        <v>1807292</v>
      </c>
      <c r="U39" s="60">
        <v>1951911</v>
      </c>
      <c r="V39" s="60">
        <v>5679147</v>
      </c>
      <c r="W39" s="60">
        <v>21826889</v>
      </c>
      <c r="X39" s="60">
        <v>55056215</v>
      </c>
      <c r="Y39" s="60">
        <v>-33229326</v>
      </c>
      <c r="Z39" s="140">
        <v>-60.36</v>
      </c>
      <c r="AA39" s="155">
        <v>55304417</v>
      </c>
    </row>
    <row r="40" spans="1:27" ht="12.75">
      <c r="A40" s="138" t="s">
        <v>86</v>
      </c>
      <c r="B40" s="136"/>
      <c r="C40" s="155">
        <v>216693000</v>
      </c>
      <c r="D40" s="155"/>
      <c r="E40" s="156"/>
      <c r="F40" s="60">
        <v>199351230</v>
      </c>
      <c r="G40" s="60">
        <v>2752064</v>
      </c>
      <c r="H40" s="60">
        <v>2382619</v>
      </c>
      <c r="I40" s="60">
        <v>3972248</v>
      </c>
      <c r="J40" s="60">
        <v>9106931</v>
      </c>
      <c r="K40" s="60">
        <v>2930007</v>
      </c>
      <c r="L40" s="60">
        <v>3101119</v>
      </c>
      <c r="M40" s="60">
        <v>6457429</v>
      </c>
      <c r="N40" s="60">
        <v>12488555</v>
      </c>
      <c r="O40" s="60">
        <v>-888990</v>
      </c>
      <c r="P40" s="60">
        <v>1845610</v>
      </c>
      <c r="Q40" s="60">
        <v>3639839</v>
      </c>
      <c r="R40" s="60">
        <v>4596459</v>
      </c>
      <c r="S40" s="60">
        <v>3865990</v>
      </c>
      <c r="T40" s="60">
        <v>3284462</v>
      </c>
      <c r="U40" s="60">
        <v>5631959</v>
      </c>
      <c r="V40" s="60">
        <v>12782411</v>
      </c>
      <c r="W40" s="60">
        <v>38974356</v>
      </c>
      <c r="X40" s="60">
        <v>60226701</v>
      </c>
      <c r="Y40" s="60">
        <v>-21252345</v>
      </c>
      <c r="Z40" s="140">
        <v>-35.29</v>
      </c>
      <c r="AA40" s="155">
        <v>199351230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>
        <v>470627</v>
      </c>
      <c r="H41" s="60">
        <v>427130</v>
      </c>
      <c r="I41" s="60">
        <v>455870</v>
      </c>
      <c r="J41" s="60">
        <v>1353627</v>
      </c>
      <c r="K41" s="60">
        <v>448157</v>
      </c>
      <c r="L41" s="60">
        <v>444868</v>
      </c>
      <c r="M41" s="60">
        <v>582415</v>
      </c>
      <c r="N41" s="60">
        <v>1475440</v>
      </c>
      <c r="O41" s="60">
        <v>461075</v>
      </c>
      <c r="P41" s="60">
        <v>425476</v>
      </c>
      <c r="Q41" s="60">
        <v>493563</v>
      </c>
      <c r="R41" s="60">
        <v>1380114</v>
      </c>
      <c r="S41" s="60">
        <v>429627</v>
      </c>
      <c r="T41" s="60">
        <v>430065</v>
      </c>
      <c r="U41" s="60">
        <v>460091</v>
      </c>
      <c r="V41" s="60">
        <v>1319783</v>
      </c>
      <c r="W41" s="60">
        <v>5528964</v>
      </c>
      <c r="X41" s="60">
        <v>3389310</v>
      </c>
      <c r="Y41" s="60">
        <v>2139654</v>
      </c>
      <c r="Z41" s="140">
        <v>63.13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1660716000</v>
      </c>
      <c r="D42" s="153">
        <f>SUM(D43:D46)</f>
        <v>0</v>
      </c>
      <c r="E42" s="154">
        <f t="shared" si="8"/>
        <v>0</v>
      </c>
      <c r="F42" s="100">
        <f t="shared" si="8"/>
        <v>1830430759</v>
      </c>
      <c r="G42" s="100">
        <f t="shared" si="8"/>
        <v>25909477</v>
      </c>
      <c r="H42" s="100">
        <f t="shared" si="8"/>
        <v>37630602</v>
      </c>
      <c r="I42" s="100">
        <f t="shared" si="8"/>
        <v>34810674</v>
      </c>
      <c r="J42" s="100">
        <f t="shared" si="8"/>
        <v>98350753</v>
      </c>
      <c r="K42" s="100">
        <f t="shared" si="8"/>
        <v>43584296</v>
      </c>
      <c r="L42" s="100">
        <f t="shared" si="8"/>
        <v>62105610</v>
      </c>
      <c r="M42" s="100">
        <f t="shared" si="8"/>
        <v>87111929</v>
      </c>
      <c r="N42" s="100">
        <f t="shared" si="8"/>
        <v>192801835</v>
      </c>
      <c r="O42" s="100">
        <f t="shared" si="8"/>
        <v>32744868</v>
      </c>
      <c r="P42" s="100">
        <f t="shared" si="8"/>
        <v>26324033</v>
      </c>
      <c r="Q42" s="100">
        <f t="shared" si="8"/>
        <v>571025239</v>
      </c>
      <c r="R42" s="100">
        <f t="shared" si="8"/>
        <v>630094140</v>
      </c>
      <c r="S42" s="100">
        <f t="shared" si="8"/>
        <v>89682226</v>
      </c>
      <c r="T42" s="100">
        <f t="shared" si="8"/>
        <v>102154367</v>
      </c>
      <c r="U42" s="100">
        <f t="shared" si="8"/>
        <v>231994353</v>
      </c>
      <c r="V42" s="100">
        <f t="shared" si="8"/>
        <v>423830946</v>
      </c>
      <c r="W42" s="100">
        <f t="shared" si="8"/>
        <v>1345077674</v>
      </c>
      <c r="X42" s="100">
        <f t="shared" si="8"/>
        <v>1869943782</v>
      </c>
      <c r="Y42" s="100">
        <f t="shared" si="8"/>
        <v>-524866108</v>
      </c>
      <c r="Z42" s="137">
        <f>+IF(X42&lt;&gt;0,+(Y42/X42)*100,0)</f>
        <v>-28.068550137835107</v>
      </c>
      <c r="AA42" s="153">
        <f>SUM(AA43:AA46)</f>
        <v>1830430759</v>
      </c>
    </row>
    <row r="43" spans="1:27" ht="12.75">
      <c r="A43" s="138" t="s">
        <v>89</v>
      </c>
      <c r="B43" s="136"/>
      <c r="C43" s="155">
        <v>1015741000</v>
      </c>
      <c r="D43" s="155"/>
      <c r="E43" s="156"/>
      <c r="F43" s="60">
        <v>1261456667</v>
      </c>
      <c r="G43" s="60">
        <v>13978938</v>
      </c>
      <c r="H43" s="60">
        <v>22467632</v>
      </c>
      <c r="I43" s="60">
        <v>14404131</v>
      </c>
      <c r="J43" s="60">
        <v>50850701</v>
      </c>
      <c r="K43" s="60">
        <v>24866779</v>
      </c>
      <c r="L43" s="60">
        <v>40867191</v>
      </c>
      <c r="M43" s="60">
        <v>60099639</v>
      </c>
      <c r="N43" s="60">
        <v>125833609</v>
      </c>
      <c r="O43" s="60">
        <v>11905681</v>
      </c>
      <c r="P43" s="60">
        <v>14742437</v>
      </c>
      <c r="Q43" s="60">
        <v>547448201</v>
      </c>
      <c r="R43" s="60">
        <v>574096319</v>
      </c>
      <c r="S43" s="60">
        <v>73053614</v>
      </c>
      <c r="T43" s="60">
        <v>80334582</v>
      </c>
      <c r="U43" s="60">
        <v>215662110</v>
      </c>
      <c r="V43" s="60">
        <v>369050306</v>
      </c>
      <c r="W43" s="60">
        <v>1119830935</v>
      </c>
      <c r="X43" s="60">
        <v>1286210834</v>
      </c>
      <c r="Y43" s="60">
        <v>-166379899</v>
      </c>
      <c r="Z43" s="140">
        <v>-12.94</v>
      </c>
      <c r="AA43" s="155">
        <v>1261456667</v>
      </c>
    </row>
    <row r="44" spans="1:27" ht="12.75">
      <c r="A44" s="138" t="s">
        <v>90</v>
      </c>
      <c r="B44" s="136"/>
      <c r="C44" s="155">
        <v>387958000</v>
      </c>
      <c r="D44" s="155"/>
      <c r="E44" s="156"/>
      <c r="F44" s="60">
        <v>305173061</v>
      </c>
      <c r="G44" s="60">
        <v>6880470</v>
      </c>
      <c r="H44" s="60">
        <v>9391841</v>
      </c>
      <c r="I44" s="60">
        <v>14426132</v>
      </c>
      <c r="J44" s="60">
        <v>30698443</v>
      </c>
      <c r="K44" s="60">
        <v>12769847</v>
      </c>
      <c r="L44" s="60">
        <v>15085688</v>
      </c>
      <c r="M44" s="60">
        <v>20409769</v>
      </c>
      <c r="N44" s="60">
        <v>48265304</v>
      </c>
      <c r="O44" s="60">
        <v>12278642</v>
      </c>
      <c r="P44" s="60">
        <v>5531672</v>
      </c>
      <c r="Q44" s="60">
        <v>16662720</v>
      </c>
      <c r="R44" s="60">
        <v>34473034</v>
      </c>
      <c r="S44" s="60">
        <v>10681783</v>
      </c>
      <c r="T44" s="60">
        <v>14450412</v>
      </c>
      <c r="U44" s="60">
        <v>9622576</v>
      </c>
      <c r="V44" s="60">
        <v>34754771</v>
      </c>
      <c r="W44" s="60">
        <v>148191552</v>
      </c>
      <c r="X44" s="60">
        <v>329411707</v>
      </c>
      <c r="Y44" s="60">
        <v>-181220155</v>
      </c>
      <c r="Z44" s="140">
        <v>-55.01</v>
      </c>
      <c r="AA44" s="155">
        <v>305173061</v>
      </c>
    </row>
    <row r="45" spans="1:27" ht="12.75">
      <c r="A45" s="138" t="s">
        <v>91</v>
      </c>
      <c r="B45" s="136"/>
      <c r="C45" s="157">
        <v>182074000</v>
      </c>
      <c r="D45" s="157"/>
      <c r="E45" s="158"/>
      <c r="F45" s="159">
        <v>156836159</v>
      </c>
      <c r="G45" s="159">
        <v>5050069</v>
      </c>
      <c r="H45" s="159">
        <v>5771129</v>
      </c>
      <c r="I45" s="159">
        <v>5980411</v>
      </c>
      <c r="J45" s="159">
        <v>16801609</v>
      </c>
      <c r="K45" s="159">
        <v>5947670</v>
      </c>
      <c r="L45" s="159">
        <v>6152731</v>
      </c>
      <c r="M45" s="159">
        <v>6602521</v>
      </c>
      <c r="N45" s="159">
        <v>18702922</v>
      </c>
      <c r="O45" s="159">
        <v>8560545</v>
      </c>
      <c r="P45" s="159">
        <v>6049924</v>
      </c>
      <c r="Q45" s="159">
        <v>6914318</v>
      </c>
      <c r="R45" s="159">
        <v>21524787</v>
      </c>
      <c r="S45" s="159">
        <v>5946829</v>
      </c>
      <c r="T45" s="159">
        <v>7369373</v>
      </c>
      <c r="U45" s="159">
        <v>6709667</v>
      </c>
      <c r="V45" s="159">
        <v>20025869</v>
      </c>
      <c r="W45" s="159">
        <v>77055187</v>
      </c>
      <c r="X45" s="159">
        <v>150237861</v>
      </c>
      <c r="Y45" s="159">
        <v>-73182674</v>
      </c>
      <c r="Z45" s="141">
        <v>-48.71</v>
      </c>
      <c r="AA45" s="157">
        <v>156836159</v>
      </c>
    </row>
    <row r="46" spans="1:27" ht="12.75">
      <c r="A46" s="138" t="s">
        <v>92</v>
      </c>
      <c r="B46" s="136"/>
      <c r="C46" s="155">
        <v>74943000</v>
      </c>
      <c r="D46" s="155"/>
      <c r="E46" s="156"/>
      <c r="F46" s="60">
        <v>106964872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104083380</v>
      </c>
      <c r="Y46" s="60">
        <v>-104083380</v>
      </c>
      <c r="Z46" s="140">
        <v>-100</v>
      </c>
      <c r="AA46" s="155">
        <v>106964872</v>
      </c>
    </row>
    <row r="47" spans="1:27" ht="12.75">
      <c r="A47" s="135" t="s">
        <v>93</v>
      </c>
      <c r="B47" s="142" t="s">
        <v>94</v>
      </c>
      <c r="C47" s="153">
        <v>3802000</v>
      </c>
      <c r="D47" s="153"/>
      <c r="E47" s="154"/>
      <c r="F47" s="100">
        <v>5580233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>
        <v>23915929</v>
      </c>
      <c r="Y47" s="100">
        <v>-23915929</v>
      </c>
      <c r="Z47" s="137">
        <v>-100</v>
      </c>
      <c r="AA47" s="153">
        <v>5580233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2721718000</v>
      </c>
      <c r="D48" s="168">
        <f>+D28+D32+D38+D42+D47</f>
        <v>0</v>
      </c>
      <c r="E48" s="169">
        <f t="shared" si="9"/>
        <v>2696508340</v>
      </c>
      <c r="F48" s="73">
        <f t="shared" si="9"/>
        <v>2694461763</v>
      </c>
      <c r="G48" s="73">
        <f t="shared" si="9"/>
        <v>75480496</v>
      </c>
      <c r="H48" s="73">
        <f t="shared" si="9"/>
        <v>87250937</v>
      </c>
      <c r="I48" s="73">
        <f t="shared" si="9"/>
        <v>103734386</v>
      </c>
      <c r="J48" s="73">
        <f t="shared" si="9"/>
        <v>266465819</v>
      </c>
      <c r="K48" s="73">
        <f t="shared" si="9"/>
        <v>97474462</v>
      </c>
      <c r="L48" s="73">
        <f t="shared" si="9"/>
        <v>122413780</v>
      </c>
      <c r="M48" s="73">
        <f t="shared" si="9"/>
        <v>152735257</v>
      </c>
      <c r="N48" s="73">
        <f t="shared" si="9"/>
        <v>372623499</v>
      </c>
      <c r="O48" s="73">
        <f t="shared" si="9"/>
        <v>89153656</v>
      </c>
      <c r="P48" s="73">
        <f t="shared" si="9"/>
        <v>79073648</v>
      </c>
      <c r="Q48" s="73">
        <f t="shared" si="9"/>
        <v>631807527</v>
      </c>
      <c r="R48" s="73">
        <f t="shared" si="9"/>
        <v>800034831</v>
      </c>
      <c r="S48" s="73">
        <f t="shared" si="9"/>
        <v>151702555</v>
      </c>
      <c r="T48" s="73">
        <f t="shared" si="9"/>
        <v>160925637</v>
      </c>
      <c r="U48" s="73">
        <f t="shared" si="9"/>
        <v>302412083</v>
      </c>
      <c r="V48" s="73">
        <f t="shared" si="9"/>
        <v>615040275</v>
      </c>
      <c r="W48" s="73">
        <f t="shared" si="9"/>
        <v>2054164424</v>
      </c>
      <c r="X48" s="73">
        <f t="shared" si="9"/>
        <v>2696508346</v>
      </c>
      <c r="Y48" s="73">
        <f t="shared" si="9"/>
        <v>-642343922</v>
      </c>
      <c r="Z48" s="170">
        <f>+IF(X48&lt;&gt;0,+(Y48/X48)*100,0)</f>
        <v>-23.821321486093407</v>
      </c>
      <c r="AA48" s="168">
        <f>+AA28+AA32+AA38+AA42+AA47</f>
        <v>2694461763</v>
      </c>
    </row>
    <row r="49" spans="1:27" ht="12.75">
      <c r="A49" s="148" t="s">
        <v>49</v>
      </c>
      <c r="B49" s="149"/>
      <c r="C49" s="171">
        <f aca="true" t="shared" si="10" ref="C49:Y49">+C25-C48</f>
        <v>-392758555</v>
      </c>
      <c r="D49" s="171">
        <f>+D25-D48</f>
        <v>0</v>
      </c>
      <c r="E49" s="172">
        <f t="shared" si="10"/>
        <v>185977785</v>
      </c>
      <c r="F49" s="173">
        <f t="shared" si="10"/>
        <v>210024362</v>
      </c>
      <c r="G49" s="173">
        <f t="shared" si="10"/>
        <v>193417930</v>
      </c>
      <c r="H49" s="173">
        <f t="shared" si="10"/>
        <v>96838460</v>
      </c>
      <c r="I49" s="173">
        <f t="shared" si="10"/>
        <v>50910535</v>
      </c>
      <c r="J49" s="173">
        <f t="shared" si="10"/>
        <v>341166925</v>
      </c>
      <c r="K49" s="173">
        <f t="shared" si="10"/>
        <v>80142050</v>
      </c>
      <c r="L49" s="173">
        <f t="shared" si="10"/>
        <v>35083991</v>
      </c>
      <c r="M49" s="173">
        <f t="shared" si="10"/>
        <v>83759472</v>
      </c>
      <c r="N49" s="173">
        <f t="shared" si="10"/>
        <v>198985513</v>
      </c>
      <c r="O49" s="173">
        <f t="shared" si="10"/>
        <v>67043192</v>
      </c>
      <c r="P49" s="173">
        <f t="shared" si="10"/>
        <v>87151129</v>
      </c>
      <c r="Q49" s="173">
        <f t="shared" si="10"/>
        <v>-388172667</v>
      </c>
      <c r="R49" s="173">
        <f t="shared" si="10"/>
        <v>-233978346</v>
      </c>
      <c r="S49" s="173">
        <f t="shared" si="10"/>
        <v>1991578</v>
      </c>
      <c r="T49" s="173">
        <f t="shared" si="10"/>
        <v>2336881</v>
      </c>
      <c r="U49" s="173">
        <f t="shared" si="10"/>
        <v>-117232325</v>
      </c>
      <c r="V49" s="173">
        <f t="shared" si="10"/>
        <v>-112903866</v>
      </c>
      <c r="W49" s="173">
        <f t="shared" si="10"/>
        <v>193270226</v>
      </c>
      <c r="X49" s="173">
        <f>IF(F25=F48,0,X25-X48)</f>
        <v>185977780</v>
      </c>
      <c r="Y49" s="173">
        <f t="shared" si="10"/>
        <v>7292446</v>
      </c>
      <c r="Z49" s="174">
        <f>+IF(X49&lt;&gt;0,+(Y49/X49)*100,0)</f>
        <v>3.921138320932748</v>
      </c>
      <c r="AA49" s="171">
        <f>+AA25-AA48</f>
        <v>210024362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371266005</v>
      </c>
      <c r="D5" s="155">
        <v>0</v>
      </c>
      <c r="E5" s="156">
        <v>385451024</v>
      </c>
      <c r="F5" s="60">
        <v>385451024</v>
      </c>
      <c r="G5" s="60">
        <v>31743487</v>
      </c>
      <c r="H5" s="60">
        <v>30867955</v>
      </c>
      <c r="I5" s="60">
        <v>31112644</v>
      </c>
      <c r="J5" s="60">
        <v>93724086</v>
      </c>
      <c r="K5" s="60">
        <v>30814526</v>
      </c>
      <c r="L5" s="60">
        <v>31038394</v>
      </c>
      <c r="M5" s="60">
        <v>33131977</v>
      </c>
      <c r="N5" s="60">
        <v>94984897</v>
      </c>
      <c r="O5" s="60">
        <v>31508316</v>
      </c>
      <c r="P5" s="60">
        <v>31861906</v>
      </c>
      <c r="Q5" s="60">
        <v>32046010</v>
      </c>
      <c r="R5" s="60">
        <v>95416232</v>
      </c>
      <c r="S5" s="60">
        <v>32107077</v>
      </c>
      <c r="T5" s="60">
        <v>33966341</v>
      </c>
      <c r="U5" s="60">
        <v>32220668</v>
      </c>
      <c r="V5" s="60">
        <v>98294086</v>
      </c>
      <c r="W5" s="60">
        <v>382419301</v>
      </c>
      <c r="X5" s="60">
        <v>385451024</v>
      </c>
      <c r="Y5" s="60">
        <v>-3031723</v>
      </c>
      <c r="Z5" s="140">
        <v>-0.79</v>
      </c>
      <c r="AA5" s="155">
        <v>385451024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748840093</v>
      </c>
      <c r="D7" s="155">
        <v>0</v>
      </c>
      <c r="E7" s="156">
        <v>1175293734</v>
      </c>
      <c r="F7" s="60">
        <v>1175293734</v>
      </c>
      <c r="G7" s="60">
        <v>100630404</v>
      </c>
      <c r="H7" s="60">
        <v>101496108</v>
      </c>
      <c r="I7" s="60">
        <v>94995939</v>
      </c>
      <c r="J7" s="60">
        <v>297122451</v>
      </c>
      <c r="K7" s="60">
        <v>87688578</v>
      </c>
      <c r="L7" s="60">
        <v>82248872</v>
      </c>
      <c r="M7" s="60">
        <v>81560367</v>
      </c>
      <c r="N7" s="60">
        <v>251497817</v>
      </c>
      <c r="O7" s="60">
        <v>78129650</v>
      </c>
      <c r="P7" s="60">
        <v>87896488</v>
      </c>
      <c r="Q7" s="60">
        <v>75139158</v>
      </c>
      <c r="R7" s="60">
        <v>241165296</v>
      </c>
      <c r="S7" s="60">
        <v>78300204</v>
      </c>
      <c r="T7" s="60">
        <v>86818183</v>
      </c>
      <c r="U7" s="60">
        <v>72017393</v>
      </c>
      <c r="V7" s="60">
        <v>237135780</v>
      </c>
      <c r="W7" s="60">
        <v>1026921344</v>
      </c>
      <c r="X7" s="60">
        <v>1175293733</v>
      </c>
      <c r="Y7" s="60">
        <v>-148372389</v>
      </c>
      <c r="Z7" s="140">
        <v>-12.62</v>
      </c>
      <c r="AA7" s="155">
        <v>1175293734</v>
      </c>
    </row>
    <row r="8" spans="1:27" ht="12.75">
      <c r="A8" s="183" t="s">
        <v>104</v>
      </c>
      <c r="B8" s="182"/>
      <c r="C8" s="155">
        <v>319803190</v>
      </c>
      <c r="D8" s="155">
        <v>0</v>
      </c>
      <c r="E8" s="156">
        <v>387560615</v>
      </c>
      <c r="F8" s="60">
        <v>387560615</v>
      </c>
      <c r="G8" s="60">
        <v>6181130</v>
      </c>
      <c r="H8" s="60">
        <v>6249932</v>
      </c>
      <c r="I8" s="60">
        <v>6112725</v>
      </c>
      <c r="J8" s="60">
        <v>18543787</v>
      </c>
      <c r="K8" s="60">
        <v>5818360</v>
      </c>
      <c r="L8" s="60">
        <v>5839095</v>
      </c>
      <c r="M8" s="60">
        <v>5856660</v>
      </c>
      <c r="N8" s="60">
        <v>17514115</v>
      </c>
      <c r="O8" s="60">
        <v>6054315</v>
      </c>
      <c r="P8" s="60">
        <v>6004359</v>
      </c>
      <c r="Q8" s="60">
        <v>6060076</v>
      </c>
      <c r="R8" s="60">
        <v>18118750</v>
      </c>
      <c r="S8" s="60">
        <v>8059488</v>
      </c>
      <c r="T8" s="60">
        <v>7910420</v>
      </c>
      <c r="U8" s="60">
        <v>7891389</v>
      </c>
      <c r="V8" s="60">
        <v>23861297</v>
      </c>
      <c r="W8" s="60">
        <v>78037949</v>
      </c>
      <c r="X8" s="60">
        <v>387560616</v>
      </c>
      <c r="Y8" s="60">
        <v>-309522667</v>
      </c>
      <c r="Z8" s="140">
        <v>-79.86</v>
      </c>
      <c r="AA8" s="155">
        <v>387560615</v>
      </c>
    </row>
    <row r="9" spans="1:27" ht="12.75">
      <c r="A9" s="183" t="s">
        <v>105</v>
      </c>
      <c r="B9" s="182"/>
      <c r="C9" s="155">
        <v>123472919</v>
      </c>
      <c r="D9" s="155">
        <v>0</v>
      </c>
      <c r="E9" s="156">
        <v>148725446</v>
      </c>
      <c r="F9" s="60">
        <v>148725448</v>
      </c>
      <c r="G9" s="60">
        <v>8120823</v>
      </c>
      <c r="H9" s="60">
        <v>11649020</v>
      </c>
      <c r="I9" s="60">
        <v>6806344</v>
      </c>
      <c r="J9" s="60">
        <v>26576187</v>
      </c>
      <c r="K9" s="60">
        <v>11172422</v>
      </c>
      <c r="L9" s="60">
        <v>10584842</v>
      </c>
      <c r="M9" s="60">
        <v>10756558</v>
      </c>
      <c r="N9" s="60">
        <v>32513822</v>
      </c>
      <c r="O9" s="60">
        <v>10232960</v>
      </c>
      <c r="P9" s="60">
        <v>11275919</v>
      </c>
      <c r="Q9" s="60">
        <v>9935591</v>
      </c>
      <c r="R9" s="60">
        <v>31444470</v>
      </c>
      <c r="S9" s="60">
        <v>11303203</v>
      </c>
      <c r="T9" s="60">
        <v>11082228</v>
      </c>
      <c r="U9" s="60">
        <v>9643976</v>
      </c>
      <c r="V9" s="60">
        <v>32029407</v>
      </c>
      <c r="W9" s="60">
        <v>122563886</v>
      </c>
      <c r="X9" s="60">
        <v>148725447</v>
      </c>
      <c r="Y9" s="60">
        <v>-26161561</v>
      </c>
      <c r="Z9" s="140">
        <v>-17.59</v>
      </c>
      <c r="AA9" s="155">
        <v>148725448</v>
      </c>
    </row>
    <row r="10" spans="1:27" ht="12.75">
      <c r="A10" s="183" t="s">
        <v>106</v>
      </c>
      <c r="B10" s="182"/>
      <c r="C10" s="155">
        <v>82875617</v>
      </c>
      <c r="D10" s="155">
        <v>0</v>
      </c>
      <c r="E10" s="156">
        <v>102514611</v>
      </c>
      <c r="F10" s="54">
        <v>102514611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102514611</v>
      </c>
      <c r="Y10" s="54">
        <v>-102514611</v>
      </c>
      <c r="Z10" s="184">
        <v>-100</v>
      </c>
      <c r="AA10" s="130">
        <v>102514611</v>
      </c>
    </row>
    <row r="11" spans="1:27" ht="12.75">
      <c r="A11" s="183" t="s">
        <v>107</v>
      </c>
      <c r="B11" s="185"/>
      <c r="C11" s="155">
        <v>6033892</v>
      </c>
      <c r="D11" s="155">
        <v>0</v>
      </c>
      <c r="E11" s="156">
        <v>533693</v>
      </c>
      <c r="F11" s="60">
        <v>533691</v>
      </c>
      <c r="G11" s="60">
        <v>7281817</v>
      </c>
      <c r="H11" s="60">
        <v>7181245</v>
      </c>
      <c r="I11" s="60">
        <v>7093703</v>
      </c>
      <c r="J11" s="60">
        <v>21556765</v>
      </c>
      <c r="K11" s="60">
        <v>7089951</v>
      </c>
      <c r="L11" s="60">
        <v>7248085</v>
      </c>
      <c r="M11" s="60">
        <v>7314235</v>
      </c>
      <c r="N11" s="60">
        <v>21652271</v>
      </c>
      <c r="O11" s="60">
        <v>7289219</v>
      </c>
      <c r="P11" s="60">
        <v>7301505</v>
      </c>
      <c r="Q11" s="60">
        <v>7281706</v>
      </c>
      <c r="R11" s="60">
        <v>21872430</v>
      </c>
      <c r="S11" s="60">
        <v>7929148</v>
      </c>
      <c r="T11" s="60">
        <v>7917853</v>
      </c>
      <c r="U11" s="60">
        <v>7750149</v>
      </c>
      <c r="V11" s="60">
        <v>23597150</v>
      </c>
      <c r="W11" s="60">
        <v>88678616</v>
      </c>
      <c r="X11" s="60">
        <v>533692</v>
      </c>
      <c r="Y11" s="60">
        <v>88144924</v>
      </c>
      <c r="Z11" s="140">
        <v>16516.07</v>
      </c>
      <c r="AA11" s="155">
        <v>533691</v>
      </c>
    </row>
    <row r="12" spans="1:27" ht="12.75">
      <c r="A12" s="183" t="s">
        <v>108</v>
      </c>
      <c r="B12" s="185"/>
      <c r="C12" s="155">
        <v>12794154</v>
      </c>
      <c r="D12" s="155">
        <v>0</v>
      </c>
      <c r="E12" s="156">
        <v>11607728</v>
      </c>
      <c r="F12" s="60">
        <v>11607728</v>
      </c>
      <c r="G12" s="60">
        <v>969575</v>
      </c>
      <c r="H12" s="60">
        <v>962612</v>
      </c>
      <c r="I12" s="60">
        <v>1152390</v>
      </c>
      <c r="J12" s="60">
        <v>3084577</v>
      </c>
      <c r="K12" s="60">
        <v>1075794</v>
      </c>
      <c r="L12" s="60">
        <v>1030349</v>
      </c>
      <c r="M12" s="60">
        <v>1068409</v>
      </c>
      <c r="N12" s="60">
        <v>3174552</v>
      </c>
      <c r="O12" s="60">
        <v>976611</v>
      </c>
      <c r="P12" s="60">
        <v>1050648</v>
      </c>
      <c r="Q12" s="60">
        <v>984605</v>
      </c>
      <c r="R12" s="60">
        <v>3011864</v>
      </c>
      <c r="S12" s="60">
        <v>968987</v>
      </c>
      <c r="T12" s="60">
        <v>985298</v>
      </c>
      <c r="U12" s="60">
        <v>995421</v>
      </c>
      <c r="V12" s="60">
        <v>2949706</v>
      </c>
      <c r="W12" s="60">
        <v>12220699</v>
      </c>
      <c r="X12" s="60">
        <v>11607729</v>
      </c>
      <c r="Y12" s="60">
        <v>612970</v>
      </c>
      <c r="Z12" s="140">
        <v>5.28</v>
      </c>
      <c r="AA12" s="155">
        <v>11607728</v>
      </c>
    </row>
    <row r="13" spans="1:27" ht="12.75">
      <c r="A13" s="181" t="s">
        <v>109</v>
      </c>
      <c r="B13" s="185"/>
      <c r="C13" s="155">
        <v>0</v>
      </c>
      <c r="D13" s="155">
        <v>0</v>
      </c>
      <c r="E13" s="156">
        <v>566800</v>
      </c>
      <c r="F13" s="60">
        <v>566800</v>
      </c>
      <c r="G13" s="60">
        <v>0</v>
      </c>
      <c r="H13" s="60">
        <v>74269</v>
      </c>
      <c r="I13" s="60">
        <v>285428</v>
      </c>
      <c r="J13" s="60">
        <v>359697</v>
      </c>
      <c r="K13" s="60">
        <v>211711</v>
      </c>
      <c r="L13" s="60">
        <v>179847</v>
      </c>
      <c r="M13" s="60">
        <v>109904</v>
      </c>
      <c r="N13" s="60">
        <v>501462</v>
      </c>
      <c r="O13" s="60">
        <v>312865</v>
      </c>
      <c r="P13" s="60">
        <v>137317</v>
      </c>
      <c r="Q13" s="60">
        <v>40034</v>
      </c>
      <c r="R13" s="60">
        <v>490216</v>
      </c>
      <c r="S13" s="60">
        <v>86996</v>
      </c>
      <c r="T13" s="60">
        <v>346430</v>
      </c>
      <c r="U13" s="60">
        <v>69683</v>
      </c>
      <c r="V13" s="60">
        <v>503109</v>
      </c>
      <c r="W13" s="60">
        <v>1854484</v>
      </c>
      <c r="X13" s="60">
        <v>566799</v>
      </c>
      <c r="Y13" s="60">
        <v>1287685</v>
      </c>
      <c r="Z13" s="140">
        <v>227.19</v>
      </c>
      <c r="AA13" s="155">
        <v>566800</v>
      </c>
    </row>
    <row r="14" spans="1:27" ht="12.75">
      <c r="A14" s="181" t="s">
        <v>110</v>
      </c>
      <c r="B14" s="185"/>
      <c r="C14" s="155">
        <v>95959725</v>
      </c>
      <c r="D14" s="155">
        <v>0</v>
      </c>
      <c r="E14" s="156">
        <v>86912635</v>
      </c>
      <c r="F14" s="60">
        <v>86912635</v>
      </c>
      <c r="G14" s="60">
        <v>5598595</v>
      </c>
      <c r="H14" s="60">
        <v>10510648</v>
      </c>
      <c r="I14" s="60">
        <v>10798158</v>
      </c>
      <c r="J14" s="60">
        <v>26907401</v>
      </c>
      <c r="K14" s="60">
        <v>10965482</v>
      </c>
      <c r="L14" s="60">
        <v>11267755</v>
      </c>
      <c r="M14" s="60">
        <v>11396949</v>
      </c>
      <c r="N14" s="60">
        <v>33630186</v>
      </c>
      <c r="O14" s="60">
        <v>11593774</v>
      </c>
      <c r="P14" s="60">
        <v>11541944</v>
      </c>
      <c r="Q14" s="60">
        <v>11599853</v>
      </c>
      <c r="R14" s="60">
        <v>34735571</v>
      </c>
      <c r="S14" s="60">
        <v>11804788</v>
      </c>
      <c r="T14" s="60">
        <v>9051705</v>
      </c>
      <c r="U14" s="60">
        <v>11984410</v>
      </c>
      <c r="V14" s="60">
        <v>32840903</v>
      </c>
      <c r="W14" s="60">
        <v>128114061</v>
      </c>
      <c r="X14" s="60">
        <v>86912636</v>
      </c>
      <c r="Y14" s="60">
        <v>41201425</v>
      </c>
      <c r="Z14" s="140">
        <v>47.41</v>
      </c>
      <c r="AA14" s="155">
        <v>86912635</v>
      </c>
    </row>
    <row r="15" spans="1:27" ht="12.75">
      <c r="A15" s="181" t="s">
        <v>111</v>
      </c>
      <c r="B15" s="185"/>
      <c r="C15" s="155">
        <v>119000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20337000</v>
      </c>
      <c r="D16" s="155">
        <v>0</v>
      </c>
      <c r="E16" s="156">
        <v>4063212</v>
      </c>
      <c r="F16" s="60">
        <v>4063212</v>
      </c>
      <c r="G16" s="60">
        <v>-643085</v>
      </c>
      <c r="H16" s="60">
        <v>450634</v>
      </c>
      <c r="I16" s="60">
        <v>398516</v>
      </c>
      <c r="J16" s="60">
        <v>206065</v>
      </c>
      <c r="K16" s="60">
        <v>779597</v>
      </c>
      <c r="L16" s="60">
        <v>284495</v>
      </c>
      <c r="M16" s="60">
        <v>781100</v>
      </c>
      <c r="N16" s="60">
        <v>1845192</v>
      </c>
      <c r="O16" s="60">
        <v>261221</v>
      </c>
      <c r="P16" s="60">
        <v>368492</v>
      </c>
      <c r="Q16" s="60">
        <v>399263</v>
      </c>
      <c r="R16" s="60">
        <v>1028976</v>
      </c>
      <c r="S16" s="60">
        <v>851454</v>
      </c>
      <c r="T16" s="60">
        <v>609626</v>
      </c>
      <c r="U16" s="60">
        <v>751636</v>
      </c>
      <c r="V16" s="60">
        <v>2212716</v>
      </c>
      <c r="W16" s="60">
        <v>5292949</v>
      </c>
      <c r="X16" s="60">
        <v>4063212</v>
      </c>
      <c r="Y16" s="60">
        <v>1229737</v>
      </c>
      <c r="Z16" s="140">
        <v>30.27</v>
      </c>
      <c r="AA16" s="155">
        <v>4063212</v>
      </c>
    </row>
    <row r="17" spans="1:27" ht="12.75">
      <c r="A17" s="181" t="s">
        <v>113</v>
      </c>
      <c r="B17" s="185"/>
      <c r="C17" s="155">
        <v>2537000</v>
      </c>
      <c r="D17" s="155">
        <v>0</v>
      </c>
      <c r="E17" s="156">
        <v>2242820</v>
      </c>
      <c r="F17" s="60">
        <v>2242820</v>
      </c>
      <c r="G17" s="60">
        <v>142600</v>
      </c>
      <c r="H17" s="60">
        <v>153075</v>
      </c>
      <c r="I17" s="60">
        <v>394688</v>
      </c>
      <c r="J17" s="60">
        <v>690363</v>
      </c>
      <c r="K17" s="60">
        <v>174071</v>
      </c>
      <c r="L17" s="60">
        <v>180967</v>
      </c>
      <c r="M17" s="60">
        <v>353658</v>
      </c>
      <c r="N17" s="60">
        <v>708696</v>
      </c>
      <c r="O17" s="60">
        <v>107522</v>
      </c>
      <c r="P17" s="60">
        <v>264892</v>
      </c>
      <c r="Q17" s="60">
        <v>203102</v>
      </c>
      <c r="R17" s="60">
        <v>575516</v>
      </c>
      <c r="S17" s="60">
        <v>212926</v>
      </c>
      <c r="T17" s="60">
        <v>163931</v>
      </c>
      <c r="U17" s="60">
        <v>432841</v>
      </c>
      <c r="V17" s="60">
        <v>809698</v>
      </c>
      <c r="W17" s="60">
        <v>2784273</v>
      </c>
      <c r="X17" s="60">
        <v>2242821</v>
      </c>
      <c r="Y17" s="60">
        <v>541452</v>
      </c>
      <c r="Z17" s="140">
        <v>24.14</v>
      </c>
      <c r="AA17" s="155">
        <v>2242820</v>
      </c>
    </row>
    <row r="18" spans="1:27" ht="12.75">
      <c r="A18" s="183" t="s">
        <v>114</v>
      </c>
      <c r="B18" s="182"/>
      <c r="C18" s="155">
        <v>35084000</v>
      </c>
      <c r="D18" s="155">
        <v>0</v>
      </c>
      <c r="E18" s="156">
        <v>24796073</v>
      </c>
      <c r="F18" s="60">
        <v>24796073</v>
      </c>
      <c r="G18" s="60">
        <v>183029</v>
      </c>
      <c r="H18" s="60">
        <v>257735</v>
      </c>
      <c r="I18" s="60">
        <v>770147</v>
      </c>
      <c r="J18" s="60">
        <v>1210911</v>
      </c>
      <c r="K18" s="60">
        <v>6510581</v>
      </c>
      <c r="L18" s="60">
        <v>350846</v>
      </c>
      <c r="M18" s="60">
        <v>642977</v>
      </c>
      <c r="N18" s="60">
        <v>7504404</v>
      </c>
      <c r="O18" s="60">
        <v>152014</v>
      </c>
      <c r="P18" s="60">
        <v>495448</v>
      </c>
      <c r="Q18" s="60">
        <v>3852990</v>
      </c>
      <c r="R18" s="60">
        <v>4500452</v>
      </c>
      <c r="S18" s="60">
        <v>374787</v>
      </c>
      <c r="T18" s="60">
        <v>310189</v>
      </c>
      <c r="U18" s="60">
        <v>12480261</v>
      </c>
      <c r="V18" s="60">
        <v>13165237</v>
      </c>
      <c r="W18" s="60">
        <v>26381004</v>
      </c>
      <c r="X18" s="60">
        <v>24796073</v>
      </c>
      <c r="Y18" s="60">
        <v>1584931</v>
      </c>
      <c r="Z18" s="140">
        <v>6.39</v>
      </c>
      <c r="AA18" s="155">
        <v>24796073</v>
      </c>
    </row>
    <row r="19" spans="1:27" ht="12.75">
      <c r="A19" s="181" t="s">
        <v>34</v>
      </c>
      <c r="B19" s="185"/>
      <c r="C19" s="155">
        <v>265863850</v>
      </c>
      <c r="D19" s="155">
        <v>0</v>
      </c>
      <c r="E19" s="156">
        <v>292686150</v>
      </c>
      <c r="F19" s="60">
        <v>292686150</v>
      </c>
      <c r="G19" s="60">
        <v>106827497</v>
      </c>
      <c r="H19" s="60">
        <v>193523</v>
      </c>
      <c r="I19" s="60">
        <v>2279248</v>
      </c>
      <c r="J19" s="60">
        <v>109300268</v>
      </c>
      <c r="K19" s="60">
        <v>-59280</v>
      </c>
      <c r="L19" s="60">
        <v>630380</v>
      </c>
      <c r="M19" s="60">
        <v>71860082</v>
      </c>
      <c r="N19" s="60">
        <v>72431182</v>
      </c>
      <c r="O19" s="60">
        <v>473029</v>
      </c>
      <c r="P19" s="60">
        <v>484258</v>
      </c>
      <c r="Q19" s="60">
        <v>72122078</v>
      </c>
      <c r="R19" s="60">
        <v>73079365</v>
      </c>
      <c r="S19" s="60">
        <v>1025258</v>
      </c>
      <c r="T19" s="60">
        <v>510000</v>
      </c>
      <c r="U19" s="60">
        <v>6055881</v>
      </c>
      <c r="V19" s="60">
        <v>7591139</v>
      </c>
      <c r="W19" s="60">
        <v>262401954</v>
      </c>
      <c r="X19" s="60">
        <v>292686151</v>
      </c>
      <c r="Y19" s="60">
        <v>-30284197</v>
      </c>
      <c r="Z19" s="140">
        <v>-10.35</v>
      </c>
      <c r="AA19" s="155">
        <v>292686150</v>
      </c>
    </row>
    <row r="20" spans="1:27" ht="12.75">
      <c r="A20" s="181" t="s">
        <v>35</v>
      </c>
      <c r="B20" s="185"/>
      <c r="C20" s="155">
        <v>76133000</v>
      </c>
      <c r="D20" s="155">
        <v>0</v>
      </c>
      <c r="E20" s="156">
        <v>22913734</v>
      </c>
      <c r="F20" s="54">
        <v>22913734</v>
      </c>
      <c r="G20" s="54">
        <v>1033037</v>
      </c>
      <c r="H20" s="54">
        <v>13964484</v>
      </c>
      <c r="I20" s="54">
        <v>-9153467</v>
      </c>
      <c r="J20" s="54">
        <v>5844054</v>
      </c>
      <c r="K20" s="54">
        <v>1733831</v>
      </c>
      <c r="L20" s="54">
        <v>1497614</v>
      </c>
      <c r="M20" s="54">
        <v>10421519</v>
      </c>
      <c r="N20" s="54">
        <v>13652964</v>
      </c>
      <c r="O20" s="54">
        <v>327424</v>
      </c>
      <c r="P20" s="54">
        <v>6572476</v>
      </c>
      <c r="Q20" s="54">
        <v>2929576</v>
      </c>
      <c r="R20" s="54">
        <v>9829476</v>
      </c>
      <c r="S20" s="54">
        <v>1574666</v>
      </c>
      <c r="T20" s="54">
        <v>3548559</v>
      </c>
      <c r="U20" s="54">
        <v>5624704</v>
      </c>
      <c r="V20" s="54">
        <v>10747929</v>
      </c>
      <c r="W20" s="54">
        <v>40074423</v>
      </c>
      <c r="X20" s="54">
        <v>22913733</v>
      </c>
      <c r="Y20" s="54">
        <v>17160690</v>
      </c>
      <c r="Z20" s="184">
        <v>74.89</v>
      </c>
      <c r="AA20" s="130">
        <v>22913734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2161119445</v>
      </c>
      <c r="D22" s="188">
        <f>SUM(D5:D21)</f>
        <v>0</v>
      </c>
      <c r="E22" s="189">
        <f t="shared" si="0"/>
        <v>2645868275</v>
      </c>
      <c r="F22" s="190">
        <f t="shared" si="0"/>
        <v>2645868275</v>
      </c>
      <c r="G22" s="190">
        <f t="shared" si="0"/>
        <v>268068909</v>
      </c>
      <c r="H22" s="190">
        <f t="shared" si="0"/>
        <v>184011240</v>
      </c>
      <c r="I22" s="190">
        <f t="shared" si="0"/>
        <v>153046463</v>
      </c>
      <c r="J22" s="190">
        <f t="shared" si="0"/>
        <v>605126612</v>
      </c>
      <c r="K22" s="190">
        <f t="shared" si="0"/>
        <v>163975624</v>
      </c>
      <c r="L22" s="190">
        <f t="shared" si="0"/>
        <v>152381541</v>
      </c>
      <c r="M22" s="190">
        <f t="shared" si="0"/>
        <v>235254395</v>
      </c>
      <c r="N22" s="190">
        <f t="shared" si="0"/>
        <v>551611560</v>
      </c>
      <c r="O22" s="190">
        <f t="shared" si="0"/>
        <v>147418920</v>
      </c>
      <c r="P22" s="190">
        <f t="shared" si="0"/>
        <v>165255652</v>
      </c>
      <c r="Q22" s="190">
        <f t="shared" si="0"/>
        <v>222594042</v>
      </c>
      <c r="R22" s="190">
        <f t="shared" si="0"/>
        <v>535268614</v>
      </c>
      <c r="S22" s="190">
        <f t="shared" si="0"/>
        <v>154598982</v>
      </c>
      <c r="T22" s="190">
        <f t="shared" si="0"/>
        <v>163220763</v>
      </c>
      <c r="U22" s="190">
        <f t="shared" si="0"/>
        <v>167918412</v>
      </c>
      <c r="V22" s="190">
        <f t="shared" si="0"/>
        <v>485738157</v>
      </c>
      <c r="W22" s="190">
        <f t="shared" si="0"/>
        <v>2177744943</v>
      </c>
      <c r="X22" s="190">
        <f t="shared" si="0"/>
        <v>2645868277</v>
      </c>
      <c r="Y22" s="190">
        <f t="shared" si="0"/>
        <v>-468123334</v>
      </c>
      <c r="Z22" s="191">
        <f>+IF(X22&lt;&gt;0,+(Y22/X22)*100,0)</f>
        <v>-17.692616751533016</v>
      </c>
      <c r="AA22" s="188">
        <f>SUM(AA5:AA21)</f>
        <v>2645868275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632607000</v>
      </c>
      <c r="D25" s="155">
        <v>0</v>
      </c>
      <c r="E25" s="156">
        <v>649004731</v>
      </c>
      <c r="F25" s="60">
        <v>697121091</v>
      </c>
      <c r="G25" s="60">
        <v>53266470</v>
      </c>
      <c r="H25" s="60">
        <v>54239557</v>
      </c>
      <c r="I25" s="60">
        <v>54775221</v>
      </c>
      <c r="J25" s="60">
        <v>162281248</v>
      </c>
      <c r="K25" s="60">
        <v>54054913</v>
      </c>
      <c r="L25" s="60">
        <v>57164543</v>
      </c>
      <c r="M25" s="60">
        <v>56550652</v>
      </c>
      <c r="N25" s="60">
        <v>167770108</v>
      </c>
      <c r="O25" s="60">
        <v>58013057</v>
      </c>
      <c r="P25" s="60">
        <v>56018299</v>
      </c>
      <c r="Q25" s="60">
        <v>59561131</v>
      </c>
      <c r="R25" s="60">
        <v>173592487</v>
      </c>
      <c r="S25" s="60">
        <v>57421881</v>
      </c>
      <c r="T25" s="60">
        <v>59169137</v>
      </c>
      <c r="U25" s="60">
        <v>57923419</v>
      </c>
      <c r="V25" s="60">
        <v>174514437</v>
      </c>
      <c r="W25" s="60">
        <v>678158280</v>
      </c>
      <c r="X25" s="60">
        <v>649004730</v>
      </c>
      <c r="Y25" s="60">
        <v>29153550</v>
      </c>
      <c r="Z25" s="140">
        <v>4.49</v>
      </c>
      <c r="AA25" s="155">
        <v>697121091</v>
      </c>
    </row>
    <row r="26" spans="1:27" ht="12.75">
      <c r="A26" s="183" t="s">
        <v>38</v>
      </c>
      <c r="B26" s="182"/>
      <c r="C26" s="155">
        <v>19790000</v>
      </c>
      <c r="D26" s="155">
        <v>0</v>
      </c>
      <c r="E26" s="156">
        <v>25735151</v>
      </c>
      <c r="F26" s="60">
        <v>27150968</v>
      </c>
      <c r="G26" s="60">
        <v>2003129</v>
      </c>
      <c r="H26" s="60">
        <v>2081780</v>
      </c>
      <c r="I26" s="60">
        <v>2061156</v>
      </c>
      <c r="J26" s="60">
        <v>6146065</v>
      </c>
      <c r="K26" s="60">
        <v>2059689</v>
      </c>
      <c r="L26" s="60">
        <v>2043846</v>
      </c>
      <c r="M26" s="60">
        <v>2032295</v>
      </c>
      <c r="N26" s="60">
        <v>6135830</v>
      </c>
      <c r="O26" s="60">
        <v>2068812</v>
      </c>
      <c r="P26" s="60">
        <v>2524620</v>
      </c>
      <c r="Q26" s="60">
        <v>2116224</v>
      </c>
      <c r="R26" s="60">
        <v>6709656</v>
      </c>
      <c r="S26" s="60">
        <v>2114847</v>
      </c>
      <c r="T26" s="60">
        <v>2110577</v>
      </c>
      <c r="U26" s="60">
        <v>2110107</v>
      </c>
      <c r="V26" s="60">
        <v>6335531</v>
      </c>
      <c r="W26" s="60">
        <v>25327082</v>
      </c>
      <c r="X26" s="60">
        <v>25735151</v>
      </c>
      <c r="Y26" s="60">
        <v>-408069</v>
      </c>
      <c r="Z26" s="140">
        <v>-1.59</v>
      </c>
      <c r="AA26" s="155">
        <v>27150968</v>
      </c>
    </row>
    <row r="27" spans="1:27" ht="12.75">
      <c r="A27" s="183" t="s">
        <v>118</v>
      </c>
      <c r="B27" s="182"/>
      <c r="C27" s="155">
        <v>463570000</v>
      </c>
      <c r="D27" s="155">
        <v>0</v>
      </c>
      <c r="E27" s="156">
        <v>426150303</v>
      </c>
      <c r="F27" s="60">
        <v>252580580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426150303</v>
      </c>
      <c r="Y27" s="60">
        <v>-426150303</v>
      </c>
      <c r="Z27" s="140">
        <v>-100</v>
      </c>
      <c r="AA27" s="155">
        <v>252580580</v>
      </c>
    </row>
    <row r="28" spans="1:27" ht="12.75">
      <c r="A28" s="183" t="s">
        <v>39</v>
      </c>
      <c r="B28" s="182"/>
      <c r="C28" s="155">
        <v>292340000</v>
      </c>
      <c r="D28" s="155">
        <v>0</v>
      </c>
      <c r="E28" s="156">
        <v>167500000</v>
      </c>
      <c r="F28" s="60">
        <v>205744964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168274</v>
      </c>
      <c r="P28" s="60">
        <v>0</v>
      </c>
      <c r="Q28" s="60">
        <v>84137</v>
      </c>
      <c r="R28" s="60">
        <v>252411</v>
      </c>
      <c r="S28" s="60">
        <v>0</v>
      </c>
      <c r="T28" s="60">
        <v>0</v>
      </c>
      <c r="U28" s="60">
        <v>84137</v>
      </c>
      <c r="V28" s="60">
        <v>84137</v>
      </c>
      <c r="W28" s="60">
        <v>336548</v>
      </c>
      <c r="X28" s="60">
        <v>167500000</v>
      </c>
      <c r="Y28" s="60">
        <v>-167163452</v>
      </c>
      <c r="Z28" s="140">
        <v>-99.8</v>
      </c>
      <c r="AA28" s="155">
        <v>205744964</v>
      </c>
    </row>
    <row r="29" spans="1:27" ht="12.75">
      <c r="A29" s="183" t="s">
        <v>40</v>
      </c>
      <c r="B29" s="182"/>
      <c r="C29" s="155">
        <v>81294000</v>
      </c>
      <c r="D29" s="155">
        <v>0</v>
      </c>
      <c r="E29" s="156">
        <v>72718205</v>
      </c>
      <c r="F29" s="60">
        <v>95854605</v>
      </c>
      <c r="G29" s="60">
        <v>5582252</v>
      </c>
      <c r="H29" s="60">
        <v>0</v>
      </c>
      <c r="I29" s="60">
        <v>1039922</v>
      </c>
      <c r="J29" s="60">
        <v>6622174</v>
      </c>
      <c r="K29" s="60">
        <v>0</v>
      </c>
      <c r="L29" s="60">
        <v>0</v>
      </c>
      <c r="M29" s="60">
        <v>4194855</v>
      </c>
      <c r="N29" s="60">
        <v>4194855</v>
      </c>
      <c r="O29" s="60">
        <v>0</v>
      </c>
      <c r="P29" s="60">
        <v>0</v>
      </c>
      <c r="Q29" s="60">
        <v>46124191</v>
      </c>
      <c r="R29" s="60">
        <v>46124191</v>
      </c>
      <c r="S29" s="60">
        <v>8781774</v>
      </c>
      <c r="T29" s="60">
        <v>7157954</v>
      </c>
      <c r="U29" s="60">
        <v>18786063</v>
      </c>
      <c r="V29" s="60">
        <v>34725791</v>
      </c>
      <c r="W29" s="60">
        <v>91667011</v>
      </c>
      <c r="X29" s="60">
        <v>72718205</v>
      </c>
      <c r="Y29" s="60">
        <v>18948806</v>
      </c>
      <c r="Z29" s="140">
        <v>26.06</v>
      </c>
      <c r="AA29" s="155">
        <v>95854605</v>
      </c>
    </row>
    <row r="30" spans="1:27" ht="12.75">
      <c r="A30" s="183" t="s">
        <v>119</v>
      </c>
      <c r="B30" s="182"/>
      <c r="C30" s="155">
        <v>875773000</v>
      </c>
      <c r="D30" s="155">
        <v>0</v>
      </c>
      <c r="E30" s="156">
        <v>949450138</v>
      </c>
      <c r="F30" s="60">
        <v>947950138</v>
      </c>
      <c r="G30" s="60">
        <v>4612926</v>
      </c>
      <c r="H30" s="60">
        <v>16119286</v>
      </c>
      <c r="I30" s="60">
        <v>5588610</v>
      </c>
      <c r="J30" s="60">
        <v>26320822</v>
      </c>
      <c r="K30" s="60">
        <v>14256788</v>
      </c>
      <c r="L30" s="60">
        <v>31852621</v>
      </c>
      <c r="M30" s="60">
        <v>49063374</v>
      </c>
      <c r="N30" s="60">
        <v>95172783</v>
      </c>
      <c r="O30" s="60">
        <v>959526</v>
      </c>
      <c r="P30" s="60">
        <v>4126571</v>
      </c>
      <c r="Q30" s="60">
        <v>489045064</v>
      </c>
      <c r="R30" s="60">
        <v>494131161</v>
      </c>
      <c r="S30" s="60">
        <v>53251459</v>
      </c>
      <c r="T30" s="60">
        <v>58763941</v>
      </c>
      <c r="U30" s="60">
        <v>181667216</v>
      </c>
      <c r="V30" s="60">
        <v>293682616</v>
      </c>
      <c r="W30" s="60">
        <v>909307382</v>
      </c>
      <c r="X30" s="60">
        <v>949450137</v>
      </c>
      <c r="Y30" s="60">
        <v>-40142755</v>
      </c>
      <c r="Z30" s="140">
        <v>-4.23</v>
      </c>
      <c r="AA30" s="155">
        <v>947950138</v>
      </c>
    </row>
    <row r="31" spans="1:27" ht="12.75">
      <c r="A31" s="183" t="s">
        <v>120</v>
      </c>
      <c r="B31" s="182"/>
      <c r="C31" s="155">
        <v>86930000</v>
      </c>
      <c r="D31" s="155">
        <v>0</v>
      </c>
      <c r="E31" s="156">
        <v>125517653</v>
      </c>
      <c r="F31" s="60">
        <v>122992004</v>
      </c>
      <c r="G31" s="60">
        <v>1526136</v>
      </c>
      <c r="H31" s="60">
        <v>2628095</v>
      </c>
      <c r="I31" s="60">
        <v>9379376</v>
      </c>
      <c r="J31" s="60">
        <v>13533607</v>
      </c>
      <c r="K31" s="60">
        <v>9186816</v>
      </c>
      <c r="L31" s="60">
        <v>13125381</v>
      </c>
      <c r="M31" s="60">
        <v>17803704</v>
      </c>
      <c r="N31" s="60">
        <v>40115901</v>
      </c>
      <c r="O31" s="60">
        <v>1534209</v>
      </c>
      <c r="P31" s="60">
        <v>3370398</v>
      </c>
      <c r="Q31" s="60">
        <v>10499047</v>
      </c>
      <c r="R31" s="60">
        <v>15403654</v>
      </c>
      <c r="S31" s="60">
        <v>8941884</v>
      </c>
      <c r="T31" s="60">
        <v>9170716</v>
      </c>
      <c r="U31" s="60">
        <v>16761193</v>
      </c>
      <c r="V31" s="60">
        <v>34873793</v>
      </c>
      <c r="W31" s="60">
        <v>103926955</v>
      </c>
      <c r="X31" s="60">
        <v>125517652</v>
      </c>
      <c r="Y31" s="60">
        <v>-21590697</v>
      </c>
      <c r="Z31" s="140">
        <v>-17.2</v>
      </c>
      <c r="AA31" s="155">
        <v>122992004</v>
      </c>
    </row>
    <row r="32" spans="1:27" ht="12.75">
      <c r="A32" s="183" t="s">
        <v>121</v>
      </c>
      <c r="B32" s="182"/>
      <c r="C32" s="155">
        <v>76944000</v>
      </c>
      <c r="D32" s="155">
        <v>0</v>
      </c>
      <c r="E32" s="156">
        <v>42056984</v>
      </c>
      <c r="F32" s="60">
        <v>57209984</v>
      </c>
      <c r="G32" s="60">
        <v>3258215</v>
      </c>
      <c r="H32" s="60">
        <v>1217979</v>
      </c>
      <c r="I32" s="60">
        <v>8025967</v>
      </c>
      <c r="J32" s="60">
        <v>12502161</v>
      </c>
      <c r="K32" s="60">
        <v>3933017</v>
      </c>
      <c r="L32" s="60">
        <v>5066808</v>
      </c>
      <c r="M32" s="60">
        <v>5915975</v>
      </c>
      <c r="N32" s="60">
        <v>14915800</v>
      </c>
      <c r="O32" s="60">
        <v>4040946</v>
      </c>
      <c r="P32" s="60">
        <v>2547004</v>
      </c>
      <c r="Q32" s="60">
        <v>4730322</v>
      </c>
      <c r="R32" s="60">
        <v>11318272</v>
      </c>
      <c r="S32" s="60">
        <v>2900303</v>
      </c>
      <c r="T32" s="60">
        <v>4051423</v>
      </c>
      <c r="U32" s="60">
        <v>8942951</v>
      </c>
      <c r="V32" s="60">
        <v>15894677</v>
      </c>
      <c r="W32" s="60">
        <v>54630910</v>
      </c>
      <c r="X32" s="60">
        <v>42056987</v>
      </c>
      <c r="Y32" s="60">
        <v>12573923</v>
      </c>
      <c r="Z32" s="140">
        <v>29.9</v>
      </c>
      <c r="AA32" s="155">
        <v>57209984</v>
      </c>
    </row>
    <row r="33" spans="1:27" ht="12.75">
      <c r="A33" s="183" t="s">
        <v>42</v>
      </c>
      <c r="B33" s="182"/>
      <c r="C33" s="155">
        <v>15438000</v>
      </c>
      <c r="D33" s="155">
        <v>0</v>
      </c>
      <c r="E33" s="156">
        <v>35929454</v>
      </c>
      <c r="F33" s="60">
        <v>35929454</v>
      </c>
      <c r="G33" s="60">
        <v>558603</v>
      </c>
      <c r="H33" s="60">
        <v>855523</v>
      </c>
      <c r="I33" s="60">
        <v>558548</v>
      </c>
      <c r="J33" s="60">
        <v>1972674</v>
      </c>
      <c r="K33" s="60">
        <v>558603</v>
      </c>
      <c r="L33" s="60">
        <v>558548</v>
      </c>
      <c r="M33" s="60">
        <v>1495862</v>
      </c>
      <c r="N33" s="60">
        <v>2613013</v>
      </c>
      <c r="O33" s="60">
        <v>559435</v>
      </c>
      <c r="P33" s="60">
        <v>559435</v>
      </c>
      <c r="Q33" s="60">
        <v>559657</v>
      </c>
      <c r="R33" s="60">
        <v>1678527</v>
      </c>
      <c r="S33" s="60">
        <v>559334</v>
      </c>
      <c r="T33" s="60">
        <v>559712</v>
      </c>
      <c r="U33" s="60">
        <v>-2228839</v>
      </c>
      <c r="V33" s="60">
        <v>-1109793</v>
      </c>
      <c r="W33" s="60">
        <v>5154421</v>
      </c>
      <c r="X33" s="60">
        <v>35929453</v>
      </c>
      <c r="Y33" s="60">
        <v>-30775032</v>
      </c>
      <c r="Z33" s="140">
        <v>-85.65</v>
      </c>
      <c r="AA33" s="155">
        <v>35929454</v>
      </c>
    </row>
    <row r="34" spans="1:27" ht="12.75">
      <c r="A34" s="183" t="s">
        <v>43</v>
      </c>
      <c r="B34" s="182"/>
      <c r="C34" s="155">
        <v>177032000</v>
      </c>
      <c r="D34" s="155">
        <v>0</v>
      </c>
      <c r="E34" s="156">
        <v>202445721</v>
      </c>
      <c r="F34" s="60">
        <v>251927975</v>
      </c>
      <c r="G34" s="60">
        <v>4672765</v>
      </c>
      <c r="H34" s="60">
        <v>10108717</v>
      </c>
      <c r="I34" s="60">
        <v>22305586</v>
      </c>
      <c r="J34" s="60">
        <v>37087068</v>
      </c>
      <c r="K34" s="60">
        <v>13424636</v>
      </c>
      <c r="L34" s="60">
        <v>12602033</v>
      </c>
      <c r="M34" s="60">
        <v>15678540</v>
      </c>
      <c r="N34" s="60">
        <v>41705209</v>
      </c>
      <c r="O34" s="60">
        <v>21809397</v>
      </c>
      <c r="P34" s="60">
        <v>9927321</v>
      </c>
      <c r="Q34" s="60">
        <v>19087754</v>
      </c>
      <c r="R34" s="60">
        <v>50824472</v>
      </c>
      <c r="S34" s="60">
        <v>17731073</v>
      </c>
      <c r="T34" s="60">
        <v>19942177</v>
      </c>
      <c r="U34" s="60">
        <v>18365836</v>
      </c>
      <c r="V34" s="60">
        <v>56039086</v>
      </c>
      <c r="W34" s="60">
        <v>185655835</v>
      </c>
      <c r="X34" s="60">
        <v>202445721</v>
      </c>
      <c r="Y34" s="60">
        <v>-16789886</v>
      </c>
      <c r="Z34" s="140">
        <v>-8.29</v>
      </c>
      <c r="AA34" s="155">
        <v>251927975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2721718000</v>
      </c>
      <c r="D36" s="188">
        <f>SUM(D25:D35)</f>
        <v>0</v>
      </c>
      <c r="E36" s="189">
        <f t="shared" si="1"/>
        <v>2696508340</v>
      </c>
      <c r="F36" s="190">
        <f t="shared" si="1"/>
        <v>2694461763</v>
      </c>
      <c r="G36" s="190">
        <f t="shared" si="1"/>
        <v>75480496</v>
      </c>
      <c r="H36" s="190">
        <f t="shared" si="1"/>
        <v>87250937</v>
      </c>
      <c r="I36" s="190">
        <f t="shared" si="1"/>
        <v>103734386</v>
      </c>
      <c r="J36" s="190">
        <f t="shared" si="1"/>
        <v>266465819</v>
      </c>
      <c r="K36" s="190">
        <f t="shared" si="1"/>
        <v>97474462</v>
      </c>
      <c r="L36" s="190">
        <f t="shared" si="1"/>
        <v>122413780</v>
      </c>
      <c r="M36" s="190">
        <f t="shared" si="1"/>
        <v>152735257</v>
      </c>
      <c r="N36" s="190">
        <f t="shared" si="1"/>
        <v>372623499</v>
      </c>
      <c r="O36" s="190">
        <f t="shared" si="1"/>
        <v>89153656</v>
      </c>
      <c r="P36" s="190">
        <f t="shared" si="1"/>
        <v>79073648</v>
      </c>
      <c r="Q36" s="190">
        <f t="shared" si="1"/>
        <v>631807527</v>
      </c>
      <c r="R36" s="190">
        <f t="shared" si="1"/>
        <v>800034831</v>
      </c>
      <c r="S36" s="190">
        <f t="shared" si="1"/>
        <v>151702555</v>
      </c>
      <c r="T36" s="190">
        <f t="shared" si="1"/>
        <v>160925637</v>
      </c>
      <c r="U36" s="190">
        <f t="shared" si="1"/>
        <v>302412083</v>
      </c>
      <c r="V36" s="190">
        <f t="shared" si="1"/>
        <v>615040275</v>
      </c>
      <c r="W36" s="190">
        <f t="shared" si="1"/>
        <v>2054164424</v>
      </c>
      <c r="X36" s="190">
        <f t="shared" si="1"/>
        <v>2696508339</v>
      </c>
      <c r="Y36" s="190">
        <f t="shared" si="1"/>
        <v>-642343915</v>
      </c>
      <c r="Z36" s="191">
        <f>+IF(X36&lt;&gt;0,+(Y36/X36)*100,0)</f>
        <v>-23.82132128833739</v>
      </c>
      <c r="AA36" s="188">
        <f>SUM(AA25:AA35)</f>
        <v>2694461763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-560598555</v>
      </c>
      <c r="D38" s="199">
        <f>+D22-D36</f>
        <v>0</v>
      </c>
      <c r="E38" s="200">
        <f t="shared" si="2"/>
        <v>-50640065</v>
      </c>
      <c r="F38" s="106">
        <f t="shared" si="2"/>
        <v>-48593488</v>
      </c>
      <c r="G38" s="106">
        <f t="shared" si="2"/>
        <v>192588413</v>
      </c>
      <c r="H38" s="106">
        <f t="shared" si="2"/>
        <v>96760303</v>
      </c>
      <c r="I38" s="106">
        <f t="shared" si="2"/>
        <v>49312077</v>
      </c>
      <c r="J38" s="106">
        <f t="shared" si="2"/>
        <v>338660793</v>
      </c>
      <c r="K38" s="106">
        <f t="shared" si="2"/>
        <v>66501162</v>
      </c>
      <c r="L38" s="106">
        <f t="shared" si="2"/>
        <v>29967761</v>
      </c>
      <c r="M38" s="106">
        <f t="shared" si="2"/>
        <v>82519138</v>
      </c>
      <c r="N38" s="106">
        <f t="shared" si="2"/>
        <v>178988061</v>
      </c>
      <c r="O38" s="106">
        <f t="shared" si="2"/>
        <v>58265264</v>
      </c>
      <c r="P38" s="106">
        <f t="shared" si="2"/>
        <v>86182004</v>
      </c>
      <c r="Q38" s="106">
        <f t="shared" si="2"/>
        <v>-409213485</v>
      </c>
      <c r="R38" s="106">
        <f t="shared" si="2"/>
        <v>-264766217</v>
      </c>
      <c r="S38" s="106">
        <f t="shared" si="2"/>
        <v>2896427</v>
      </c>
      <c r="T38" s="106">
        <f t="shared" si="2"/>
        <v>2295126</v>
      </c>
      <c r="U38" s="106">
        <f t="shared" si="2"/>
        <v>-134493671</v>
      </c>
      <c r="V38" s="106">
        <f t="shared" si="2"/>
        <v>-129302118</v>
      </c>
      <c r="W38" s="106">
        <f t="shared" si="2"/>
        <v>123580519</v>
      </c>
      <c r="X38" s="106">
        <f>IF(F22=F36,0,X22-X36)</f>
        <v>-50640062</v>
      </c>
      <c r="Y38" s="106">
        <f t="shared" si="2"/>
        <v>174220581</v>
      </c>
      <c r="Z38" s="201">
        <f>+IF(X38&lt;&gt;0,+(Y38/X38)*100,0)</f>
        <v>-344.03706101307694</v>
      </c>
      <c r="AA38" s="199">
        <f>+AA22-AA36</f>
        <v>-48593488</v>
      </c>
    </row>
    <row r="39" spans="1:27" ht="12.75">
      <c r="A39" s="181" t="s">
        <v>46</v>
      </c>
      <c r="B39" s="185"/>
      <c r="C39" s="155">
        <v>167840000</v>
      </c>
      <c r="D39" s="155">
        <v>0</v>
      </c>
      <c r="E39" s="156">
        <v>236617850</v>
      </c>
      <c r="F39" s="60">
        <v>258617850</v>
      </c>
      <c r="G39" s="60">
        <v>829517</v>
      </c>
      <c r="H39" s="60">
        <v>78157</v>
      </c>
      <c r="I39" s="60">
        <v>1598458</v>
      </c>
      <c r="J39" s="60">
        <v>2506132</v>
      </c>
      <c r="K39" s="60">
        <v>13640888</v>
      </c>
      <c r="L39" s="60">
        <v>5116230</v>
      </c>
      <c r="M39" s="60">
        <v>1240334</v>
      </c>
      <c r="N39" s="60">
        <v>19997452</v>
      </c>
      <c r="O39" s="60">
        <v>8777928</v>
      </c>
      <c r="P39" s="60">
        <v>969125</v>
      </c>
      <c r="Q39" s="60">
        <v>21040818</v>
      </c>
      <c r="R39" s="60">
        <v>30787871</v>
      </c>
      <c r="S39" s="60">
        <v>-904849</v>
      </c>
      <c r="T39" s="60">
        <v>41755</v>
      </c>
      <c r="U39" s="60">
        <v>17261346</v>
      </c>
      <c r="V39" s="60">
        <v>16398252</v>
      </c>
      <c r="W39" s="60">
        <v>69689707</v>
      </c>
      <c r="X39" s="60">
        <v>236617851</v>
      </c>
      <c r="Y39" s="60">
        <v>-166928144</v>
      </c>
      <c r="Z39" s="140">
        <v>-70.55</v>
      </c>
      <c r="AA39" s="155">
        <v>258617850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-392758555</v>
      </c>
      <c r="D42" s="206">
        <f>SUM(D38:D41)</f>
        <v>0</v>
      </c>
      <c r="E42" s="207">
        <f t="shared" si="3"/>
        <v>185977785</v>
      </c>
      <c r="F42" s="88">
        <f t="shared" si="3"/>
        <v>210024362</v>
      </c>
      <c r="G42" s="88">
        <f t="shared" si="3"/>
        <v>193417930</v>
      </c>
      <c r="H42" s="88">
        <f t="shared" si="3"/>
        <v>96838460</v>
      </c>
      <c r="I42" s="88">
        <f t="shared" si="3"/>
        <v>50910535</v>
      </c>
      <c r="J42" s="88">
        <f t="shared" si="3"/>
        <v>341166925</v>
      </c>
      <c r="K42" s="88">
        <f t="shared" si="3"/>
        <v>80142050</v>
      </c>
      <c r="L42" s="88">
        <f t="shared" si="3"/>
        <v>35083991</v>
      </c>
      <c r="M42" s="88">
        <f t="shared" si="3"/>
        <v>83759472</v>
      </c>
      <c r="N42" s="88">
        <f t="shared" si="3"/>
        <v>198985513</v>
      </c>
      <c r="O42" s="88">
        <f t="shared" si="3"/>
        <v>67043192</v>
      </c>
      <c r="P42" s="88">
        <f t="shared" si="3"/>
        <v>87151129</v>
      </c>
      <c r="Q42" s="88">
        <f t="shared" si="3"/>
        <v>-388172667</v>
      </c>
      <c r="R42" s="88">
        <f t="shared" si="3"/>
        <v>-233978346</v>
      </c>
      <c r="S42" s="88">
        <f t="shared" si="3"/>
        <v>1991578</v>
      </c>
      <c r="T42" s="88">
        <f t="shared" si="3"/>
        <v>2336881</v>
      </c>
      <c r="U42" s="88">
        <f t="shared" si="3"/>
        <v>-117232325</v>
      </c>
      <c r="V42" s="88">
        <f t="shared" si="3"/>
        <v>-112903866</v>
      </c>
      <c r="W42" s="88">
        <f t="shared" si="3"/>
        <v>193270226</v>
      </c>
      <c r="X42" s="88">
        <f t="shared" si="3"/>
        <v>185977789</v>
      </c>
      <c r="Y42" s="88">
        <f t="shared" si="3"/>
        <v>7292437</v>
      </c>
      <c r="Z42" s="208">
        <f>+IF(X42&lt;&gt;0,+(Y42/X42)*100,0)</f>
        <v>3.9211332918900332</v>
      </c>
      <c r="AA42" s="206">
        <f>SUM(AA38:AA41)</f>
        <v>210024362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-392758555</v>
      </c>
      <c r="D44" s="210">
        <f>+D42-D43</f>
        <v>0</v>
      </c>
      <c r="E44" s="211">
        <f t="shared" si="4"/>
        <v>185977785</v>
      </c>
      <c r="F44" s="77">
        <f t="shared" si="4"/>
        <v>210024362</v>
      </c>
      <c r="G44" s="77">
        <f t="shared" si="4"/>
        <v>193417930</v>
      </c>
      <c r="H44" s="77">
        <f t="shared" si="4"/>
        <v>96838460</v>
      </c>
      <c r="I44" s="77">
        <f t="shared" si="4"/>
        <v>50910535</v>
      </c>
      <c r="J44" s="77">
        <f t="shared" si="4"/>
        <v>341166925</v>
      </c>
      <c r="K44" s="77">
        <f t="shared" si="4"/>
        <v>80142050</v>
      </c>
      <c r="L44" s="77">
        <f t="shared" si="4"/>
        <v>35083991</v>
      </c>
      <c r="M44" s="77">
        <f t="shared" si="4"/>
        <v>83759472</v>
      </c>
      <c r="N44" s="77">
        <f t="shared" si="4"/>
        <v>198985513</v>
      </c>
      <c r="O44" s="77">
        <f t="shared" si="4"/>
        <v>67043192</v>
      </c>
      <c r="P44" s="77">
        <f t="shared" si="4"/>
        <v>87151129</v>
      </c>
      <c r="Q44" s="77">
        <f t="shared" si="4"/>
        <v>-388172667</v>
      </c>
      <c r="R44" s="77">
        <f t="shared" si="4"/>
        <v>-233978346</v>
      </c>
      <c r="S44" s="77">
        <f t="shared" si="4"/>
        <v>1991578</v>
      </c>
      <c r="T44" s="77">
        <f t="shared" si="4"/>
        <v>2336881</v>
      </c>
      <c r="U44" s="77">
        <f t="shared" si="4"/>
        <v>-117232325</v>
      </c>
      <c r="V44" s="77">
        <f t="shared" si="4"/>
        <v>-112903866</v>
      </c>
      <c r="W44" s="77">
        <f t="shared" si="4"/>
        <v>193270226</v>
      </c>
      <c r="X44" s="77">
        <f t="shared" si="4"/>
        <v>185977789</v>
      </c>
      <c r="Y44" s="77">
        <f t="shared" si="4"/>
        <v>7292437</v>
      </c>
      <c r="Z44" s="212">
        <f>+IF(X44&lt;&gt;0,+(Y44/X44)*100,0)</f>
        <v>3.9211332918900332</v>
      </c>
      <c r="AA44" s="210">
        <f>+AA42-AA43</f>
        <v>210024362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-392758555</v>
      </c>
      <c r="D46" s="206">
        <f>SUM(D44:D45)</f>
        <v>0</v>
      </c>
      <c r="E46" s="207">
        <f t="shared" si="5"/>
        <v>185977785</v>
      </c>
      <c r="F46" s="88">
        <f t="shared" si="5"/>
        <v>210024362</v>
      </c>
      <c r="G46" s="88">
        <f t="shared" si="5"/>
        <v>193417930</v>
      </c>
      <c r="H46" s="88">
        <f t="shared" si="5"/>
        <v>96838460</v>
      </c>
      <c r="I46" s="88">
        <f t="shared" si="5"/>
        <v>50910535</v>
      </c>
      <c r="J46" s="88">
        <f t="shared" si="5"/>
        <v>341166925</v>
      </c>
      <c r="K46" s="88">
        <f t="shared" si="5"/>
        <v>80142050</v>
      </c>
      <c r="L46" s="88">
        <f t="shared" si="5"/>
        <v>35083991</v>
      </c>
      <c r="M46" s="88">
        <f t="shared" si="5"/>
        <v>83759472</v>
      </c>
      <c r="N46" s="88">
        <f t="shared" si="5"/>
        <v>198985513</v>
      </c>
      <c r="O46" s="88">
        <f t="shared" si="5"/>
        <v>67043192</v>
      </c>
      <c r="P46" s="88">
        <f t="shared" si="5"/>
        <v>87151129</v>
      </c>
      <c r="Q46" s="88">
        <f t="shared" si="5"/>
        <v>-388172667</v>
      </c>
      <c r="R46" s="88">
        <f t="shared" si="5"/>
        <v>-233978346</v>
      </c>
      <c r="S46" s="88">
        <f t="shared" si="5"/>
        <v>1991578</v>
      </c>
      <c r="T46" s="88">
        <f t="shared" si="5"/>
        <v>2336881</v>
      </c>
      <c r="U46" s="88">
        <f t="shared" si="5"/>
        <v>-117232325</v>
      </c>
      <c r="V46" s="88">
        <f t="shared" si="5"/>
        <v>-112903866</v>
      </c>
      <c r="W46" s="88">
        <f t="shared" si="5"/>
        <v>193270226</v>
      </c>
      <c r="X46" s="88">
        <f t="shared" si="5"/>
        <v>185977789</v>
      </c>
      <c r="Y46" s="88">
        <f t="shared" si="5"/>
        <v>7292437</v>
      </c>
      <c r="Z46" s="208">
        <f>+IF(X46&lt;&gt;0,+(Y46/X46)*100,0)</f>
        <v>3.9211332918900332</v>
      </c>
      <c r="AA46" s="206">
        <f>SUM(AA44:AA45)</f>
        <v>210024362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-392758555</v>
      </c>
      <c r="D48" s="217">
        <f>SUM(D46:D47)</f>
        <v>0</v>
      </c>
      <c r="E48" s="218">
        <f t="shared" si="6"/>
        <v>185977785</v>
      </c>
      <c r="F48" s="219">
        <f t="shared" si="6"/>
        <v>210024362</v>
      </c>
      <c r="G48" s="219">
        <f t="shared" si="6"/>
        <v>193417930</v>
      </c>
      <c r="H48" s="220">
        <f t="shared" si="6"/>
        <v>96838460</v>
      </c>
      <c r="I48" s="220">
        <f t="shared" si="6"/>
        <v>50910535</v>
      </c>
      <c r="J48" s="220">
        <f t="shared" si="6"/>
        <v>341166925</v>
      </c>
      <c r="K48" s="220">
        <f t="shared" si="6"/>
        <v>80142050</v>
      </c>
      <c r="L48" s="220">
        <f t="shared" si="6"/>
        <v>35083991</v>
      </c>
      <c r="M48" s="219">
        <f t="shared" si="6"/>
        <v>83759472</v>
      </c>
      <c r="N48" s="219">
        <f t="shared" si="6"/>
        <v>198985513</v>
      </c>
      <c r="O48" s="220">
        <f t="shared" si="6"/>
        <v>67043192</v>
      </c>
      <c r="P48" s="220">
        <f t="shared" si="6"/>
        <v>87151129</v>
      </c>
      <c r="Q48" s="220">
        <f t="shared" si="6"/>
        <v>-388172667</v>
      </c>
      <c r="R48" s="220">
        <f t="shared" si="6"/>
        <v>-233978346</v>
      </c>
      <c r="S48" s="220">
        <f t="shared" si="6"/>
        <v>1991578</v>
      </c>
      <c r="T48" s="219">
        <f t="shared" si="6"/>
        <v>2336881</v>
      </c>
      <c r="U48" s="219">
        <f t="shared" si="6"/>
        <v>-117232325</v>
      </c>
      <c r="V48" s="220">
        <f t="shared" si="6"/>
        <v>-112903866</v>
      </c>
      <c r="W48" s="220">
        <f t="shared" si="6"/>
        <v>193270226</v>
      </c>
      <c r="X48" s="220">
        <f t="shared" si="6"/>
        <v>185977789</v>
      </c>
      <c r="Y48" s="220">
        <f t="shared" si="6"/>
        <v>7292437</v>
      </c>
      <c r="Z48" s="221">
        <f>+IF(X48&lt;&gt;0,+(Y48/X48)*100,0)</f>
        <v>3.9211332918900332</v>
      </c>
      <c r="AA48" s="222">
        <f>SUM(AA46:AA47)</f>
        <v>210024362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4200000</v>
      </c>
      <c r="D5" s="153">
        <f>SUM(D6:D8)</f>
        <v>0</v>
      </c>
      <c r="E5" s="154">
        <f t="shared" si="0"/>
        <v>250000</v>
      </c>
      <c r="F5" s="100">
        <f t="shared" si="0"/>
        <v>7537491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180395</v>
      </c>
      <c r="M5" s="100">
        <f t="shared" si="0"/>
        <v>26220</v>
      </c>
      <c r="N5" s="100">
        <f t="shared" si="0"/>
        <v>206615</v>
      </c>
      <c r="O5" s="100">
        <f t="shared" si="0"/>
        <v>37163</v>
      </c>
      <c r="P5" s="100">
        <f t="shared" si="0"/>
        <v>66112</v>
      </c>
      <c r="Q5" s="100">
        <f t="shared" si="0"/>
        <v>189378</v>
      </c>
      <c r="R5" s="100">
        <f t="shared" si="0"/>
        <v>292653</v>
      </c>
      <c r="S5" s="100">
        <f t="shared" si="0"/>
        <v>415471</v>
      </c>
      <c r="T5" s="100">
        <f t="shared" si="0"/>
        <v>22525</v>
      </c>
      <c r="U5" s="100">
        <f t="shared" si="0"/>
        <v>1281798</v>
      </c>
      <c r="V5" s="100">
        <f t="shared" si="0"/>
        <v>1719794</v>
      </c>
      <c r="W5" s="100">
        <f t="shared" si="0"/>
        <v>2219062</v>
      </c>
      <c r="X5" s="100">
        <f t="shared" si="0"/>
        <v>250000</v>
      </c>
      <c r="Y5" s="100">
        <f t="shared" si="0"/>
        <v>1969062</v>
      </c>
      <c r="Z5" s="137">
        <f>+IF(X5&lt;&gt;0,+(Y5/X5)*100,0)</f>
        <v>787.6248</v>
      </c>
      <c r="AA5" s="153">
        <f>SUM(AA6:AA8)</f>
        <v>7537491</v>
      </c>
    </row>
    <row r="6" spans="1:27" ht="12.75">
      <c r="A6" s="138" t="s">
        <v>75</v>
      </c>
      <c r="B6" s="136"/>
      <c r="C6" s="155"/>
      <c r="D6" s="155"/>
      <c r="E6" s="156"/>
      <c r="F6" s="60">
        <v>1545183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>
        <v>1545183</v>
      </c>
    </row>
    <row r="7" spans="1:27" ht="12.75">
      <c r="A7" s="138" t="s">
        <v>76</v>
      </c>
      <c r="B7" s="136"/>
      <c r="C7" s="157">
        <v>4200000</v>
      </c>
      <c r="D7" s="157"/>
      <c r="E7" s="158">
        <v>250000</v>
      </c>
      <c r="F7" s="159">
        <v>5992308</v>
      </c>
      <c r="G7" s="159"/>
      <c r="H7" s="159"/>
      <c r="I7" s="159"/>
      <c r="J7" s="159"/>
      <c r="K7" s="159"/>
      <c r="L7" s="159">
        <v>1869</v>
      </c>
      <c r="M7" s="159"/>
      <c r="N7" s="159">
        <v>1869</v>
      </c>
      <c r="O7" s="159">
        <v>10943</v>
      </c>
      <c r="P7" s="159">
        <v>6213</v>
      </c>
      <c r="Q7" s="159">
        <v>75044</v>
      </c>
      <c r="R7" s="159">
        <v>92200</v>
      </c>
      <c r="S7" s="159">
        <v>381111</v>
      </c>
      <c r="T7" s="159">
        <v>3950</v>
      </c>
      <c r="U7" s="159">
        <v>1053692</v>
      </c>
      <c r="V7" s="159">
        <v>1438753</v>
      </c>
      <c r="W7" s="159">
        <v>1532822</v>
      </c>
      <c r="X7" s="159">
        <v>250000</v>
      </c>
      <c r="Y7" s="159">
        <v>1282822</v>
      </c>
      <c r="Z7" s="141">
        <v>513.13</v>
      </c>
      <c r="AA7" s="225">
        <v>5992308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>
        <v>178526</v>
      </c>
      <c r="M8" s="60">
        <v>26220</v>
      </c>
      <c r="N8" s="60">
        <v>204746</v>
      </c>
      <c r="O8" s="60">
        <v>26220</v>
      </c>
      <c r="P8" s="60">
        <v>59899</v>
      </c>
      <c r="Q8" s="60">
        <v>114334</v>
      </c>
      <c r="R8" s="60">
        <v>200453</v>
      </c>
      <c r="S8" s="60">
        <v>34360</v>
      </c>
      <c r="T8" s="60">
        <v>18575</v>
      </c>
      <c r="U8" s="60">
        <v>228106</v>
      </c>
      <c r="V8" s="60">
        <v>281041</v>
      </c>
      <c r="W8" s="60">
        <v>686240</v>
      </c>
      <c r="X8" s="60"/>
      <c r="Y8" s="60">
        <v>686240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8000000</v>
      </c>
      <c r="F9" s="100">
        <f t="shared" si="1"/>
        <v>8577828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420000</v>
      </c>
      <c r="N9" s="100">
        <f t="shared" si="1"/>
        <v>420000</v>
      </c>
      <c r="O9" s="100">
        <f t="shared" si="1"/>
        <v>15075</v>
      </c>
      <c r="P9" s="100">
        <f t="shared" si="1"/>
        <v>330327</v>
      </c>
      <c r="Q9" s="100">
        <f t="shared" si="1"/>
        <v>220556</v>
      </c>
      <c r="R9" s="100">
        <f t="shared" si="1"/>
        <v>565958</v>
      </c>
      <c r="S9" s="100">
        <f t="shared" si="1"/>
        <v>2436388</v>
      </c>
      <c r="T9" s="100">
        <f t="shared" si="1"/>
        <v>3522583</v>
      </c>
      <c r="U9" s="100">
        <f t="shared" si="1"/>
        <v>808040</v>
      </c>
      <c r="V9" s="100">
        <f t="shared" si="1"/>
        <v>6767011</v>
      </c>
      <c r="W9" s="100">
        <f t="shared" si="1"/>
        <v>7752969</v>
      </c>
      <c r="X9" s="100">
        <f t="shared" si="1"/>
        <v>8000000</v>
      </c>
      <c r="Y9" s="100">
        <f t="shared" si="1"/>
        <v>-247031</v>
      </c>
      <c r="Z9" s="137">
        <f>+IF(X9&lt;&gt;0,+(Y9/X9)*100,0)</f>
        <v>-3.0878875</v>
      </c>
      <c r="AA9" s="102">
        <f>SUM(AA10:AA14)</f>
        <v>8577828</v>
      </c>
    </row>
    <row r="10" spans="1:27" ht="12.75">
      <c r="A10" s="138" t="s">
        <v>79</v>
      </c>
      <c r="B10" s="136"/>
      <c r="C10" s="155"/>
      <c r="D10" s="155"/>
      <c r="E10" s="156"/>
      <c r="F10" s="60">
        <v>15606</v>
      </c>
      <c r="G10" s="60"/>
      <c r="H10" s="60"/>
      <c r="I10" s="60"/>
      <c r="J10" s="60"/>
      <c r="K10" s="60"/>
      <c r="L10" s="60"/>
      <c r="M10" s="60">
        <v>420000</v>
      </c>
      <c r="N10" s="60">
        <v>420000</v>
      </c>
      <c r="O10" s="60"/>
      <c r="P10" s="60">
        <v>330327</v>
      </c>
      <c r="Q10" s="60">
        <v>220556</v>
      </c>
      <c r="R10" s="60">
        <v>550883</v>
      </c>
      <c r="S10" s="60">
        <v>2436388</v>
      </c>
      <c r="T10" s="60">
        <v>3522189</v>
      </c>
      <c r="U10" s="60">
        <v>800420</v>
      </c>
      <c r="V10" s="60">
        <v>6758997</v>
      </c>
      <c r="W10" s="60">
        <v>7729880</v>
      </c>
      <c r="X10" s="60"/>
      <c r="Y10" s="60">
        <v>7729880</v>
      </c>
      <c r="Z10" s="140"/>
      <c r="AA10" s="62">
        <v>15606</v>
      </c>
    </row>
    <row r="11" spans="1:27" ht="12.75">
      <c r="A11" s="138" t="s">
        <v>80</v>
      </c>
      <c r="B11" s="136"/>
      <c r="C11" s="155"/>
      <c r="D11" s="155"/>
      <c r="E11" s="156">
        <v>8000000</v>
      </c>
      <c r="F11" s="60">
        <v>8002241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8000000</v>
      </c>
      <c r="Y11" s="60">
        <v>-8000000</v>
      </c>
      <c r="Z11" s="140">
        <v>-100</v>
      </c>
      <c r="AA11" s="62">
        <v>8002241</v>
      </c>
    </row>
    <row r="12" spans="1:27" ht="12.75">
      <c r="A12" s="138" t="s">
        <v>81</v>
      </c>
      <c r="B12" s="136"/>
      <c r="C12" s="155"/>
      <c r="D12" s="155"/>
      <c r="E12" s="156"/>
      <c r="F12" s="60">
        <v>559981</v>
      </c>
      <c r="G12" s="60"/>
      <c r="H12" s="60"/>
      <c r="I12" s="60"/>
      <c r="J12" s="60"/>
      <c r="K12" s="60"/>
      <c r="L12" s="60"/>
      <c r="M12" s="60"/>
      <c r="N12" s="60"/>
      <c r="O12" s="60">
        <v>15075</v>
      </c>
      <c r="P12" s="60"/>
      <c r="Q12" s="60"/>
      <c r="R12" s="60">
        <v>15075</v>
      </c>
      <c r="S12" s="60"/>
      <c r="T12" s="60">
        <v>394</v>
      </c>
      <c r="U12" s="60">
        <v>4082</v>
      </c>
      <c r="V12" s="60">
        <v>4476</v>
      </c>
      <c r="W12" s="60">
        <v>19551</v>
      </c>
      <c r="X12" s="60"/>
      <c r="Y12" s="60">
        <v>19551</v>
      </c>
      <c r="Z12" s="140"/>
      <c r="AA12" s="62">
        <v>559981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>
        <v>3538</v>
      </c>
      <c r="V14" s="159">
        <v>3538</v>
      </c>
      <c r="W14" s="159">
        <v>3538</v>
      </c>
      <c r="X14" s="159"/>
      <c r="Y14" s="159">
        <v>3538</v>
      </c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41000000</v>
      </c>
      <c r="D15" s="153">
        <f>SUM(D16:D18)</f>
        <v>0</v>
      </c>
      <c r="E15" s="154">
        <f t="shared" si="2"/>
        <v>49628717</v>
      </c>
      <c r="F15" s="100">
        <f t="shared" si="2"/>
        <v>83958102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1973677</v>
      </c>
      <c r="M15" s="100">
        <f t="shared" si="2"/>
        <v>0</v>
      </c>
      <c r="N15" s="100">
        <f t="shared" si="2"/>
        <v>1973677</v>
      </c>
      <c r="O15" s="100">
        <f t="shared" si="2"/>
        <v>508454</v>
      </c>
      <c r="P15" s="100">
        <f t="shared" si="2"/>
        <v>0</v>
      </c>
      <c r="Q15" s="100">
        <f t="shared" si="2"/>
        <v>190173</v>
      </c>
      <c r="R15" s="100">
        <f t="shared" si="2"/>
        <v>698627</v>
      </c>
      <c r="S15" s="100">
        <f t="shared" si="2"/>
        <v>3401466</v>
      </c>
      <c r="T15" s="100">
        <f t="shared" si="2"/>
        <v>1490608</v>
      </c>
      <c r="U15" s="100">
        <f t="shared" si="2"/>
        <v>13760306</v>
      </c>
      <c r="V15" s="100">
        <f t="shared" si="2"/>
        <v>18652380</v>
      </c>
      <c r="W15" s="100">
        <f t="shared" si="2"/>
        <v>21324684</v>
      </c>
      <c r="X15" s="100">
        <f t="shared" si="2"/>
        <v>49628717</v>
      </c>
      <c r="Y15" s="100">
        <f t="shared" si="2"/>
        <v>-28304033</v>
      </c>
      <c r="Z15" s="137">
        <f>+IF(X15&lt;&gt;0,+(Y15/X15)*100,0)</f>
        <v>-57.031562996077454</v>
      </c>
      <c r="AA15" s="102">
        <f>SUM(AA16:AA18)</f>
        <v>83958102</v>
      </c>
    </row>
    <row r="16" spans="1:27" ht="12.75">
      <c r="A16" s="138" t="s">
        <v>85</v>
      </c>
      <c r="B16" s="136"/>
      <c r="C16" s="155">
        <v>31000000</v>
      </c>
      <c r="D16" s="155"/>
      <c r="E16" s="156"/>
      <c r="F16" s="60">
        <v>3354846</v>
      </c>
      <c r="G16" s="60"/>
      <c r="H16" s="60"/>
      <c r="I16" s="60"/>
      <c r="J16" s="60"/>
      <c r="K16" s="60"/>
      <c r="L16" s="60">
        <v>139256</v>
      </c>
      <c r="M16" s="60"/>
      <c r="N16" s="60">
        <v>139256</v>
      </c>
      <c r="O16" s="60"/>
      <c r="P16" s="60"/>
      <c r="Q16" s="60"/>
      <c r="R16" s="60"/>
      <c r="S16" s="60"/>
      <c r="T16" s="60">
        <v>-139256</v>
      </c>
      <c r="U16" s="60"/>
      <c r="V16" s="60">
        <v>-139256</v>
      </c>
      <c r="W16" s="60"/>
      <c r="X16" s="60"/>
      <c r="Y16" s="60"/>
      <c r="Z16" s="140"/>
      <c r="AA16" s="62">
        <v>3354846</v>
      </c>
    </row>
    <row r="17" spans="1:27" ht="12.75">
      <c r="A17" s="138" t="s">
        <v>86</v>
      </c>
      <c r="B17" s="136"/>
      <c r="C17" s="155">
        <v>10000000</v>
      </c>
      <c r="D17" s="155"/>
      <c r="E17" s="156">
        <v>49628717</v>
      </c>
      <c r="F17" s="60">
        <v>71679904</v>
      </c>
      <c r="G17" s="60"/>
      <c r="H17" s="60"/>
      <c r="I17" s="60"/>
      <c r="J17" s="60"/>
      <c r="K17" s="60"/>
      <c r="L17" s="60">
        <v>1834421</v>
      </c>
      <c r="M17" s="60"/>
      <c r="N17" s="60">
        <v>1834421</v>
      </c>
      <c r="O17" s="60">
        <v>508454</v>
      </c>
      <c r="P17" s="60"/>
      <c r="Q17" s="60">
        <v>190173</v>
      </c>
      <c r="R17" s="60">
        <v>698627</v>
      </c>
      <c r="S17" s="60">
        <v>3401466</v>
      </c>
      <c r="T17" s="60">
        <v>1629864</v>
      </c>
      <c r="U17" s="60">
        <v>13760306</v>
      </c>
      <c r="V17" s="60">
        <v>18791636</v>
      </c>
      <c r="W17" s="60">
        <v>21324684</v>
      </c>
      <c r="X17" s="60">
        <v>49628717</v>
      </c>
      <c r="Y17" s="60">
        <v>-28304033</v>
      </c>
      <c r="Z17" s="140">
        <v>-57.03</v>
      </c>
      <c r="AA17" s="62">
        <v>71679904</v>
      </c>
    </row>
    <row r="18" spans="1:27" ht="12.75">
      <c r="A18" s="138" t="s">
        <v>87</v>
      </c>
      <c r="B18" s="136"/>
      <c r="C18" s="155"/>
      <c r="D18" s="155"/>
      <c r="E18" s="156"/>
      <c r="F18" s="60">
        <v>8923352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>
        <v>8923352</v>
      </c>
    </row>
    <row r="19" spans="1:27" ht="12.75">
      <c r="A19" s="135" t="s">
        <v>88</v>
      </c>
      <c r="B19" s="142"/>
      <c r="C19" s="153">
        <f aca="true" t="shared" si="3" ref="C19:Y19">SUM(C20:C23)</f>
        <v>157842372</v>
      </c>
      <c r="D19" s="153">
        <f>SUM(D20:D23)</f>
        <v>0</v>
      </c>
      <c r="E19" s="154">
        <f t="shared" si="3"/>
        <v>203259133</v>
      </c>
      <c r="F19" s="100">
        <f t="shared" si="3"/>
        <v>219129722</v>
      </c>
      <c r="G19" s="100">
        <f t="shared" si="3"/>
        <v>786222</v>
      </c>
      <c r="H19" s="100">
        <f t="shared" si="3"/>
        <v>0</v>
      </c>
      <c r="I19" s="100">
        <f t="shared" si="3"/>
        <v>1581758</v>
      </c>
      <c r="J19" s="100">
        <f t="shared" si="3"/>
        <v>2367980</v>
      </c>
      <c r="K19" s="100">
        <f t="shared" si="3"/>
        <v>1581758</v>
      </c>
      <c r="L19" s="100">
        <f t="shared" si="3"/>
        <v>3134203</v>
      </c>
      <c r="M19" s="100">
        <f t="shared" si="3"/>
        <v>810986</v>
      </c>
      <c r="N19" s="100">
        <f t="shared" si="3"/>
        <v>5526947</v>
      </c>
      <c r="O19" s="100">
        <f t="shared" si="3"/>
        <v>8251982</v>
      </c>
      <c r="P19" s="100">
        <f t="shared" si="3"/>
        <v>697447</v>
      </c>
      <c r="Q19" s="100">
        <f t="shared" si="3"/>
        <v>10652681</v>
      </c>
      <c r="R19" s="100">
        <f t="shared" si="3"/>
        <v>19602110</v>
      </c>
      <c r="S19" s="100">
        <f t="shared" si="3"/>
        <v>2833829</v>
      </c>
      <c r="T19" s="100">
        <f t="shared" si="3"/>
        <v>11927498</v>
      </c>
      <c r="U19" s="100">
        <f t="shared" si="3"/>
        <v>22754010</v>
      </c>
      <c r="V19" s="100">
        <f t="shared" si="3"/>
        <v>37515337</v>
      </c>
      <c r="W19" s="100">
        <f t="shared" si="3"/>
        <v>65012374</v>
      </c>
      <c r="X19" s="100">
        <f t="shared" si="3"/>
        <v>203259133</v>
      </c>
      <c r="Y19" s="100">
        <f t="shared" si="3"/>
        <v>-138246759</v>
      </c>
      <c r="Z19" s="137">
        <f>+IF(X19&lt;&gt;0,+(Y19/X19)*100,0)</f>
        <v>-68.0150293664787</v>
      </c>
      <c r="AA19" s="102">
        <f>SUM(AA20:AA23)</f>
        <v>219129722</v>
      </c>
    </row>
    <row r="20" spans="1:27" ht="12.75">
      <c r="A20" s="138" t="s">
        <v>89</v>
      </c>
      <c r="B20" s="136"/>
      <c r="C20" s="155">
        <v>20772000</v>
      </c>
      <c r="D20" s="155"/>
      <c r="E20" s="156">
        <v>44000000</v>
      </c>
      <c r="F20" s="60">
        <v>54107361</v>
      </c>
      <c r="G20" s="60"/>
      <c r="H20" s="60"/>
      <c r="I20" s="60"/>
      <c r="J20" s="60"/>
      <c r="K20" s="60"/>
      <c r="L20" s="60">
        <v>2962363</v>
      </c>
      <c r="M20" s="60"/>
      <c r="N20" s="60">
        <v>2962363</v>
      </c>
      <c r="O20" s="60"/>
      <c r="P20" s="60">
        <v>20824</v>
      </c>
      <c r="Q20" s="60">
        <v>4522795</v>
      </c>
      <c r="R20" s="60">
        <v>4543619</v>
      </c>
      <c r="S20" s="60">
        <v>2029894</v>
      </c>
      <c r="T20" s="60">
        <v>5982676</v>
      </c>
      <c r="U20" s="60">
        <v>16746855</v>
      </c>
      <c r="V20" s="60">
        <v>24759425</v>
      </c>
      <c r="W20" s="60">
        <v>32265407</v>
      </c>
      <c r="X20" s="60">
        <v>44000000</v>
      </c>
      <c r="Y20" s="60">
        <v>-11734593</v>
      </c>
      <c r="Z20" s="140">
        <v>-26.67</v>
      </c>
      <c r="AA20" s="62">
        <v>54107361</v>
      </c>
    </row>
    <row r="21" spans="1:27" ht="12.75">
      <c r="A21" s="138" t="s">
        <v>90</v>
      </c>
      <c r="B21" s="136"/>
      <c r="C21" s="155">
        <v>53064172</v>
      </c>
      <c r="D21" s="155"/>
      <c r="E21" s="156">
        <v>63375000</v>
      </c>
      <c r="F21" s="60">
        <v>104457753</v>
      </c>
      <c r="G21" s="60"/>
      <c r="H21" s="60"/>
      <c r="I21" s="60"/>
      <c r="J21" s="60"/>
      <c r="K21" s="60"/>
      <c r="L21" s="60"/>
      <c r="M21" s="60"/>
      <c r="N21" s="60"/>
      <c r="O21" s="60">
        <v>8247815</v>
      </c>
      <c r="P21" s="60">
        <v>29780</v>
      </c>
      <c r="Q21" s="60">
        <v>554362</v>
      </c>
      <c r="R21" s="60">
        <v>8831957</v>
      </c>
      <c r="S21" s="60"/>
      <c r="T21" s="60">
        <v>4151511</v>
      </c>
      <c r="U21" s="60"/>
      <c r="V21" s="60">
        <v>4151511</v>
      </c>
      <c r="W21" s="60">
        <v>12983468</v>
      </c>
      <c r="X21" s="60">
        <v>63375000</v>
      </c>
      <c r="Y21" s="60">
        <v>-50391532</v>
      </c>
      <c r="Z21" s="140">
        <v>-79.51</v>
      </c>
      <c r="AA21" s="62">
        <v>104457753</v>
      </c>
    </row>
    <row r="22" spans="1:27" ht="12.75">
      <c r="A22" s="138" t="s">
        <v>91</v>
      </c>
      <c r="B22" s="136"/>
      <c r="C22" s="157">
        <v>84006200</v>
      </c>
      <c r="D22" s="157"/>
      <c r="E22" s="158">
        <v>89123431</v>
      </c>
      <c r="F22" s="159">
        <v>53640133</v>
      </c>
      <c r="G22" s="159">
        <v>786222</v>
      </c>
      <c r="H22" s="159"/>
      <c r="I22" s="159">
        <v>1581758</v>
      </c>
      <c r="J22" s="159">
        <v>2367980</v>
      </c>
      <c r="K22" s="159">
        <v>1581758</v>
      </c>
      <c r="L22" s="159">
        <v>171840</v>
      </c>
      <c r="M22" s="159">
        <v>810986</v>
      </c>
      <c r="N22" s="159">
        <v>2564584</v>
      </c>
      <c r="O22" s="159"/>
      <c r="P22" s="159">
        <v>646843</v>
      </c>
      <c r="Q22" s="159">
        <v>5575524</v>
      </c>
      <c r="R22" s="159">
        <v>6222367</v>
      </c>
      <c r="S22" s="159">
        <v>253740</v>
      </c>
      <c r="T22" s="159">
        <v>1778991</v>
      </c>
      <c r="U22" s="159">
        <v>4860611</v>
      </c>
      <c r="V22" s="159">
        <v>6893342</v>
      </c>
      <c r="W22" s="159">
        <v>18048273</v>
      </c>
      <c r="X22" s="159">
        <v>89123431</v>
      </c>
      <c r="Y22" s="159">
        <v>-71075158</v>
      </c>
      <c r="Z22" s="141">
        <v>-79.75</v>
      </c>
      <c r="AA22" s="225">
        <v>53640133</v>
      </c>
    </row>
    <row r="23" spans="1:27" ht="12.75">
      <c r="A23" s="138" t="s">
        <v>92</v>
      </c>
      <c r="B23" s="136"/>
      <c r="C23" s="155"/>
      <c r="D23" s="155"/>
      <c r="E23" s="156">
        <v>6760702</v>
      </c>
      <c r="F23" s="60">
        <v>6924475</v>
      </c>
      <c r="G23" s="60"/>
      <c r="H23" s="60"/>
      <c r="I23" s="60"/>
      <c r="J23" s="60"/>
      <c r="K23" s="60"/>
      <c r="L23" s="60"/>
      <c r="M23" s="60"/>
      <c r="N23" s="60"/>
      <c r="O23" s="60">
        <v>4167</v>
      </c>
      <c r="P23" s="60"/>
      <c r="Q23" s="60"/>
      <c r="R23" s="60">
        <v>4167</v>
      </c>
      <c r="S23" s="60">
        <v>550195</v>
      </c>
      <c r="T23" s="60">
        <v>14320</v>
      </c>
      <c r="U23" s="60">
        <v>1146544</v>
      </c>
      <c r="V23" s="60">
        <v>1711059</v>
      </c>
      <c r="W23" s="60">
        <v>1715226</v>
      </c>
      <c r="X23" s="60">
        <v>6760702</v>
      </c>
      <c r="Y23" s="60">
        <v>-5045476</v>
      </c>
      <c r="Z23" s="140">
        <v>-74.63</v>
      </c>
      <c r="AA23" s="62">
        <v>6924475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>
        <v>6660</v>
      </c>
      <c r="N24" s="100">
        <v>6660</v>
      </c>
      <c r="O24" s="100"/>
      <c r="P24" s="100"/>
      <c r="Q24" s="100"/>
      <c r="R24" s="100"/>
      <c r="S24" s="100"/>
      <c r="T24" s="100"/>
      <c r="U24" s="100">
        <v>14920</v>
      </c>
      <c r="V24" s="100">
        <v>14920</v>
      </c>
      <c r="W24" s="100">
        <v>21580</v>
      </c>
      <c r="X24" s="100"/>
      <c r="Y24" s="100">
        <v>21580</v>
      </c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203042372</v>
      </c>
      <c r="D25" s="217">
        <f>+D5+D9+D15+D19+D24</f>
        <v>0</v>
      </c>
      <c r="E25" s="230">
        <f t="shared" si="4"/>
        <v>261137850</v>
      </c>
      <c r="F25" s="219">
        <f t="shared" si="4"/>
        <v>319203143</v>
      </c>
      <c r="G25" s="219">
        <f t="shared" si="4"/>
        <v>786222</v>
      </c>
      <c r="H25" s="219">
        <f t="shared" si="4"/>
        <v>0</v>
      </c>
      <c r="I25" s="219">
        <f t="shared" si="4"/>
        <v>1581758</v>
      </c>
      <c r="J25" s="219">
        <f t="shared" si="4"/>
        <v>2367980</v>
      </c>
      <c r="K25" s="219">
        <f t="shared" si="4"/>
        <v>1581758</v>
      </c>
      <c r="L25" s="219">
        <f t="shared" si="4"/>
        <v>5288275</v>
      </c>
      <c r="M25" s="219">
        <f t="shared" si="4"/>
        <v>1263866</v>
      </c>
      <c r="N25" s="219">
        <f t="shared" si="4"/>
        <v>8133899</v>
      </c>
      <c r="O25" s="219">
        <f t="shared" si="4"/>
        <v>8812674</v>
      </c>
      <c r="P25" s="219">
        <f t="shared" si="4"/>
        <v>1093886</v>
      </c>
      <c r="Q25" s="219">
        <f t="shared" si="4"/>
        <v>11252788</v>
      </c>
      <c r="R25" s="219">
        <f t="shared" si="4"/>
        <v>21159348</v>
      </c>
      <c r="S25" s="219">
        <f t="shared" si="4"/>
        <v>9087154</v>
      </c>
      <c r="T25" s="219">
        <f t="shared" si="4"/>
        <v>16963214</v>
      </c>
      <c r="U25" s="219">
        <f t="shared" si="4"/>
        <v>38619074</v>
      </c>
      <c r="V25" s="219">
        <f t="shared" si="4"/>
        <v>64669442</v>
      </c>
      <c r="W25" s="219">
        <f t="shared" si="4"/>
        <v>96330669</v>
      </c>
      <c r="X25" s="219">
        <f t="shared" si="4"/>
        <v>261137850</v>
      </c>
      <c r="Y25" s="219">
        <f t="shared" si="4"/>
        <v>-164807181</v>
      </c>
      <c r="Z25" s="231">
        <f>+IF(X25&lt;&gt;0,+(Y25/X25)*100,0)</f>
        <v>-63.111180933748216</v>
      </c>
      <c r="AA25" s="232">
        <f>+AA5+AA9+AA15+AA19+AA24</f>
        <v>319203143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189828200</v>
      </c>
      <c r="D28" s="155"/>
      <c r="E28" s="156">
        <v>213590539</v>
      </c>
      <c r="F28" s="60">
        <v>238626817</v>
      </c>
      <c r="G28" s="60">
        <v>786222</v>
      </c>
      <c r="H28" s="60"/>
      <c r="I28" s="60">
        <v>1581758</v>
      </c>
      <c r="J28" s="60">
        <v>2367980</v>
      </c>
      <c r="K28" s="60">
        <v>1581758</v>
      </c>
      <c r="L28" s="60">
        <v>5107880</v>
      </c>
      <c r="M28" s="60">
        <v>1230986</v>
      </c>
      <c r="N28" s="60">
        <v>7920624</v>
      </c>
      <c r="O28" s="60">
        <v>8736173</v>
      </c>
      <c r="P28" s="60">
        <v>927370</v>
      </c>
      <c r="Q28" s="60">
        <v>10999063</v>
      </c>
      <c r="R28" s="60">
        <v>20662606</v>
      </c>
      <c r="S28" s="60">
        <v>9053397</v>
      </c>
      <c r="T28" s="60">
        <v>16819590</v>
      </c>
      <c r="U28" s="60">
        <v>37174897</v>
      </c>
      <c r="V28" s="60">
        <v>63047884</v>
      </c>
      <c r="W28" s="60">
        <v>93999094</v>
      </c>
      <c r="X28" s="60">
        <v>235467850</v>
      </c>
      <c r="Y28" s="60">
        <v>-141468756</v>
      </c>
      <c r="Z28" s="140">
        <v>-60.08</v>
      </c>
      <c r="AA28" s="155">
        <v>238626817</v>
      </c>
    </row>
    <row r="29" spans="1:27" ht="12.75">
      <c r="A29" s="234" t="s">
        <v>134</v>
      </c>
      <c r="B29" s="136"/>
      <c r="C29" s="155"/>
      <c r="D29" s="155"/>
      <c r="E29" s="156"/>
      <c r="F29" s="60">
        <v>40248145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>
        <v>40248145</v>
      </c>
    </row>
    <row r="30" spans="1:27" ht="12.75">
      <c r="A30" s="234" t="s">
        <v>135</v>
      </c>
      <c r="B30" s="136"/>
      <c r="C30" s="157">
        <v>4014172</v>
      </c>
      <c r="D30" s="157"/>
      <c r="E30" s="158">
        <v>18250000</v>
      </c>
      <c r="F30" s="159">
        <v>25670000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>
        <v>25670000</v>
      </c>
      <c r="Y30" s="159">
        <v>-25670000</v>
      </c>
      <c r="Z30" s="141">
        <v>-100</v>
      </c>
      <c r="AA30" s="225">
        <v>25670000</v>
      </c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193842372</v>
      </c>
      <c r="D32" s="210">
        <f>SUM(D28:D31)</f>
        <v>0</v>
      </c>
      <c r="E32" s="211">
        <f t="shared" si="5"/>
        <v>231840539</v>
      </c>
      <c r="F32" s="77">
        <f t="shared" si="5"/>
        <v>304544962</v>
      </c>
      <c r="G32" s="77">
        <f t="shared" si="5"/>
        <v>786222</v>
      </c>
      <c r="H32" s="77">
        <f t="shared" si="5"/>
        <v>0</v>
      </c>
      <c r="I32" s="77">
        <f t="shared" si="5"/>
        <v>1581758</v>
      </c>
      <c r="J32" s="77">
        <f t="shared" si="5"/>
        <v>2367980</v>
      </c>
      <c r="K32" s="77">
        <f t="shared" si="5"/>
        <v>1581758</v>
      </c>
      <c r="L32" s="77">
        <f t="shared" si="5"/>
        <v>5107880</v>
      </c>
      <c r="M32" s="77">
        <f t="shared" si="5"/>
        <v>1230986</v>
      </c>
      <c r="N32" s="77">
        <f t="shared" si="5"/>
        <v>7920624</v>
      </c>
      <c r="O32" s="77">
        <f t="shared" si="5"/>
        <v>8736173</v>
      </c>
      <c r="P32" s="77">
        <f t="shared" si="5"/>
        <v>927370</v>
      </c>
      <c r="Q32" s="77">
        <f t="shared" si="5"/>
        <v>10999063</v>
      </c>
      <c r="R32" s="77">
        <f t="shared" si="5"/>
        <v>20662606</v>
      </c>
      <c r="S32" s="77">
        <f t="shared" si="5"/>
        <v>9053397</v>
      </c>
      <c r="T32" s="77">
        <f t="shared" si="5"/>
        <v>16819590</v>
      </c>
      <c r="U32" s="77">
        <f t="shared" si="5"/>
        <v>37174897</v>
      </c>
      <c r="V32" s="77">
        <f t="shared" si="5"/>
        <v>63047884</v>
      </c>
      <c r="W32" s="77">
        <f t="shared" si="5"/>
        <v>93999094</v>
      </c>
      <c r="X32" s="77">
        <f t="shared" si="5"/>
        <v>261137850</v>
      </c>
      <c r="Y32" s="77">
        <f t="shared" si="5"/>
        <v>-167138756</v>
      </c>
      <c r="Z32" s="212">
        <f>+IF(X32&lt;&gt;0,+(Y32/X32)*100,0)</f>
        <v>-64.00403311890635</v>
      </c>
      <c r="AA32" s="79">
        <f>SUM(AA28:AA31)</f>
        <v>304544962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>
        <v>1500000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>
        <v>15820</v>
      </c>
      <c r="T34" s="60"/>
      <c r="U34" s="60">
        <v>88683</v>
      </c>
      <c r="V34" s="60">
        <v>104503</v>
      </c>
      <c r="W34" s="60">
        <v>104503</v>
      </c>
      <c r="X34" s="60"/>
      <c r="Y34" s="60">
        <v>104503</v>
      </c>
      <c r="Z34" s="140"/>
      <c r="AA34" s="62">
        <v>1500000</v>
      </c>
    </row>
    <row r="35" spans="1:27" ht="12.75">
      <c r="A35" s="237" t="s">
        <v>53</v>
      </c>
      <c r="B35" s="136"/>
      <c r="C35" s="155">
        <v>9200000</v>
      </c>
      <c r="D35" s="155"/>
      <c r="E35" s="156">
        <v>29297311</v>
      </c>
      <c r="F35" s="60">
        <v>13158181</v>
      </c>
      <c r="G35" s="60"/>
      <c r="H35" s="60"/>
      <c r="I35" s="60"/>
      <c r="J35" s="60"/>
      <c r="K35" s="60"/>
      <c r="L35" s="60">
        <v>180395</v>
      </c>
      <c r="M35" s="60">
        <v>32880</v>
      </c>
      <c r="N35" s="60">
        <v>213275</v>
      </c>
      <c r="O35" s="60">
        <v>76501</v>
      </c>
      <c r="P35" s="60">
        <v>166516</v>
      </c>
      <c r="Q35" s="60">
        <v>253725</v>
      </c>
      <c r="R35" s="60">
        <v>496742</v>
      </c>
      <c r="S35" s="60">
        <v>17937</v>
      </c>
      <c r="T35" s="60">
        <v>143624</v>
      </c>
      <c r="U35" s="60">
        <v>1355495</v>
      </c>
      <c r="V35" s="60">
        <v>1517056</v>
      </c>
      <c r="W35" s="60">
        <v>2227073</v>
      </c>
      <c r="X35" s="60"/>
      <c r="Y35" s="60">
        <v>2227073</v>
      </c>
      <c r="Z35" s="140"/>
      <c r="AA35" s="62">
        <v>13158181</v>
      </c>
    </row>
    <row r="36" spans="1:27" ht="12.75">
      <c r="A36" s="238" t="s">
        <v>139</v>
      </c>
      <c r="B36" s="149"/>
      <c r="C36" s="222">
        <f aca="true" t="shared" si="6" ref="C36:Y36">SUM(C32:C35)</f>
        <v>203042372</v>
      </c>
      <c r="D36" s="222">
        <f>SUM(D32:D35)</f>
        <v>0</v>
      </c>
      <c r="E36" s="218">
        <f t="shared" si="6"/>
        <v>261137850</v>
      </c>
      <c r="F36" s="220">
        <f t="shared" si="6"/>
        <v>319203143</v>
      </c>
      <c r="G36" s="220">
        <f t="shared" si="6"/>
        <v>786222</v>
      </c>
      <c r="H36" s="220">
        <f t="shared" si="6"/>
        <v>0</v>
      </c>
      <c r="I36" s="220">
        <f t="shared" si="6"/>
        <v>1581758</v>
      </c>
      <c r="J36" s="220">
        <f t="shared" si="6"/>
        <v>2367980</v>
      </c>
      <c r="K36" s="220">
        <f t="shared" si="6"/>
        <v>1581758</v>
      </c>
      <c r="L36" s="220">
        <f t="shared" si="6"/>
        <v>5288275</v>
      </c>
      <c r="M36" s="220">
        <f t="shared" si="6"/>
        <v>1263866</v>
      </c>
      <c r="N36" s="220">
        <f t="shared" si="6"/>
        <v>8133899</v>
      </c>
      <c r="O36" s="220">
        <f t="shared" si="6"/>
        <v>8812674</v>
      </c>
      <c r="P36" s="220">
        <f t="shared" si="6"/>
        <v>1093886</v>
      </c>
      <c r="Q36" s="220">
        <f t="shared" si="6"/>
        <v>11252788</v>
      </c>
      <c r="R36" s="220">
        <f t="shared" si="6"/>
        <v>21159348</v>
      </c>
      <c r="S36" s="220">
        <f t="shared" si="6"/>
        <v>9087154</v>
      </c>
      <c r="T36" s="220">
        <f t="shared" si="6"/>
        <v>16963214</v>
      </c>
      <c r="U36" s="220">
        <f t="shared" si="6"/>
        <v>38619075</v>
      </c>
      <c r="V36" s="220">
        <f t="shared" si="6"/>
        <v>64669443</v>
      </c>
      <c r="W36" s="220">
        <f t="shared" si="6"/>
        <v>96330670</v>
      </c>
      <c r="X36" s="220">
        <f t="shared" si="6"/>
        <v>261137850</v>
      </c>
      <c r="Y36" s="220">
        <f t="shared" si="6"/>
        <v>-164807180</v>
      </c>
      <c r="Z36" s="221">
        <f>+IF(X36&lt;&gt;0,+(Y36/X36)*100,0)</f>
        <v>-63.1111805508087</v>
      </c>
      <c r="AA36" s="239">
        <f>SUM(AA32:AA35)</f>
        <v>319203143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47686</v>
      </c>
      <c r="D6" s="155"/>
      <c r="E6" s="59">
        <v>28000</v>
      </c>
      <c r="F6" s="60">
        <v>28000</v>
      </c>
      <c r="G6" s="60">
        <v>661629</v>
      </c>
      <c r="H6" s="60">
        <v>27381</v>
      </c>
      <c r="I6" s="60">
        <v>27381</v>
      </c>
      <c r="J6" s="60">
        <v>27381</v>
      </c>
      <c r="K6" s="60">
        <v>27381</v>
      </c>
      <c r="L6" s="60">
        <v>27381</v>
      </c>
      <c r="M6" s="60"/>
      <c r="N6" s="60"/>
      <c r="O6" s="60">
        <v>27381</v>
      </c>
      <c r="P6" s="60">
        <v>27381</v>
      </c>
      <c r="Q6" s="60">
        <v>2608158</v>
      </c>
      <c r="R6" s="60">
        <v>2608158</v>
      </c>
      <c r="S6" s="60">
        <v>31381</v>
      </c>
      <c r="T6" s="60">
        <v>31381</v>
      </c>
      <c r="U6" s="60">
        <v>4857130</v>
      </c>
      <c r="V6" s="60">
        <v>4857130</v>
      </c>
      <c r="W6" s="60">
        <v>4857130</v>
      </c>
      <c r="X6" s="60">
        <v>28000</v>
      </c>
      <c r="Y6" s="60">
        <v>4829130</v>
      </c>
      <c r="Z6" s="140">
        <v>17246.89</v>
      </c>
      <c r="AA6" s="62">
        <v>28000</v>
      </c>
    </row>
    <row r="7" spans="1:27" ht="12.75">
      <c r="A7" s="249" t="s">
        <v>144</v>
      </c>
      <c r="B7" s="182"/>
      <c r="C7" s="155">
        <v>188121</v>
      </c>
      <c r="D7" s="155"/>
      <c r="E7" s="59"/>
      <c r="F7" s="60"/>
      <c r="G7" s="60">
        <v>41145043</v>
      </c>
      <c r="H7" s="60">
        <v>33145043</v>
      </c>
      <c r="I7" s="60">
        <v>33145043</v>
      </c>
      <c r="J7" s="60">
        <v>33145043</v>
      </c>
      <c r="K7" s="60">
        <v>15202226</v>
      </c>
      <c r="L7" s="60">
        <v>9239591</v>
      </c>
      <c r="M7" s="60"/>
      <c r="N7" s="60"/>
      <c r="O7" s="60">
        <v>1807519</v>
      </c>
      <c r="P7" s="60">
        <v>2165356</v>
      </c>
      <c r="Q7" s="60">
        <v>26672645</v>
      </c>
      <c r="R7" s="60">
        <v>26672645</v>
      </c>
      <c r="S7" s="60">
        <v>7027153</v>
      </c>
      <c r="T7" s="60">
        <v>3916106</v>
      </c>
      <c r="U7" s="60">
        <v>12795</v>
      </c>
      <c r="V7" s="60">
        <v>12795</v>
      </c>
      <c r="W7" s="60">
        <v>12795</v>
      </c>
      <c r="X7" s="60"/>
      <c r="Y7" s="60">
        <v>12795</v>
      </c>
      <c r="Z7" s="140"/>
      <c r="AA7" s="62"/>
    </row>
    <row r="8" spans="1:27" ht="12.75">
      <c r="A8" s="249" t="s">
        <v>145</v>
      </c>
      <c r="B8" s="182"/>
      <c r="C8" s="155">
        <v>628862427</v>
      </c>
      <c r="D8" s="155"/>
      <c r="E8" s="59">
        <v>1738517294</v>
      </c>
      <c r="F8" s="60">
        <v>1738517294</v>
      </c>
      <c r="G8" s="60">
        <v>1140299890</v>
      </c>
      <c r="H8" s="60">
        <v>743081557</v>
      </c>
      <c r="I8" s="60">
        <v>743081557</v>
      </c>
      <c r="J8" s="60">
        <v>743081557</v>
      </c>
      <c r="K8" s="60">
        <v>811845010</v>
      </c>
      <c r="L8" s="60">
        <v>867432739</v>
      </c>
      <c r="M8" s="60"/>
      <c r="N8" s="60"/>
      <c r="O8" s="60">
        <v>864883944</v>
      </c>
      <c r="P8" s="60">
        <v>958230077</v>
      </c>
      <c r="Q8" s="60">
        <v>954294200</v>
      </c>
      <c r="R8" s="60">
        <v>954294200</v>
      </c>
      <c r="S8" s="60">
        <v>1018584625</v>
      </c>
      <c r="T8" s="60">
        <v>1065466146</v>
      </c>
      <c r="U8" s="60">
        <v>1088501286</v>
      </c>
      <c r="V8" s="60">
        <v>1088501286</v>
      </c>
      <c r="W8" s="60">
        <v>1088501286</v>
      </c>
      <c r="X8" s="60">
        <v>1738517294</v>
      </c>
      <c r="Y8" s="60">
        <v>-650016008</v>
      </c>
      <c r="Z8" s="140">
        <v>-37.39</v>
      </c>
      <c r="AA8" s="62">
        <v>1738517294</v>
      </c>
    </row>
    <row r="9" spans="1:27" ht="12.75">
      <c r="A9" s="249" t="s">
        <v>146</v>
      </c>
      <c r="B9" s="182"/>
      <c r="C9" s="155">
        <v>22109228</v>
      </c>
      <c r="D9" s="155"/>
      <c r="E9" s="59">
        <v>250194600</v>
      </c>
      <c r="F9" s="60">
        <v>250194600</v>
      </c>
      <c r="G9" s="60">
        <v>222610707</v>
      </c>
      <c r="H9" s="60">
        <v>38478032</v>
      </c>
      <c r="I9" s="60">
        <v>38478032</v>
      </c>
      <c r="J9" s="60">
        <v>38478032</v>
      </c>
      <c r="K9" s="60">
        <v>39948257</v>
      </c>
      <c r="L9" s="60">
        <v>33002485</v>
      </c>
      <c r="M9" s="60"/>
      <c r="N9" s="60"/>
      <c r="O9" s="60">
        <v>212260348</v>
      </c>
      <c r="P9" s="60">
        <v>210432612</v>
      </c>
      <c r="Q9" s="60">
        <v>274545592</v>
      </c>
      <c r="R9" s="60">
        <v>274545592</v>
      </c>
      <c r="S9" s="60">
        <v>47632548</v>
      </c>
      <c r="T9" s="60">
        <v>294142963</v>
      </c>
      <c r="U9" s="60">
        <v>304147570</v>
      </c>
      <c r="V9" s="60">
        <v>304147570</v>
      </c>
      <c r="W9" s="60">
        <v>304147570</v>
      </c>
      <c r="X9" s="60">
        <v>250194600</v>
      </c>
      <c r="Y9" s="60">
        <v>53952970</v>
      </c>
      <c r="Z9" s="140">
        <v>21.56</v>
      </c>
      <c r="AA9" s="62">
        <v>250194600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35988162</v>
      </c>
      <c r="D11" s="155"/>
      <c r="E11" s="59">
        <v>35000000</v>
      </c>
      <c r="F11" s="60">
        <v>35000000</v>
      </c>
      <c r="G11" s="60">
        <v>24644038</v>
      </c>
      <c r="H11" s="60">
        <v>28182837</v>
      </c>
      <c r="I11" s="60">
        <v>28182837</v>
      </c>
      <c r="J11" s="60">
        <v>28182837</v>
      </c>
      <c r="K11" s="60">
        <v>26931556</v>
      </c>
      <c r="L11" s="60">
        <v>27491992</v>
      </c>
      <c r="M11" s="60"/>
      <c r="N11" s="60"/>
      <c r="O11" s="60">
        <v>44105369</v>
      </c>
      <c r="P11" s="60">
        <v>42564036</v>
      </c>
      <c r="Q11" s="60">
        <v>46429770</v>
      </c>
      <c r="R11" s="60">
        <v>46429770</v>
      </c>
      <c r="S11" s="60">
        <v>48436533</v>
      </c>
      <c r="T11" s="60">
        <v>49547696</v>
      </c>
      <c r="U11" s="60">
        <v>42026848</v>
      </c>
      <c r="V11" s="60">
        <v>42026848</v>
      </c>
      <c r="W11" s="60">
        <v>42026848</v>
      </c>
      <c r="X11" s="60">
        <v>35000000</v>
      </c>
      <c r="Y11" s="60">
        <v>7026848</v>
      </c>
      <c r="Z11" s="140">
        <v>20.08</v>
      </c>
      <c r="AA11" s="62">
        <v>35000000</v>
      </c>
    </row>
    <row r="12" spans="1:27" ht="12.75">
      <c r="A12" s="250" t="s">
        <v>56</v>
      </c>
      <c r="B12" s="251"/>
      <c r="C12" s="168">
        <f aca="true" t="shared" si="0" ref="C12:Y12">SUM(C6:C11)</f>
        <v>687195624</v>
      </c>
      <c r="D12" s="168">
        <f>SUM(D6:D11)</f>
        <v>0</v>
      </c>
      <c r="E12" s="72">
        <f t="shared" si="0"/>
        <v>2023739894</v>
      </c>
      <c r="F12" s="73">
        <f t="shared" si="0"/>
        <v>2023739894</v>
      </c>
      <c r="G12" s="73">
        <f t="shared" si="0"/>
        <v>1429361307</v>
      </c>
      <c r="H12" s="73">
        <f t="shared" si="0"/>
        <v>842914850</v>
      </c>
      <c r="I12" s="73">
        <f t="shared" si="0"/>
        <v>842914850</v>
      </c>
      <c r="J12" s="73">
        <f t="shared" si="0"/>
        <v>842914850</v>
      </c>
      <c r="K12" s="73">
        <f t="shared" si="0"/>
        <v>893954430</v>
      </c>
      <c r="L12" s="73">
        <f t="shared" si="0"/>
        <v>937194188</v>
      </c>
      <c r="M12" s="73">
        <f t="shared" si="0"/>
        <v>0</v>
      </c>
      <c r="N12" s="73">
        <f t="shared" si="0"/>
        <v>0</v>
      </c>
      <c r="O12" s="73">
        <f t="shared" si="0"/>
        <v>1123084561</v>
      </c>
      <c r="P12" s="73">
        <f t="shared" si="0"/>
        <v>1213419462</v>
      </c>
      <c r="Q12" s="73">
        <f t="shared" si="0"/>
        <v>1304550365</v>
      </c>
      <c r="R12" s="73">
        <f t="shared" si="0"/>
        <v>1304550365</v>
      </c>
      <c r="S12" s="73">
        <f t="shared" si="0"/>
        <v>1121712240</v>
      </c>
      <c r="T12" s="73">
        <f t="shared" si="0"/>
        <v>1413104292</v>
      </c>
      <c r="U12" s="73">
        <f t="shared" si="0"/>
        <v>1439545629</v>
      </c>
      <c r="V12" s="73">
        <f t="shared" si="0"/>
        <v>1439545629</v>
      </c>
      <c r="W12" s="73">
        <f t="shared" si="0"/>
        <v>1439545629</v>
      </c>
      <c r="X12" s="73">
        <f t="shared" si="0"/>
        <v>2023739894</v>
      </c>
      <c r="Y12" s="73">
        <f t="shared" si="0"/>
        <v>-584194265</v>
      </c>
      <c r="Z12" s="170">
        <f>+IF(X12&lt;&gt;0,+(Y12/X12)*100,0)</f>
        <v>-28.86706274516917</v>
      </c>
      <c r="AA12" s="74">
        <f>SUM(AA6:AA11)</f>
        <v>2023739894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>
        <v>8591007</v>
      </c>
      <c r="F16" s="60">
        <v>8591007</v>
      </c>
      <c r="G16" s="159">
        <v>8332128</v>
      </c>
      <c r="H16" s="159">
        <v>8333463</v>
      </c>
      <c r="I16" s="159">
        <v>8333463</v>
      </c>
      <c r="J16" s="60">
        <v>8333463</v>
      </c>
      <c r="K16" s="159">
        <v>8333463</v>
      </c>
      <c r="L16" s="159">
        <v>8333463</v>
      </c>
      <c r="M16" s="60"/>
      <c r="N16" s="159"/>
      <c r="O16" s="159">
        <v>8145342</v>
      </c>
      <c r="P16" s="159">
        <v>8591007</v>
      </c>
      <c r="Q16" s="60">
        <v>8145342</v>
      </c>
      <c r="R16" s="159">
        <v>8145342</v>
      </c>
      <c r="S16" s="159">
        <v>8591007</v>
      </c>
      <c r="T16" s="60">
        <v>8415800</v>
      </c>
      <c r="U16" s="159">
        <v>8415800</v>
      </c>
      <c r="V16" s="159">
        <v>8415800</v>
      </c>
      <c r="W16" s="159">
        <v>8415800</v>
      </c>
      <c r="X16" s="60">
        <v>8591007</v>
      </c>
      <c r="Y16" s="159">
        <v>-175207</v>
      </c>
      <c r="Z16" s="141">
        <v>-2.04</v>
      </c>
      <c r="AA16" s="225">
        <v>8591007</v>
      </c>
    </row>
    <row r="17" spans="1:27" ht="12.75">
      <c r="A17" s="249" t="s">
        <v>152</v>
      </c>
      <c r="B17" s="182"/>
      <c r="C17" s="155">
        <v>754739788</v>
      </c>
      <c r="D17" s="155"/>
      <c r="E17" s="59">
        <v>2750000</v>
      </c>
      <c r="F17" s="60">
        <v>2750000</v>
      </c>
      <c r="G17" s="60">
        <v>2584000</v>
      </c>
      <c r="H17" s="60">
        <v>2720000</v>
      </c>
      <c r="I17" s="60">
        <v>2720000</v>
      </c>
      <c r="J17" s="60">
        <v>2720000</v>
      </c>
      <c r="K17" s="60">
        <v>2720000</v>
      </c>
      <c r="L17" s="60">
        <v>2720000</v>
      </c>
      <c r="M17" s="60"/>
      <c r="N17" s="60"/>
      <c r="O17" s="60">
        <v>754739788</v>
      </c>
      <c r="P17" s="60">
        <v>754739788</v>
      </c>
      <c r="Q17" s="60">
        <v>754739788</v>
      </c>
      <c r="R17" s="60">
        <v>754739788</v>
      </c>
      <c r="S17" s="60">
        <v>2720000</v>
      </c>
      <c r="T17" s="60">
        <v>754739788</v>
      </c>
      <c r="U17" s="60">
        <v>2720000</v>
      </c>
      <c r="V17" s="60">
        <v>2720000</v>
      </c>
      <c r="W17" s="60">
        <v>2720000</v>
      </c>
      <c r="X17" s="60">
        <v>2750000</v>
      </c>
      <c r="Y17" s="60">
        <v>-30000</v>
      </c>
      <c r="Z17" s="140">
        <v>-1.09</v>
      </c>
      <c r="AA17" s="62">
        <v>2750000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7371487383</v>
      </c>
      <c r="D19" s="155"/>
      <c r="E19" s="59">
        <v>2490142230</v>
      </c>
      <c r="F19" s="60">
        <v>2490142230</v>
      </c>
      <c r="G19" s="60">
        <v>2256112773</v>
      </c>
      <c r="H19" s="60">
        <v>7700986113</v>
      </c>
      <c r="I19" s="60">
        <v>7700986113</v>
      </c>
      <c r="J19" s="60">
        <v>7700986113</v>
      </c>
      <c r="K19" s="60">
        <v>7691148376</v>
      </c>
      <c r="L19" s="60">
        <v>7682478317</v>
      </c>
      <c r="M19" s="60"/>
      <c r="N19" s="60"/>
      <c r="O19" s="60">
        <v>7251718357</v>
      </c>
      <c r="P19" s="60">
        <v>7230755244</v>
      </c>
      <c r="Q19" s="60">
        <v>7246009886</v>
      </c>
      <c r="R19" s="60">
        <v>7246009886</v>
      </c>
      <c r="S19" s="60">
        <v>7256097039</v>
      </c>
      <c r="T19" s="60">
        <v>7255914842</v>
      </c>
      <c r="U19" s="60">
        <v>7277388502</v>
      </c>
      <c r="V19" s="60">
        <v>7277388502</v>
      </c>
      <c r="W19" s="60">
        <v>7277388502</v>
      </c>
      <c r="X19" s="60">
        <v>2490142230</v>
      </c>
      <c r="Y19" s="60">
        <v>4787246272</v>
      </c>
      <c r="Z19" s="140">
        <v>192.25</v>
      </c>
      <c r="AA19" s="62">
        <v>2490142230</v>
      </c>
    </row>
    <row r="20" spans="1:27" ht="12.75">
      <c r="A20" s="249" t="s">
        <v>155</v>
      </c>
      <c r="B20" s="182"/>
      <c r="C20" s="155">
        <v>1963396</v>
      </c>
      <c r="D20" s="155"/>
      <c r="E20" s="59">
        <v>2222000</v>
      </c>
      <c r="F20" s="60">
        <v>2222000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2222000</v>
      </c>
      <c r="Y20" s="60">
        <v>-2222000</v>
      </c>
      <c r="Z20" s="140">
        <v>-100</v>
      </c>
      <c r="AA20" s="62">
        <v>2222000</v>
      </c>
    </row>
    <row r="21" spans="1:27" ht="12.75">
      <c r="A21" s="249" t="s">
        <v>156</v>
      </c>
      <c r="B21" s="182"/>
      <c r="C21" s="155"/>
      <c r="D21" s="155"/>
      <c r="E21" s="59"/>
      <c r="F21" s="60"/>
      <c r="G21" s="60">
        <v>1963395</v>
      </c>
      <c r="H21" s="60">
        <v>1963395</v>
      </c>
      <c r="I21" s="60">
        <v>1963395</v>
      </c>
      <c r="J21" s="60">
        <v>1963395</v>
      </c>
      <c r="K21" s="60">
        <v>1963395</v>
      </c>
      <c r="L21" s="60">
        <v>1963395</v>
      </c>
      <c r="M21" s="60"/>
      <c r="N21" s="60"/>
      <c r="O21" s="60">
        <v>1963395</v>
      </c>
      <c r="P21" s="60">
        <v>2221559</v>
      </c>
      <c r="Q21" s="60">
        <v>1963395</v>
      </c>
      <c r="R21" s="60">
        <v>1963395</v>
      </c>
      <c r="S21" s="60">
        <v>2221559</v>
      </c>
      <c r="T21" s="60">
        <v>1963395</v>
      </c>
      <c r="U21" s="60">
        <v>2239070</v>
      </c>
      <c r="V21" s="60">
        <v>2239070</v>
      </c>
      <c r="W21" s="60">
        <v>2239070</v>
      </c>
      <c r="X21" s="60"/>
      <c r="Y21" s="60">
        <v>2239070</v>
      </c>
      <c r="Z21" s="140"/>
      <c r="AA21" s="62"/>
    </row>
    <row r="22" spans="1:27" ht="12.75">
      <c r="A22" s="249" t="s">
        <v>157</v>
      </c>
      <c r="B22" s="182"/>
      <c r="C22" s="155">
        <v>2076941</v>
      </c>
      <c r="D22" s="155"/>
      <c r="E22" s="59"/>
      <c r="F22" s="60"/>
      <c r="G22" s="60"/>
      <c r="H22" s="60">
        <v>2076941</v>
      </c>
      <c r="I22" s="60">
        <v>2076941</v>
      </c>
      <c r="J22" s="60">
        <v>2076941</v>
      </c>
      <c r="K22" s="60">
        <v>2076941</v>
      </c>
      <c r="L22" s="60">
        <v>2076941</v>
      </c>
      <c r="M22" s="60"/>
      <c r="N22" s="60"/>
      <c r="O22" s="60">
        <v>2076941</v>
      </c>
      <c r="P22" s="60">
        <v>2076941</v>
      </c>
      <c r="Q22" s="60">
        <v>2076941</v>
      </c>
      <c r="R22" s="60">
        <v>2076941</v>
      </c>
      <c r="S22" s="60"/>
      <c r="T22" s="60">
        <v>2076941</v>
      </c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158</v>
      </c>
      <c r="B23" s="182"/>
      <c r="C23" s="155">
        <v>8545342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8138812850</v>
      </c>
      <c r="D24" s="168">
        <f>SUM(D15:D23)</f>
        <v>0</v>
      </c>
      <c r="E24" s="76">
        <f t="shared" si="1"/>
        <v>2503705237</v>
      </c>
      <c r="F24" s="77">
        <f t="shared" si="1"/>
        <v>2503705237</v>
      </c>
      <c r="G24" s="77">
        <f t="shared" si="1"/>
        <v>2268992296</v>
      </c>
      <c r="H24" s="77">
        <f t="shared" si="1"/>
        <v>7716079912</v>
      </c>
      <c r="I24" s="77">
        <f t="shared" si="1"/>
        <v>7716079912</v>
      </c>
      <c r="J24" s="77">
        <f t="shared" si="1"/>
        <v>7716079912</v>
      </c>
      <c r="K24" s="77">
        <f t="shared" si="1"/>
        <v>7706242175</v>
      </c>
      <c r="L24" s="77">
        <f t="shared" si="1"/>
        <v>7697572116</v>
      </c>
      <c r="M24" s="77">
        <f t="shared" si="1"/>
        <v>0</v>
      </c>
      <c r="N24" s="77">
        <f t="shared" si="1"/>
        <v>0</v>
      </c>
      <c r="O24" s="77">
        <f t="shared" si="1"/>
        <v>8018643823</v>
      </c>
      <c r="P24" s="77">
        <f t="shared" si="1"/>
        <v>7998384539</v>
      </c>
      <c r="Q24" s="77">
        <f t="shared" si="1"/>
        <v>8012935352</v>
      </c>
      <c r="R24" s="77">
        <f t="shared" si="1"/>
        <v>8012935352</v>
      </c>
      <c r="S24" s="77">
        <f t="shared" si="1"/>
        <v>7269629605</v>
      </c>
      <c r="T24" s="77">
        <f t="shared" si="1"/>
        <v>8023110766</v>
      </c>
      <c r="U24" s="77">
        <f t="shared" si="1"/>
        <v>7290763372</v>
      </c>
      <c r="V24" s="77">
        <f t="shared" si="1"/>
        <v>7290763372</v>
      </c>
      <c r="W24" s="77">
        <f t="shared" si="1"/>
        <v>7290763372</v>
      </c>
      <c r="X24" s="77">
        <f t="shared" si="1"/>
        <v>2503705237</v>
      </c>
      <c r="Y24" s="77">
        <f t="shared" si="1"/>
        <v>4787058135</v>
      </c>
      <c r="Z24" s="212">
        <f>+IF(X24&lt;&gt;0,+(Y24/X24)*100,0)</f>
        <v>191.19895042980252</v>
      </c>
      <c r="AA24" s="79">
        <f>SUM(AA15:AA23)</f>
        <v>2503705237</v>
      </c>
    </row>
    <row r="25" spans="1:27" ht="12.75">
      <c r="A25" s="250" t="s">
        <v>159</v>
      </c>
      <c r="B25" s="251"/>
      <c r="C25" s="168">
        <f aca="true" t="shared" si="2" ref="C25:Y25">+C12+C24</f>
        <v>8826008474</v>
      </c>
      <c r="D25" s="168">
        <f>+D12+D24</f>
        <v>0</v>
      </c>
      <c r="E25" s="72">
        <f t="shared" si="2"/>
        <v>4527445131</v>
      </c>
      <c r="F25" s="73">
        <f t="shared" si="2"/>
        <v>4527445131</v>
      </c>
      <c r="G25" s="73">
        <f t="shared" si="2"/>
        <v>3698353603</v>
      </c>
      <c r="H25" s="73">
        <f t="shared" si="2"/>
        <v>8558994762</v>
      </c>
      <c r="I25" s="73">
        <f t="shared" si="2"/>
        <v>8558994762</v>
      </c>
      <c r="J25" s="73">
        <f t="shared" si="2"/>
        <v>8558994762</v>
      </c>
      <c r="K25" s="73">
        <f t="shared" si="2"/>
        <v>8600196605</v>
      </c>
      <c r="L25" s="73">
        <f t="shared" si="2"/>
        <v>8634766304</v>
      </c>
      <c r="M25" s="73">
        <f t="shared" si="2"/>
        <v>0</v>
      </c>
      <c r="N25" s="73">
        <f t="shared" si="2"/>
        <v>0</v>
      </c>
      <c r="O25" s="73">
        <f t="shared" si="2"/>
        <v>9141728384</v>
      </c>
      <c r="P25" s="73">
        <f t="shared" si="2"/>
        <v>9211804001</v>
      </c>
      <c r="Q25" s="73">
        <f t="shared" si="2"/>
        <v>9317485717</v>
      </c>
      <c r="R25" s="73">
        <f t="shared" si="2"/>
        <v>9317485717</v>
      </c>
      <c r="S25" s="73">
        <f t="shared" si="2"/>
        <v>8391341845</v>
      </c>
      <c r="T25" s="73">
        <f t="shared" si="2"/>
        <v>9436215058</v>
      </c>
      <c r="U25" s="73">
        <f t="shared" si="2"/>
        <v>8730309001</v>
      </c>
      <c r="V25" s="73">
        <f t="shared" si="2"/>
        <v>8730309001</v>
      </c>
      <c r="W25" s="73">
        <f t="shared" si="2"/>
        <v>8730309001</v>
      </c>
      <c r="X25" s="73">
        <f t="shared" si="2"/>
        <v>4527445131</v>
      </c>
      <c r="Y25" s="73">
        <f t="shared" si="2"/>
        <v>4202863870</v>
      </c>
      <c r="Z25" s="170">
        <f>+IF(X25&lt;&gt;0,+(Y25/X25)*100,0)</f>
        <v>92.830807406642</v>
      </c>
      <c r="AA25" s="74">
        <f>+AA12+AA24</f>
        <v>4527445131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>
        <v>1139261</v>
      </c>
      <c r="D29" s="155"/>
      <c r="E29" s="59"/>
      <c r="F29" s="60"/>
      <c r="G29" s="60"/>
      <c r="H29" s="60">
        <v>5510975</v>
      </c>
      <c r="I29" s="60">
        <v>5510975</v>
      </c>
      <c r="J29" s="60">
        <v>5510975</v>
      </c>
      <c r="K29" s="60">
        <v>11915817</v>
      </c>
      <c r="L29" s="60">
        <v>17828612</v>
      </c>
      <c r="M29" s="60"/>
      <c r="N29" s="60"/>
      <c r="O29" s="60">
        <v>1385350</v>
      </c>
      <c r="P29" s="60">
        <v>2165356</v>
      </c>
      <c r="Q29" s="60"/>
      <c r="R29" s="60"/>
      <c r="S29" s="60">
        <v>4479875</v>
      </c>
      <c r="T29" s="60">
        <v>26716074</v>
      </c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29093284</v>
      </c>
      <c r="D30" s="155"/>
      <c r="E30" s="59">
        <v>43570190</v>
      </c>
      <c r="F30" s="60">
        <v>43570189</v>
      </c>
      <c r="G30" s="60">
        <v>18393527</v>
      </c>
      <c r="H30" s="60">
        <v>20156333</v>
      </c>
      <c r="I30" s="60">
        <v>20156333</v>
      </c>
      <c r="J30" s="60">
        <v>20156333</v>
      </c>
      <c r="K30" s="60">
        <v>21195731</v>
      </c>
      <c r="L30" s="60">
        <v>19047764</v>
      </c>
      <c r="M30" s="60"/>
      <c r="N30" s="60"/>
      <c r="O30" s="60">
        <v>10562104</v>
      </c>
      <c r="P30" s="60">
        <v>10562104</v>
      </c>
      <c r="Q30" s="60">
        <v>8562104</v>
      </c>
      <c r="R30" s="60">
        <v>8562104</v>
      </c>
      <c r="S30" s="60">
        <v>8562104</v>
      </c>
      <c r="T30" s="60">
        <v>8562104</v>
      </c>
      <c r="U30" s="60">
        <v>6635552</v>
      </c>
      <c r="V30" s="60">
        <v>6635552</v>
      </c>
      <c r="W30" s="60">
        <v>6635552</v>
      </c>
      <c r="X30" s="60">
        <v>43570189</v>
      </c>
      <c r="Y30" s="60">
        <v>-36934637</v>
      </c>
      <c r="Z30" s="140">
        <v>-84.77</v>
      </c>
      <c r="AA30" s="62">
        <v>43570189</v>
      </c>
    </row>
    <row r="31" spans="1:27" ht="12.75">
      <c r="A31" s="249" t="s">
        <v>163</v>
      </c>
      <c r="B31" s="182"/>
      <c r="C31" s="155">
        <v>116492112</v>
      </c>
      <c r="D31" s="155"/>
      <c r="E31" s="59">
        <v>136171916</v>
      </c>
      <c r="F31" s="60">
        <v>136171917</v>
      </c>
      <c r="G31" s="60">
        <v>133273099</v>
      </c>
      <c r="H31" s="60">
        <v>115628935</v>
      </c>
      <c r="I31" s="60">
        <v>115628935</v>
      </c>
      <c r="J31" s="60">
        <v>115628935</v>
      </c>
      <c r="K31" s="60">
        <v>116458151</v>
      </c>
      <c r="L31" s="60">
        <v>116419891</v>
      </c>
      <c r="M31" s="60"/>
      <c r="N31" s="60"/>
      <c r="O31" s="60">
        <v>132906390</v>
      </c>
      <c r="P31" s="60">
        <v>133884378</v>
      </c>
      <c r="Q31" s="60">
        <v>133723974</v>
      </c>
      <c r="R31" s="60">
        <v>133723974</v>
      </c>
      <c r="S31" s="60">
        <v>133664975</v>
      </c>
      <c r="T31" s="60">
        <v>133657864</v>
      </c>
      <c r="U31" s="60">
        <v>133732627</v>
      </c>
      <c r="V31" s="60">
        <v>133732627</v>
      </c>
      <c r="W31" s="60">
        <v>133732627</v>
      </c>
      <c r="X31" s="60">
        <v>136171917</v>
      </c>
      <c r="Y31" s="60">
        <v>-2439290</v>
      </c>
      <c r="Z31" s="140">
        <v>-1.79</v>
      </c>
      <c r="AA31" s="62">
        <v>136171917</v>
      </c>
    </row>
    <row r="32" spans="1:27" ht="12.75">
      <c r="A32" s="249" t="s">
        <v>164</v>
      </c>
      <c r="B32" s="182"/>
      <c r="C32" s="155">
        <v>2018823224</v>
      </c>
      <c r="D32" s="155"/>
      <c r="E32" s="59">
        <v>1588869338</v>
      </c>
      <c r="F32" s="60">
        <v>1588869338</v>
      </c>
      <c r="G32" s="60">
        <v>2141280418</v>
      </c>
      <c r="H32" s="60">
        <v>1921809118</v>
      </c>
      <c r="I32" s="60">
        <v>1921809118</v>
      </c>
      <c r="J32" s="60">
        <v>1921809118</v>
      </c>
      <c r="K32" s="60">
        <v>2171544644</v>
      </c>
      <c r="L32" s="60">
        <v>1841567569</v>
      </c>
      <c r="M32" s="60"/>
      <c r="N32" s="60"/>
      <c r="O32" s="60">
        <v>1899850430</v>
      </c>
      <c r="P32" s="60">
        <v>1906978212</v>
      </c>
      <c r="Q32" s="60">
        <v>2375112165</v>
      </c>
      <c r="R32" s="60">
        <v>2375112165</v>
      </c>
      <c r="S32" s="60">
        <v>2581605497</v>
      </c>
      <c r="T32" s="60">
        <v>2535639300</v>
      </c>
      <c r="U32" s="60">
        <v>2304400122</v>
      </c>
      <c r="V32" s="60">
        <v>2304400122</v>
      </c>
      <c r="W32" s="60">
        <v>2304400122</v>
      </c>
      <c r="X32" s="60">
        <v>1588869338</v>
      </c>
      <c r="Y32" s="60">
        <v>715530784</v>
      </c>
      <c r="Z32" s="140">
        <v>45.03</v>
      </c>
      <c r="AA32" s="62">
        <v>1588869338</v>
      </c>
    </row>
    <row r="33" spans="1:27" ht="12.75">
      <c r="A33" s="249" t="s">
        <v>165</v>
      </c>
      <c r="B33" s="182"/>
      <c r="C33" s="155">
        <v>46810343</v>
      </c>
      <c r="D33" s="155"/>
      <c r="E33" s="59"/>
      <c r="F33" s="60"/>
      <c r="G33" s="60">
        <v>46810343</v>
      </c>
      <c r="H33" s="60">
        <v>46810343</v>
      </c>
      <c r="I33" s="60">
        <v>46810343</v>
      </c>
      <c r="J33" s="60">
        <v>46810343</v>
      </c>
      <c r="K33" s="60">
        <v>46810343</v>
      </c>
      <c r="L33" s="60">
        <v>46810343</v>
      </c>
      <c r="M33" s="60"/>
      <c r="N33" s="60"/>
      <c r="O33" s="60">
        <v>46810343</v>
      </c>
      <c r="P33" s="60">
        <v>46810343</v>
      </c>
      <c r="Q33" s="60">
        <v>47461301</v>
      </c>
      <c r="R33" s="60">
        <v>47461301</v>
      </c>
      <c r="S33" s="60">
        <v>46810343</v>
      </c>
      <c r="T33" s="60">
        <v>46810343</v>
      </c>
      <c r="U33" s="60">
        <v>52322491</v>
      </c>
      <c r="V33" s="60">
        <v>52322491</v>
      </c>
      <c r="W33" s="60">
        <v>52322491</v>
      </c>
      <c r="X33" s="60"/>
      <c r="Y33" s="60">
        <v>52322491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2212358224</v>
      </c>
      <c r="D34" s="168">
        <f>SUM(D29:D33)</f>
        <v>0</v>
      </c>
      <c r="E34" s="72">
        <f t="shared" si="3"/>
        <v>1768611444</v>
      </c>
      <c r="F34" s="73">
        <f t="shared" si="3"/>
        <v>1768611444</v>
      </c>
      <c r="G34" s="73">
        <f t="shared" si="3"/>
        <v>2339757387</v>
      </c>
      <c r="H34" s="73">
        <f t="shared" si="3"/>
        <v>2109915704</v>
      </c>
      <c r="I34" s="73">
        <f t="shared" si="3"/>
        <v>2109915704</v>
      </c>
      <c r="J34" s="73">
        <f t="shared" si="3"/>
        <v>2109915704</v>
      </c>
      <c r="K34" s="73">
        <f t="shared" si="3"/>
        <v>2367924686</v>
      </c>
      <c r="L34" s="73">
        <f t="shared" si="3"/>
        <v>2041674179</v>
      </c>
      <c r="M34" s="73">
        <f t="shared" si="3"/>
        <v>0</v>
      </c>
      <c r="N34" s="73">
        <f t="shared" si="3"/>
        <v>0</v>
      </c>
      <c r="O34" s="73">
        <f t="shared" si="3"/>
        <v>2091514617</v>
      </c>
      <c r="P34" s="73">
        <f t="shared" si="3"/>
        <v>2100400393</v>
      </c>
      <c r="Q34" s="73">
        <f t="shared" si="3"/>
        <v>2564859544</v>
      </c>
      <c r="R34" s="73">
        <f t="shared" si="3"/>
        <v>2564859544</v>
      </c>
      <c r="S34" s="73">
        <f t="shared" si="3"/>
        <v>2775122794</v>
      </c>
      <c r="T34" s="73">
        <f t="shared" si="3"/>
        <v>2751385685</v>
      </c>
      <c r="U34" s="73">
        <f t="shared" si="3"/>
        <v>2497090792</v>
      </c>
      <c r="V34" s="73">
        <f t="shared" si="3"/>
        <v>2497090792</v>
      </c>
      <c r="W34" s="73">
        <f t="shared" si="3"/>
        <v>2497090792</v>
      </c>
      <c r="X34" s="73">
        <f t="shared" si="3"/>
        <v>1768611444</v>
      </c>
      <c r="Y34" s="73">
        <f t="shared" si="3"/>
        <v>728479348</v>
      </c>
      <c r="Z34" s="170">
        <f>+IF(X34&lt;&gt;0,+(Y34/X34)*100,0)</f>
        <v>41.189338137065675</v>
      </c>
      <c r="AA34" s="74">
        <f>SUM(AA29:AA33)</f>
        <v>1768611444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108925906</v>
      </c>
      <c r="D37" s="155"/>
      <c r="E37" s="59">
        <v>90101993</v>
      </c>
      <c r="F37" s="60">
        <v>90101993</v>
      </c>
      <c r="G37" s="60">
        <v>108259458</v>
      </c>
      <c r="H37" s="60">
        <v>110811805</v>
      </c>
      <c r="I37" s="60">
        <v>110811805</v>
      </c>
      <c r="J37" s="60">
        <v>110811805</v>
      </c>
      <c r="K37" s="60">
        <v>110811805</v>
      </c>
      <c r="L37" s="60">
        <v>110811805</v>
      </c>
      <c r="M37" s="60"/>
      <c r="N37" s="60"/>
      <c r="O37" s="60">
        <v>110811805</v>
      </c>
      <c r="P37" s="60">
        <v>126203254</v>
      </c>
      <c r="Q37" s="60">
        <v>110811805</v>
      </c>
      <c r="R37" s="60">
        <v>110811805</v>
      </c>
      <c r="S37" s="60">
        <v>110811806</v>
      </c>
      <c r="T37" s="60">
        <v>110811805</v>
      </c>
      <c r="U37" s="60">
        <v>110811805</v>
      </c>
      <c r="V37" s="60">
        <v>110811805</v>
      </c>
      <c r="W37" s="60">
        <v>110811805</v>
      </c>
      <c r="X37" s="60">
        <v>90101993</v>
      </c>
      <c r="Y37" s="60">
        <v>20709812</v>
      </c>
      <c r="Z37" s="140">
        <v>22.98</v>
      </c>
      <c r="AA37" s="62">
        <v>90101993</v>
      </c>
    </row>
    <row r="38" spans="1:27" ht="12.75">
      <c r="A38" s="249" t="s">
        <v>165</v>
      </c>
      <c r="B38" s="182"/>
      <c r="C38" s="155">
        <v>233827654</v>
      </c>
      <c r="D38" s="155"/>
      <c r="E38" s="59">
        <v>254083708</v>
      </c>
      <c r="F38" s="60">
        <v>254083708</v>
      </c>
      <c r="G38" s="60">
        <v>239138414</v>
      </c>
      <c r="H38" s="60">
        <v>231941755</v>
      </c>
      <c r="I38" s="60">
        <v>231941755</v>
      </c>
      <c r="J38" s="60">
        <v>231941755</v>
      </c>
      <c r="K38" s="60">
        <v>231941755</v>
      </c>
      <c r="L38" s="60">
        <v>231941755</v>
      </c>
      <c r="M38" s="60"/>
      <c r="N38" s="60"/>
      <c r="O38" s="60">
        <v>232375727</v>
      </c>
      <c r="P38" s="60">
        <v>239138414</v>
      </c>
      <c r="Q38" s="60">
        <v>231941755</v>
      </c>
      <c r="R38" s="60">
        <v>231941755</v>
      </c>
      <c r="S38" s="60">
        <v>232592712</v>
      </c>
      <c r="T38" s="60">
        <v>232592713</v>
      </c>
      <c r="U38" s="60">
        <v>232809698</v>
      </c>
      <c r="V38" s="60">
        <v>232809698</v>
      </c>
      <c r="W38" s="60">
        <v>232809698</v>
      </c>
      <c r="X38" s="60">
        <v>254083708</v>
      </c>
      <c r="Y38" s="60">
        <v>-21274010</v>
      </c>
      <c r="Z38" s="140">
        <v>-8.37</v>
      </c>
      <c r="AA38" s="62">
        <v>254083708</v>
      </c>
    </row>
    <row r="39" spans="1:27" ht="12.75">
      <c r="A39" s="250" t="s">
        <v>59</v>
      </c>
      <c r="B39" s="253"/>
      <c r="C39" s="168">
        <f aca="true" t="shared" si="4" ref="C39:Y39">SUM(C37:C38)</f>
        <v>342753560</v>
      </c>
      <c r="D39" s="168">
        <f>SUM(D37:D38)</f>
        <v>0</v>
      </c>
      <c r="E39" s="76">
        <f t="shared" si="4"/>
        <v>344185701</v>
      </c>
      <c r="F39" s="77">
        <f t="shared" si="4"/>
        <v>344185701</v>
      </c>
      <c r="G39" s="77">
        <f t="shared" si="4"/>
        <v>347397872</v>
      </c>
      <c r="H39" s="77">
        <f t="shared" si="4"/>
        <v>342753560</v>
      </c>
      <c r="I39" s="77">
        <f t="shared" si="4"/>
        <v>342753560</v>
      </c>
      <c r="J39" s="77">
        <f t="shared" si="4"/>
        <v>342753560</v>
      </c>
      <c r="K39" s="77">
        <f t="shared" si="4"/>
        <v>342753560</v>
      </c>
      <c r="L39" s="77">
        <f t="shared" si="4"/>
        <v>342753560</v>
      </c>
      <c r="M39" s="77">
        <f t="shared" si="4"/>
        <v>0</v>
      </c>
      <c r="N39" s="77">
        <f t="shared" si="4"/>
        <v>0</v>
      </c>
      <c r="O39" s="77">
        <f t="shared" si="4"/>
        <v>343187532</v>
      </c>
      <c r="P39" s="77">
        <f t="shared" si="4"/>
        <v>365341668</v>
      </c>
      <c r="Q39" s="77">
        <f t="shared" si="4"/>
        <v>342753560</v>
      </c>
      <c r="R39" s="77">
        <f t="shared" si="4"/>
        <v>342753560</v>
      </c>
      <c r="S39" s="77">
        <f t="shared" si="4"/>
        <v>343404518</v>
      </c>
      <c r="T39" s="77">
        <f t="shared" si="4"/>
        <v>343404518</v>
      </c>
      <c r="U39" s="77">
        <f t="shared" si="4"/>
        <v>343621503</v>
      </c>
      <c r="V39" s="77">
        <f t="shared" si="4"/>
        <v>343621503</v>
      </c>
      <c r="W39" s="77">
        <f t="shared" si="4"/>
        <v>343621503</v>
      </c>
      <c r="X39" s="77">
        <f t="shared" si="4"/>
        <v>344185701</v>
      </c>
      <c r="Y39" s="77">
        <f t="shared" si="4"/>
        <v>-564198</v>
      </c>
      <c r="Z39" s="212">
        <f>+IF(X39&lt;&gt;0,+(Y39/X39)*100,0)</f>
        <v>-0.1639225564457717</v>
      </c>
      <c r="AA39" s="79">
        <f>SUM(AA37:AA38)</f>
        <v>344185701</v>
      </c>
    </row>
    <row r="40" spans="1:27" ht="12.75">
      <c r="A40" s="250" t="s">
        <v>167</v>
      </c>
      <c r="B40" s="251"/>
      <c r="C40" s="168">
        <f aca="true" t="shared" si="5" ref="C40:Y40">+C34+C39</f>
        <v>2555111784</v>
      </c>
      <c r="D40" s="168">
        <f>+D34+D39</f>
        <v>0</v>
      </c>
      <c r="E40" s="72">
        <f t="shared" si="5"/>
        <v>2112797145</v>
      </c>
      <c r="F40" s="73">
        <f t="shared" si="5"/>
        <v>2112797145</v>
      </c>
      <c r="G40" s="73">
        <f t="shared" si="5"/>
        <v>2687155259</v>
      </c>
      <c r="H40" s="73">
        <f t="shared" si="5"/>
        <v>2452669264</v>
      </c>
      <c r="I40" s="73">
        <f t="shared" si="5"/>
        <v>2452669264</v>
      </c>
      <c r="J40" s="73">
        <f t="shared" si="5"/>
        <v>2452669264</v>
      </c>
      <c r="K40" s="73">
        <f t="shared" si="5"/>
        <v>2710678246</v>
      </c>
      <c r="L40" s="73">
        <f t="shared" si="5"/>
        <v>2384427739</v>
      </c>
      <c r="M40" s="73">
        <f t="shared" si="5"/>
        <v>0</v>
      </c>
      <c r="N40" s="73">
        <f t="shared" si="5"/>
        <v>0</v>
      </c>
      <c r="O40" s="73">
        <f t="shared" si="5"/>
        <v>2434702149</v>
      </c>
      <c r="P40" s="73">
        <f t="shared" si="5"/>
        <v>2465742061</v>
      </c>
      <c r="Q40" s="73">
        <f t="shared" si="5"/>
        <v>2907613104</v>
      </c>
      <c r="R40" s="73">
        <f t="shared" si="5"/>
        <v>2907613104</v>
      </c>
      <c r="S40" s="73">
        <f t="shared" si="5"/>
        <v>3118527312</v>
      </c>
      <c r="T40" s="73">
        <f t="shared" si="5"/>
        <v>3094790203</v>
      </c>
      <c r="U40" s="73">
        <f t="shared" si="5"/>
        <v>2840712295</v>
      </c>
      <c r="V40" s="73">
        <f t="shared" si="5"/>
        <v>2840712295</v>
      </c>
      <c r="W40" s="73">
        <f t="shared" si="5"/>
        <v>2840712295</v>
      </c>
      <c r="X40" s="73">
        <f t="shared" si="5"/>
        <v>2112797145</v>
      </c>
      <c r="Y40" s="73">
        <f t="shared" si="5"/>
        <v>727915150</v>
      </c>
      <c r="Z40" s="170">
        <f>+IF(X40&lt;&gt;0,+(Y40/X40)*100,0)</f>
        <v>34.45267576788589</v>
      </c>
      <c r="AA40" s="74">
        <f>+AA34+AA39</f>
        <v>2112797145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6270896690</v>
      </c>
      <c r="D42" s="257">
        <f>+D25-D40</f>
        <v>0</v>
      </c>
      <c r="E42" s="258">
        <f t="shared" si="6"/>
        <v>2414647986</v>
      </c>
      <c r="F42" s="259">
        <f t="shared" si="6"/>
        <v>2414647986</v>
      </c>
      <c r="G42" s="259">
        <f t="shared" si="6"/>
        <v>1011198344</v>
      </c>
      <c r="H42" s="259">
        <f t="shared" si="6"/>
        <v>6106325498</v>
      </c>
      <c r="I42" s="259">
        <f t="shared" si="6"/>
        <v>6106325498</v>
      </c>
      <c r="J42" s="259">
        <f t="shared" si="6"/>
        <v>6106325498</v>
      </c>
      <c r="K42" s="259">
        <f t="shared" si="6"/>
        <v>5889518359</v>
      </c>
      <c r="L42" s="259">
        <f t="shared" si="6"/>
        <v>6250338565</v>
      </c>
      <c r="M42" s="259">
        <f t="shared" si="6"/>
        <v>0</v>
      </c>
      <c r="N42" s="259">
        <f t="shared" si="6"/>
        <v>0</v>
      </c>
      <c r="O42" s="259">
        <f t="shared" si="6"/>
        <v>6707026235</v>
      </c>
      <c r="P42" s="259">
        <f t="shared" si="6"/>
        <v>6746061940</v>
      </c>
      <c r="Q42" s="259">
        <f t="shared" si="6"/>
        <v>6409872613</v>
      </c>
      <c r="R42" s="259">
        <f t="shared" si="6"/>
        <v>6409872613</v>
      </c>
      <c r="S42" s="259">
        <f t="shared" si="6"/>
        <v>5272814533</v>
      </c>
      <c r="T42" s="259">
        <f t="shared" si="6"/>
        <v>6341424855</v>
      </c>
      <c r="U42" s="259">
        <f t="shared" si="6"/>
        <v>5889596706</v>
      </c>
      <c r="V42" s="259">
        <f t="shared" si="6"/>
        <v>5889596706</v>
      </c>
      <c r="W42" s="259">
        <f t="shared" si="6"/>
        <v>5889596706</v>
      </c>
      <c r="X42" s="259">
        <f t="shared" si="6"/>
        <v>2414647986</v>
      </c>
      <c r="Y42" s="259">
        <f t="shared" si="6"/>
        <v>3474948720</v>
      </c>
      <c r="Z42" s="260">
        <f>+IF(X42&lt;&gt;0,+(Y42/X42)*100,0)</f>
        <v>143.91119285906547</v>
      </c>
      <c r="AA42" s="261">
        <f>+AA25-AA40</f>
        <v>2414647986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6270896690</v>
      </c>
      <c r="D45" s="155"/>
      <c r="E45" s="59">
        <v>2414647986</v>
      </c>
      <c r="F45" s="60">
        <v>2414647986</v>
      </c>
      <c r="G45" s="60">
        <v>1011198344</v>
      </c>
      <c r="H45" s="60">
        <v>6106325498</v>
      </c>
      <c r="I45" s="60">
        <v>6106325498</v>
      </c>
      <c r="J45" s="60">
        <v>6106325498</v>
      </c>
      <c r="K45" s="60">
        <v>5889518359</v>
      </c>
      <c r="L45" s="60">
        <v>6250338565</v>
      </c>
      <c r="M45" s="60"/>
      <c r="N45" s="60"/>
      <c r="O45" s="60">
        <v>6707026235</v>
      </c>
      <c r="P45" s="60">
        <v>6746061940</v>
      </c>
      <c r="Q45" s="60">
        <v>6409872613</v>
      </c>
      <c r="R45" s="60">
        <v>6409872613</v>
      </c>
      <c r="S45" s="60">
        <v>5272814533</v>
      </c>
      <c r="T45" s="60">
        <v>6341424855</v>
      </c>
      <c r="U45" s="60">
        <v>5889596706</v>
      </c>
      <c r="V45" s="60">
        <v>5889596706</v>
      </c>
      <c r="W45" s="60">
        <v>5889596706</v>
      </c>
      <c r="X45" s="60">
        <v>2414647986</v>
      </c>
      <c r="Y45" s="60">
        <v>3474948720</v>
      </c>
      <c r="Z45" s="139">
        <v>143.91</v>
      </c>
      <c r="AA45" s="62">
        <v>2414647986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6270896690</v>
      </c>
      <c r="D48" s="217">
        <f>SUM(D45:D47)</f>
        <v>0</v>
      </c>
      <c r="E48" s="264">
        <f t="shared" si="7"/>
        <v>2414647986</v>
      </c>
      <c r="F48" s="219">
        <f t="shared" si="7"/>
        <v>2414647986</v>
      </c>
      <c r="G48" s="219">
        <f t="shared" si="7"/>
        <v>1011198344</v>
      </c>
      <c r="H48" s="219">
        <f t="shared" si="7"/>
        <v>6106325498</v>
      </c>
      <c r="I48" s="219">
        <f t="shared" si="7"/>
        <v>6106325498</v>
      </c>
      <c r="J48" s="219">
        <f t="shared" si="7"/>
        <v>6106325498</v>
      </c>
      <c r="K48" s="219">
        <f t="shared" si="7"/>
        <v>5889518359</v>
      </c>
      <c r="L48" s="219">
        <f t="shared" si="7"/>
        <v>6250338565</v>
      </c>
      <c r="M48" s="219">
        <f t="shared" si="7"/>
        <v>0</v>
      </c>
      <c r="N48" s="219">
        <f t="shared" si="7"/>
        <v>0</v>
      </c>
      <c r="O48" s="219">
        <f t="shared" si="7"/>
        <v>6707026235</v>
      </c>
      <c r="P48" s="219">
        <f t="shared" si="7"/>
        <v>6746061940</v>
      </c>
      <c r="Q48" s="219">
        <f t="shared" si="7"/>
        <v>6409872613</v>
      </c>
      <c r="R48" s="219">
        <f t="shared" si="7"/>
        <v>6409872613</v>
      </c>
      <c r="S48" s="219">
        <f t="shared" si="7"/>
        <v>5272814533</v>
      </c>
      <c r="T48" s="219">
        <f t="shared" si="7"/>
        <v>6341424855</v>
      </c>
      <c r="U48" s="219">
        <f t="shared" si="7"/>
        <v>5889596706</v>
      </c>
      <c r="V48" s="219">
        <f t="shared" si="7"/>
        <v>5889596706</v>
      </c>
      <c r="W48" s="219">
        <f t="shared" si="7"/>
        <v>5889596706</v>
      </c>
      <c r="X48" s="219">
        <f t="shared" si="7"/>
        <v>2414647986</v>
      </c>
      <c r="Y48" s="219">
        <f t="shared" si="7"/>
        <v>3474948720</v>
      </c>
      <c r="Z48" s="265">
        <f>+IF(X48&lt;&gt;0,+(Y48/X48)*100,0)</f>
        <v>143.91119285906547</v>
      </c>
      <c r="AA48" s="232">
        <f>SUM(AA45:AA47)</f>
        <v>2414647986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268821911</v>
      </c>
      <c r="D6" s="155"/>
      <c r="E6" s="59">
        <v>319538900</v>
      </c>
      <c r="F6" s="60">
        <v>319538900</v>
      </c>
      <c r="G6" s="60">
        <v>23346419</v>
      </c>
      <c r="H6" s="60">
        <v>21277920</v>
      </c>
      <c r="I6" s="60">
        <v>23619313</v>
      </c>
      <c r="J6" s="60">
        <v>68243652</v>
      </c>
      <c r="K6" s="60">
        <v>22548028</v>
      </c>
      <c r="L6" s="60">
        <v>25947845</v>
      </c>
      <c r="M6" s="60">
        <v>35858669</v>
      </c>
      <c r="N6" s="60">
        <v>84354542</v>
      </c>
      <c r="O6" s="60">
        <v>34436386</v>
      </c>
      <c r="P6" s="60">
        <v>25596931</v>
      </c>
      <c r="Q6" s="60">
        <v>34322361</v>
      </c>
      <c r="R6" s="60">
        <v>94355678</v>
      </c>
      <c r="S6" s="60">
        <v>19558074</v>
      </c>
      <c r="T6" s="60">
        <v>27182759</v>
      </c>
      <c r="U6" s="60">
        <v>30649640</v>
      </c>
      <c r="V6" s="60">
        <v>77390473</v>
      </c>
      <c r="W6" s="60">
        <v>324344345</v>
      </c>
      <c r="X6" s="60">
        <v>319538900</v>
      </c>
      <c r="Y6" s="60">
        <v>4805445</v>
      </c>
      <c r="Z6" s="140">
        <v>1.5</v>
      </c>
      <c r="AA6" s="62">
        <v>319538900</v>
      </c>
    </row>
    <row r="7" spans="1:27" ht="12.75">
      <c r="A7" s="249" t="s">
        <v>32</v>
      </c>
      <c r="B7" s="182"/>
      <c r="C7" s="155">
        <v>1174061910</v>
      </c>
      <c r="D7" s="155"/>
      <c r="E7" s="59">
        <v>1497148861</v>
      </c>
      <c r="F7" s="60">
        <v>1533654155</v>
      </c>
      <c r="G7" s="60">
        <v>81343010</v>
      </c>
      <c r="H7" s="60">
        <v>91709141</v>
      </c>
      <c r="I7" s="60">
        <v>92699857</v>
      </c>
      <c r="J7" s="60">
        <v>265752008</v>
      </c>
      <c r="K7" s="60">
        <v>94746502</v>
      </c>
      <c r="L7" s="60">
        <v>83326529</v>
      </c>
      <c r="M7" s="60">
        <v>92105371</v>
      </c>
      <c r="N7" s="60">
        <v>270178402</v>
      </c>
      <c r="O7" s="60">
        <v>110594570</v>
      </c>
      <c r="P7" s="60">
        <v>84425144</v>
      </c>
      <c r="Q7" s="60">
        <v>106202193</v>
      </c>
      <c r="R7" s="60">
        <v>301221907</v>
      </c>
      <c r="S7" s="60">
        <v>67653283</v>
      </c>
      <c r="T7" s="60">
        <v>80157159</v>
      </c>
      <c r="U7" s="60">
        <v>87478801</v>
      </c>
      <c r="V7" s="60">
        <v>235289243</v>
      </c>
      <c r="W7" s="60">
        <v>1072441560</v>
      </c>
      <c r="X7" s="60">
        <v>1533654155</v>
      </c>
      <c r="Y7" s="60">
        <v>-461212595</v>
      </c>
      <c r="Z7" s="140">
        <v>-30.07</v>
      </c>
      <c r="AA7" s="62">
        <v>1533654155</v>
      </c>
    </row>
    <row r="8" spans="1:27" ht="12.75">
      <c r="A8" s="249" t="s">
        <v>178</v>
      </c>
      <c r="B8" s="182"/>
      <c r="C8" s="155"/>
      <c r="D8" s="155"/>
      <c r="E8" s="59">
        <v>64362358</v>
      </c>
      <c r="F8" s="60">
        <v>64362358</v>
      </c>
      <c r="G8" s="60">
        <v>76212193</v>
      </c>
      <c r="H8" s="60">
        <v>3562862</v>
      </c>
      <c r="I8" s="60">
        <v>69818439</v>
      </c>
      <c r="J8" s="60">
        <v>149593494</v>
      </c>
      <c r="K8" s="60">
        <v>93529154</v>
      </c>
      <c r="L8" s="60">
        <v>57099552</v>
      </c>
      <c r="M8" s="60">
        <v>161999178</v>
      </c>
      <c r="N8" s="60">
        <v>312627884</v>
      </c>
      <c r="O8" s="60">
        <v>148382564</v>
      </c>
      <c r="P8" s="60">
        <v>55097270</v>
      </c>
      <c r="Q8" s="60">
        <v>39182850</v>
      </c>
      <c r="R8" s="60">
        <v>242662684</v>
      </c>
      <c r="S8" s="60">
        <v>30350938</v>
      </c>
      <c r="T8" s="60">
        <v>62974708</v>
      </c>
      <c r="U8" s="60">
        <v>18428604</v>
      </c>
      <c r="V8" s="60">
        <v>111754250</v>
      </c>
      <c r="W8" s="60">
        <v>816638312</v>
      </c>
      <c r="X8" s="60">
        <v>64362358</v>
      </c>
      <c r="Y8" s="60">
        <v>752275954</v>
      </c>
      <c r="Z8" s="140">
        <v>1168.81</v>
      </c>
      <c r="AA8" s="62">
        <v>64362358</v>
      </c>
    </row>
    <row r="9" spans="1:27" ht="12.75">
      <c r="A9" s="249" t="s">
        <v>179</v>
      </c>
      <c r="B9" s="182"/>
      <c r="C9" s="155">
        <v>200405065</v>
      </c>
      <c r="D9" s="155"/>
      <c r="E9" s="59">
        <v>292686152</v>
      </c>
      <c r="F9" s="60">
        <v>292686152</v>
      </c>
      <c r="G9" s="60">
        <v>106870792</v>
      </c>
      <c r="H9" s="60">
        <v>271680</v>
      </c>
      <c r="I9" s="60">
        <v>2034000</v>
      </c>
      <c r="J9" s="60">
        <v>109176472</v>
      </c>
      <c r="K9" s="60"/>
      <c r="L9" s="60"/>
      <c r="M9" s="60">
        <v>71331000</v>
      </c>
      <c r="N9" s="60">
        <v>71331000</v>
      </c>
      <c r="O9" s="60">
        <v>8742503</v>
      </c>
      <c r="P9" s="60">
        <v>526013</v>
      </c>
      <c r="Q9" s="60">
        <v>75082000</v>
      </c>
      <c r="R9" s="60">
        <v>84350516</v>
      </c>
      <c r="S9" s="60"/>
      <c r="T9" s="60"/>
      <c r="U9" s="60"/>
      <c r="V9" s="60"/>
      <c r="W9" s="60">
        <v>264857988</v>
      </c>
      <c r="X9" s="60">
        <v>292686152</v>
      </c>
      <c r="Y9" s="60">
        <v>-27828164</v>
      </c>
      <c r="Z9" s="140">
        <v>-9.51</v>
      </c>
      <c r="AA9" s="62">
        <v>292686152</v>
      </c>
    </row>
    <row r="10" spans="1:27" ht="12.75">
      <c r="A10" s="249" t="s">
        <v>180</v>
      </c>
      <c r="B10" s="182"/>
      <c r="C10" s="155">
        <v>169680755</v>
      </c>
      <c r="D10" s="155"/>
      <c r="E10" s="59">
        <v>185592849</v>
      </c>
      <c r="F10" s="60">
        <v>207592849</v>
      </c>
      <c r="G10" s="60"/>
      <c r="H10" s="60"/>
      <c r="I10" s="60"/>
      <c r="J10" s="60"/>
      <c r="K10" s="60">
        <v>6368000</v>
      </c>
      <c r="L10" s="60"/>
      <c r="M10" s="60">
        <v>11000000</v>
      </c>
      <c r="N10" s="60">
        <v>17368000</v>
      </c>
      <c r="O10" s="60"/>
      <c r="P10" s="60"/>
      <c r="Q10" s="60">
        <v>58436298</v>
      </c>
      <c r="R10" s="60">
        <v>58436298</v>
      </c>
      <c r="S10" s="60">
        <v>10000000</v>
      </c>
      <c r="T10" s="60"/>
      <c r="U10" s="60"/>
      <c r="V10" s="60">
        <v>10000000</v>
      </c>
      <c r="W10" s="60">
        <v>85804298</v>
      </c>
      <c r="X10" s="60">
        <v>207592849</v>
      </c>
      <c r="Y10" s="60">
        <v>-121788551</v>
      </c>
      <c r="Z10" s="140">
        <v>-58.67</v>
      </c>
      <c r="AA10" s="62">
        <v>207592849</v>
      </c>
    </row>
    <row r="11" spans="1:27" ht="12.75">
      <c r="A11" s="249" t="s">
        <v>181</v>
      </c>
      <c r="B11" s="182"/>
      <c r="C11" s="155">
        <v>-4924790</v>
      </c>
      <c r="D11" s="155"/>
      <c r="E11" s="59">
        <v>74329178</v>
      </c>
      <c r="F11" s="60">
        <v>74329178</v>
      </c>
      <c r="G11" s="60">
        <v>5598595</v>
      </c>
      <c r="H11" s="60">
        <v>10584917</v>
      </c>
      <c r="I11" s="60">
        <v>11083587</v>
      </c>
      <c r="J11" s="60">
        <v>27267099</v>
      </c>
      <c r="K11" s="60">
        <v>11177193</v>
      </c>
      <c r="L11" s="60">
        <v>11447602</v>
      </c>
      <c r="M11" s="60">
        <v>11506854</v>
      </c>
      <c r="N11" s="60">
        <v>34131649</v>
      </c>
      <c r="O11" s="60">
        <v>11906639</v>
      </c>
      <c r="P11" s="60">
        <v>11679261</v>
      </c>
      <c r="Q11" s="60">
        <v>11639887</v>
      </c>
      <c r="R11" s="60">
        <v>35225787</v>
      </c>
      <c r="S11" s="60">
        <v>11891784</v>
      </c>
      <c r="T11" s="60">
        <v>9398136</v>
      </c>
      <c r="U11" s="60">
        <v>12054094</v>
      </c>
      <c r="V11" s="60">
        <v>33344014</v>
      </c>
      <c r="W11" s="60">
        <v>129968549</v>
      </c>
      <c r="X11" s="60">
        <v>74329178</v>
      </c>
      <c r="Y11" s="60">
        <v>55639371</v>
      </c>
      <c r="Z11" s="140">
        <v>74.86</v>
      </c>
      <c r="AA11" s="62">
        <v>74329178</v>
      </c>
    </row>
    <row r="12" spans="1:27" ht="12.75">
      <c r="A12" s="249" t="s">
        <v>182</v>
      </c>
      <c r="B12" s="182"/>
      <c r="C12" s="155">
        <v>119088</v>
      </c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-1551383434</v>
      </c>
      <c r="D14" s="155"/>
      <c r="E14" s="59">
        <v>-2121346347</v>
      </c>
      <c r="F14" s="60">
        <v>-2121346347</v>
      </c>
      <c r="G14" s="60">
        <v>-272883634</v>
      </c>
      <c r="H14" s="60">
        <v>-133505799</v>
      </c>
      <c r="I14" s="60">
        <v>-201653461</v>
      </c>
      <c r="J14" s="60">
        <v>-608042894</v>
      </c>
      <c r="K14" s="60">
        <v>-211412133</v>
      </c>
      <c r="L14" s="60">
        <v>-177829830</v>
      </c>
      <c r="M14" s="60">
        <v>-365891834</v>
      </c>
      <c r="N14" s="60">
        <v>-755133797</v>
      </c>
      <c r="O14" s="60">
        <v>-297506095</v>
      </c>
      <c r="P14" s="60">
        <v>-174243225</v>
      </c>
      <c r="Q14" s="60">
        <v>-309630351</v>
      </c>
      <c r="R14" s="60">
        <v>-781379671</v>
      </c>
      <c r="S14" s="60">
        <v>-133802214</v>
      </c>
      <c r="T14" s="60">
        <v>-183986104</v>
      </c>
      <c r="U14" s="60">
        <v>-77614080</v>
      </c>
      <c r="V14" s="60">
        <v>-395402398</v>
      </c>
      <c r="W14" s="60">
        <v>-2539958760</v>
      </c>
      <c r="X14" s="60">
        <v>-2121346347</v>
      </c>
      <c r="Y14" s="60">
        <v>-418612413</v>
      </c>
      <c r="Z14" s="140">
        <v>19.73</v>
      </c>
      <c r="AA14" s="62">
        <v>-2121346347</v>
      </c>
    </row>
    <row r="15" spans="1:27" ht="12.75">
      <c r="A15" s="249" t="s">
        <v>40</v>
      </c>
      <c r="B15" s="182"/>
      <c r="C15" s="155">
        <v>-81293700</v>
      </c>
      <c r="D15" s="155"/>
      <c r="E15" s="59">
        <v>-72718205</v>
      </c>
      <c r="F15" s="60">
        <v>-72718205</v>
      </c>
      <c r="G15" s="60">
        <v>-5573062</v>
      </c>
      <c r="H15" s="60">
        <v>-631632</v>
      </c>
      <c r="I15" s="60">
        <v>-1543525</v>
      </c>
      <c r="J15" s="60">
        <v>-7748219</v>
      </c>
      <c r="K15" s="60">
        <v>-1167176</v>
      </c>
      <c r="L15" s="60">
        <v>-19609</v>
      </c>
      <c r="M15" s="60">
        <v>-4780257</v>
      </c>
      <c r="N15" s="60">
        <v>-5967042</v>
      </c>
      <c r="O15" s="60">
        <v>-1055845</v>
      </c>
      <c r="P15" s="60">
        <v>-1365032</v>
      </c>
      <c r="Q15" s="60">
        <v>-8295</v>
      </c>
      <c r="R15" s="60">
        <v>-2429172</v>
      </c>
      <c r="S15" s="60">
        <v>-553276</v>
      </c>
      <c r="T15" s="60">
        <v>-446793</v>
      </c>
      <c r="U15" s="60">
        <v>-6037585</v>
      </c>
      <c r="V15" s="60">
        <v>-7037654</v>
      </c>
      <c r="W15" s="60">
        <v>-23182087</v>
      </c>
      <c r="X15" s="60">
        <v>-72718205</v>
      </c>
      <c r="Y15" s="60">
        <v>49536118</v>
      </c>
      <c r="Z15" s="140">
        <v>-68.12</v>
      </c>
      <c r="AA15" s="62">
        <v>-72718205</v>
      </c>
    </row>
    <row r="16" spans="1:27" ht="12.75">
      <c r="A16" s="249" t="s">
        <v>42</v>
      </c>
      <c r="B16" s="182"/>
      <c r="C16" s="155"/>
      <c r="D16" s="155"/>
      <c r="E16" s="59">
        <v>-35929455</v>
      </c>
      <c r="F16" s="60">
        <v>-35929455</v>
      </c>
      <c r="G16" s="60"/>
      <c r="H16" s="60"/>
      <c r="I16" s="60">
        <v>-558547</v>
      </c>
      <c r="J16" s="60">
        <v>-558547</v>
      </c>
      <c r="K16" s="60">
        <v>-558603</v>
      </c>
      <c r="L16" s="60">
        <v>-558548</v>
      </c>
      <c r="M16" s="60">
        <v>-1495862</v>
      </c>
      <c r="N16" s="60">
        <v>-2613013</v>
      </c>
      <c r="O16" s="60">
        <v>-559435</v>
      </c>
      <c r="P16" s="60">
        <v>-559435</v>
      </c>
      <c r="Q16" s="60">
        <v>-559657</v>
      </c>
      <c r="R16" s="60">
        <v>-1678527</v>
      </c>
      <c r="S16" s="60">
        <v>-559823</v>
      </c>
      <c r="T16" s="60">
        <v>-559712</v>
      </c>
      <c r="U16" s="60">
        <v>2228837</v>
      </c>
      <c r="V16" s="60">
        <v>1109302</v>
      </c>
      <c r="W16" s="60">
        <v>-3740785</v>
      </c>
      <c r="X16" s="60">
        <v>-35929455</v>
      </c>
      <c r="Y16" s="60">
        <v>32188670</v>
      </c>
      <c r="Z16" s="140">
        <v>-89.59</v>
      </c>
      <c r="AA16" s="62">
        <v>-35929455</v>
      </c>
    </row>
    <row r="17" spans="1:27" ht="12.75">
      <c r="A17" s="250" t="s">
        <v>185</v>
      </c>
      <c r="B17" s="251"/>
      <c r="C17" s="168">
        <f aca="true" t="shared" si="0" ref="C17:Y17">SUM(C6:C16)</f>
        <v>175486805</v>
      </c>
      <c r="D17" s="168">
        <f t="shared" si="0"/>
        <v>0</v>
      </c>
      <c r="E17" s="72">
        <f t="shared" si="0"/>
        <v>203664291</v>
      </c>
      <c r="F17" s="73">
        <f t="shared" si="0"/>
        <v>262169585</v>
      </c>
      <c r="G17" s="73">
        <f t="shared" si="0"/>
        <v>14914313</v>
      </c>
      <c r="H17" s="73">
        <f t="shared" si="0"/>
        <v>-6730911</v>
      </c>
      <c r="I17" s="73">
        <f t="shared" si="0"/>
        <v>-4500337</v>
      </c>
      <c r="J17" s="73">
        <f t="shared" si="0"/>
        <v>3683065</v>
      </c>
      <c r="K17" s="73">
        <f t="shared" si="0"/>
        <v>15230965</v>
      </c>
      <c r="L17" s="73">
        <f t="shared" si="0"/>
        <v>-586459</v>
      </c>
      <c r="M17" s="73">
        <f t="shared" si="0"/>
        <v>11633119</v>
      </c>
      <c r="N17" s="73">
        <f t="shared" si="0"/>
        <v>26277625</v>
      </c>
      <c r="O17" s="73">
        <f t="shared" si="0"/>
        <v>14941287</v>
      </c>
      <c r="P17" s="73">
        <f t="shared" si="0"/>
        <v>1156927</v>
      </c>
      <c r="Q17" s="73">
        <f t="shared" si="0"/>
        <v>14667286</v>
      </c>
      <c r="R17" s="73">
        <f t="shared" si="0"/>
        <v>30765500</v>
      </c>
      <c r="S17" s="73">
        <f t="shared" si="0"/>
        <v>4538766</v>
      </c>
      <c r="T17" s="73">
        <f t="shared" si="0"/>
        <v>-5279847</v>
      </c>
      <c r="U17" s="73">
        <f t="shared" si="0"/>
        <v>67188311</v>
      </c>
      <c r="V17" s="73">
        <f t="shared" si="0"/>
        <v>66447230</v>
      </c>
      <c r="W17" s="73">
        <f t="shared" si="0"/>
        <v>127173420</v>
      </c>
      <c r="X17" s="73">
        <f t="shared" si="0"/>
        <v>262169585</v>
      </c>
      <c r="Y17" s="73">
        <f t="shared" si="0"/>
        <v>-134996165</v>
      </c>
      <c r="Z17" s="170">
        <f>+IF(X17&lt;&gt;0,+(Y17/X17)*100,0)</f>
        <v>-51.491924587667185</v>
      </c>
      <c r="AA17" s="74">
        <f>SUM(AA6:AA16)</f>
        <v>262169585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562345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-237107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-112839302</v>
      </c>
      <c r="D26" s="155"/>
      <c r="E26" s="59">
        <v>-185592850</v>
      </c>
      <c r="F26" s="60">
        <v>-244098144</v>
      </c>
      <c r="G26" s="60">
        <v>-786223</v>
      </c>
      <c r="H26" s="60"/>
      <c r="I26" s="60">
        <v>-1581757</v>
      </c>
      <c r="J26" s="60">
        <v>-2367980</v>
      </c>
      <c r="K26" s="60">
        <v>-16497172</v>
      </c>
      <c r="L26" s="60">
        <v>-5288074</v>
      </c>
      <c r="M26" s="60">
        <v>-1263866</v>
      </c>
      <c r="N26" s="60">
        <v>-23049112</v>
      </c>
      <c r="O26" s="60">
        <v>-1263865</v>
      </c>
      <c r="P26" s="60">
        <v>-1093886</v>
      </c>
      <c r="Q26" s="60">
        <v>-11252788</v>
      </c>
      <c r="R26" s="60">
        <v>-13610539</v>
      </c>
      <c r="S26" s="60">
        <v>-9087549</v>
      </c>
      <c r="T26" s="60">
        <v>-16963429</v>
      </c>
      <c r="U26" s="60">
        <v>-38619071</v>
      </c>
      <c r="V26" s="60">
        <v>-64670049</v>
      </c>
      <c r="W26" s="60">
        <v>-103697680</v>
      </c>
      <c r="X26" s="60">
        <v>-244098144</v>
      </c>
      <c r="Y26" s="60">
        <v>140400464</v>
      </c>
      <c r="Z26" s="140">
        <v>-57.52</v>
      </c>
      <c r="AA26" s="62">
        <v>-244098144</v>
      </c>
    </row>
    <row r="27" spans="1:27" ht="12.75">
      <c r="A27" s="250" t="s">
        <v>192</v>
      </c>
      <c r="B27" s="251"/>
      <c r="C27" s="168">
        <f aca="true" t="shared" si="1" ref="C27:Y27">SUM(C21:C26)</f>
        <v>-112514064</v>
      </c>
      <c r="D27" s="168">
        <f>SUM(D21:D26)</f>
        <v>0</v>
      </c>
      <c r="E27" s="72">
        <f t="shared" si="1"/>
        <v>-185592850</v>
      </c>
      <c r="F27" s="73">
        <f t="shared" si="1"/>
        <v>-244098144</v>
      </c>
      <c r="G27" s="73">
        <f t="shared" si="1"/>
        <v>-786223</v>
      </c>
      <c r="H27" s="73">
        <f t="shared" si="1"/>
        <v>0</v>
      </c>
      <c r="I27" s="73">
        <f t="shared" si="1"/>
        <v>-1581757</v>
      </c>
      <c r="J27" s="73">
        <f t="shared" si="1"/>
        <v>-2367980</v>
      </c>
      <c r="K27" s="73">
        <f t="shared" si="1"/>
        <v>-16497172</v>
      </c>
      <c r="L27" s="73">
        <f t="shared" si="1"/>
        <v>-5288074</v>
      </c>
      <c r="M27" s="73">
        <f t="shared" si="1"/>
        <v>-1263866</v>
      </c>
      <c r="N27" s="73">
        <f t="shared" si="1"/>
        <v>-23049112</v>
      </c>
      <c r="O27" s="73">
        <f t="shared" si="1"/>
        <v>-1263865</v>
      </c>
      <c r="P27" s="73">
        <f t="shared" si="1"/>
        <v>-1093886</v>
      </c>
      <c r="Q27" s="73">
        <f t="shared" si="1"/>
        <v>-11252788</v>
      </c>
      <c r="R27" s="73">
        <f t="shared" si="1"/>
        <v>-13610539</v>
      </c>
      <c r="S27" s="73">
        <f t="shared" si="1"/>
        <v>-9087549</v>
      </c>
      <c r="T27" s="73">
        <f t="shared" si="1"/>
        <v>-16963429</v>
      </c>
      <c r="U27" s="73">
        <f t="shared" si="1"/>
        <v>-38619071</v>
      </c>
      <c r="V27" s="73">
        <f t="shared" si="1"/>
        <v>-64670049</v>
      </c>
      <c r="W27" s="73">
        <f t="shared" si="1"/>
        <v>-103697680</v>
      </c>
      <c r="X27" s="73">
        <f t="shared" si="1"/>
        <v>-244098144</v>
      </c>
      <c r="Y27" s="73">
        <f t="shared" si="1"/>
        <v>140400464</v>
      </c>
      <c r="Z27" s="170">
        <f>+IF(X27&lt;&gt;0,+(Y27/X27)*100,0)</f>
        <v>-57.51803831822663</v>
      </c>
      <c r="AA27" s="74">
        <f>SUM(AA21:AA26)</f>
        <v>-244098144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>
        <v>-74406442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>
        <v>12000000</v>
      </c>
      <c r="F33" s="60">
        <v>12000000</v>
      </c>
      <c r="G33" s="60">
        <v>153747</v>
      </c>
      <c r="H33" s="159">
        <v>709430</v>
      </c>
      <c r="I33" s="159">
        <v>904158</v>
      </c>
      <c r="J33" s="159">
        <v>1767335</v>
      </c>
      <c r="K33" s="60">
        <v>-84441</v>
      </c>
      <c r="L33" s="60">
        <v>-38261</v>
      </c>
      <c r="M33" s="60">
        <v>-96201</v>
      </c>
      <c r="N33" s="60">
        <v>-218903</v>
      </c>
      <c r="O33" s="159">
        <v>-242684</v>
      </c>
      <c r="P33" s="159">
        <v>-242684</v>
      </c>
      <c r="Q33" s="159">
        <v>160403</v>
      </c>
      <c r="R33" s="60">
        <v>-324965</v>
      </c>
      <c r="S33" s="60">
        <v>59000</v>
      </c>
      <c r="T33" s="60">
        <v>7111</v>
      </c>
      <c r="U33" s="60">
        <v>74763</v>
      </c>
      <c r="V33" s="159">
        <v>140874</v>
      </c>
      <c r="W33" s="159">
        <v>1364341</v>
      </c>
      <c r="X33" s="159">
        <v>12000000</v>
      </c>
      <c r="Y33" s="60">
        <v>-10635659</v>
      </c>
      <c r="Z33" s="140">
        <v>-88.63</v>
      </c>
      <c r="AA33" s="62">
        <v>12000000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-4434922</v>
      </c>
      <c r="D35" s="155"/>
      <c r="E35" s="59">
        <v>-18393527</v>
      </c>
      <c r="F35" s="60">
        <v>-18393527</v>
      </c>
      <c r="G35" s="60">
        <v>-10979145</v>
      </c>
      <c r="H35" s="60"/>
      <c r="I35" s="60"/>
      <c r="J35" s="60">
        <v>-10979145</v>
      </c>
      <c r="K35" s="60"/>
      <c r="L35" s="60"/>
      <c r="M35" s="60">
        <v>-6456811</v>
      </c>
      <c r="N35" s="60">
        <v>-6456811</v>
      </c>
      <c r="O35" s="60"/>
      <c r="P35" s="60"/>
      <c r="Q35" s="60">
        <v>-2000000</v>
      </c>
      <c r="R35" s="60">
        <v>-2000000</v>
      </c>
      <c r="S35" s="60"/>
      <c r="T35" s="60"/>
      <c r="U35" s="60">
        <v>-381532</v>
      </c>
      <c r="V35" s="60">
        <v>-381532</v>
      </c>
      <c r="W35" s="60">
        <v>-19817488</v>
      </c>
      <c r="X35" s="60">
        <v>-18393527</v>
      </c>
      <c r="Y35" s="60">
        <v>-1423961</v>
      </c>
      <c r="Z35" s="140">
        <v>7.74</v>
      </c>
      <c r="AA35" s="62">
        <v>-18393527</v>
      </c>
    </row>
    <row r="36" spans="1:27" ht="12.75">
      <c r="A36" s="250" t="s">
        <v>198</v>
      </c>
      <c r="B36" s="251"/>
      <c r="C36" s="168">
        <f aca="true" t="shared" si="2" ref="C36:Y36">SUM(C31:C35)</f>
        <v>-78841364</v>
      </c>
      <c r="D36" s="168">
        <f>SUM(D31:D35)</f>
        <v>0</v>
      </c>
      <c r="E36" s="72">
        <f t="shared" si="2"/>
        <v>-6393527</v>
      </c>
      <c r="F36" s="73">
        <f t="shared" si="2"/>
        <v>-6393527</v>
      </c>
      <c r="G36" s="73">
        <f t="shared" si="2"/>
        <v>-10825398</v>
      </c>
      <c r="H36" s="73">
        <f t="shared" si="2"/>
        <v>709430</v>
      </c>
      <c r="I36" s="73">
        <f t="shared" si="2"/>
        <v>904158</v>
      </c>
      <c r="J36" s="73">
        <f t="shared" si="2"/>
        <v>-9211810</v>
      </c>
      <c r="K36" s="73">
        <f t="shared" si="2"/>
        <v>-84441</v>
      </c>
      <c r="L36" s="73">
        <f t="shared" si="2"/>
        <v>-38261</v>
      </c>
      <c r="M36" s="73">
        <f t="shared" si="2"/>
        <v>-6553012</v>
      </c>
      <c r="N36" s="73">
        <f t="shared" si="2"/>
        <v>-6675714</v>
      </c>
      <c r="O36" s="73">
        <f t="shared" si="2"/>
        <v>-242684</v>
      </c>
      <c r="P36" s="73">
        <f t="shared" si="2"/>
        <v>-242684</v>
      </c>
      <c r="Q36" s="73">
        <f t="shared" si="2"/>
        <v>-1839597</v>
      </c>
      <c r="R36" s="73">
        <f t="shared" si="2"/>
        <v>-2324965</v>
      </c>
      <c r="S36" s="73">
        <f t="shared" si="2"/>
        <v>59000</v>
      </c>
      <c r="T36" s="73">
        <f t="shared" si="2"/>
        <v>7111</v>
      </c>
      <c r="U36" s="73">
        <f t="shared" si="2"/>
        <v>-306769</v>
      </c>
      <c r="V36" s="73">
        <f t="shared" si="2"/>
        <v>-240658</v>
      </c>
      <c r="W36" s="73">
        <f t="shared" si="2"/>
        <v>-18453147</v>
      </c>
      <c r="X36" s="73">
        <f t="shared" si="2"/>
        <v>-6393527</v>
      </c>
      <c r="Y36" s="73">
        <f t="shared" si="2"/>
        <v>-12059620</v>
      </c>
      <c r="Z36" s="170">
        <f>+IF(X36&lt;&gt;0,+(Y36/X36)*100,0)</f>
        <v>188.62233630983337</v>
      </c>
      <c r="AA36" s="74">
        <f>SUM(AA31:AA35)</f>
        <v>-6393527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-15868623</v>
      </c>
      <c r="D38" s="153">
        <f>+D17+D27+D36</f>
        <v>0</v>
      </c>
      <c r="E38" s="99">
        <f t="shared" si="3"/>
        <v>11677914</v>
      </c>
      <c r="F38" s="100">
        <f t="shared" si="3"/>
        <v>11677914</v>
      </c>
      <c r="G38" s="100">
        <f t="shared" si="3"/>
        <v>3302692</v>
      </c>
      <c r="H38" s="100">
        <f t="shared" si="3"/>
        <v>-6021481</v>
      </c>
      <c r="I38" s="100">
        <f t="shared" si="3"/>
        <v>-5177936</v>
      </c>
      <c r="J38" s="100">
        <f t="shared" si="3"/>
        <v>-7896725</v>
      </c>
      <c r="K38" s="100">
        <f t="shared" si="3"/>
        <v>-1350648</v>
      </c>
      <c r="L38" s="100">
        <f t="shared" si="3"/>
        <v>-5912794</v>
      </c>
      <c r="M38" s="100">
        <f t="shared" si="3"/>
        <v>3816241</v>
      </c>
      <c r="N38" s="100">
        <f t="shared" si="3"/>
        <v>-3447201</v>
      </c>
      <c r="O38" s="100">
        <f t="shared" si="3"/>
        <v>13434738</v>
      </c>
      <c r="P38" s="100">
        <f t="shared" si="3"/>
        <v>-179643</v>
      </c>
      <c r="Q38" s="100">
        <f t="shared" si="3"/>
        <v>1574901</v>
      </c>
      <c r="R38" s="100">
        <f t="shared" si="3"/>
        <v>14829996</v>
      </c>
      <c r="S38" s="100">
        <f t="shared" si="3"/>
        <v>-4489783</v>
      </c>
      <c r="T38" s="100">
        <f t="shared" si="3"/>
        <v>-22236165</v>
      </c>
      <c r="U38" s="100">
        <f t="shared" si="3"/>
        <v>28262471</v>
      </c>
      <c r="V38" s="100">
        <f t="shared" si="3"/>
        <v>1536523</v>
      </c>
      <c r="W38" s="100">
        <f t="shared" si="3"/>
        <v>5022593</v>
      </c>
      <c r="X38" s="100">
        <f t="shared" si="3"/>
        <v>11677914</v>
      </c>
      <c r="Y38" s="100">
        <f t="shared" si="3"/>
        <v>-6655321</v>
      </c>
      <c r="Z38" s="137">
        <f>+IF(X38&lt;&gt;0,+(Y38/X38)*100,0)</f>
        <v>-56.99066631249382</v>
      </c>
      <c r="AA38" s="102">
        <f>+AA17+AA27+AA36</f>
        <v>11677914</v>
      </c>
    </row>
    <row r="39" spans="1:27" ht="12.75">
      <c r="A39" s="249" t="s">
        <v>200</v>
      </c>
      <c r="B39" s="182"/>
      <c r="C39" s="153">
        <v>14756500</v>
      </c>
      <c r="D39" s="153"/>
      <c r="E39" s="99">
        <v>-11677916</v>
      </c>
      <c r="F39" s="100">
        <v>-11677916</v>
      </c>
      <c r="G39" s="100">
        <v>-2668445</v>
      </c>
      <c r="H39" s="100">
        <v>634247</v>
      </c>
      <c r="I39" s="100">
        <v>-5387234</v>
      </c>
      <c r="J39" s="100">
        <v>-2668445</v>
      </c>
      <c r="K39" s="100">
        <v>-10565170</v>
      </c>
      <c r="L39" s="100">
        <v>-11915818</v>
      </c>
      <c r="M39" s="100">
        <v>-17828612</v>
      </c>
      <c r="N39" s="100">
        <v>-10565170</v>
      </c>
      <c r="O39" s="100">
        <v>-14012371</v>
      </c>
      <c r="P39" s="100">
        <v>-577633</v>
      </c>
      <c r="Q39" s="100">
        <v>-757276</v>
      </c>
      <c r="R39" s="100">
        <v>-14012371</v>
      </c>
      <c r="S39" s="100">
        <v>817625</v>
      </c>
      <c r="T39" s="100">
        <v>-3672158</v>
      </c>
      <c r="U39" s="100">
        <v>-25908323</v>
      </c>
      <c r="V39" s="100">
        <v>817625</v>
      </c>
      <c r="W39" s="100">
        <v>-2668445</v>
      </c>
      <c r="X39" s="100">
        <v>-11677916</v>
      </c>
      <c r="Y39" s="100">
        <v>9009471</v>
      </c>
      <c r="Z39" s="137">
        <v>-77.15</v>
      </c>
      <c r="AA39" s="102">
        <v>-11677916</v>
      </c>
    </row>
    <row r="40" spans="1:27" ht="12.75">
      <c r="A40" s="269" t="s">
        <v>201</v>
      </c>
      <c r="B40" s="256"/>
      <c r="C40" s="257">
        <v>-1112123</v>
      </c>
      <c r="D40" s="257"/>
      <c r="E40" s="258">
        <v>-3</v>
      </c>
      <c r="F40" s="259">
        <v>-3</v>
      </c>
      <c r="G40" s="259">
        <v>634247</v>
      </c>
      <c r="H40" s="259">
        <v>-5387234</v>
      </c>
      <c r="I40" s="259">
        <v>-10565170</v>
      </c>
      <c r="J40" s="259">
        <v>-10565170</v>
      </c>
      <c r="K40" s="259">
        <v>-11915818</v>
      </c>
      <c r="L40" s="259">
        <v>-17828612</v>
      </c>
      <c r="M40" s="259">
        <v>-14012371</v>
      </c>
      <c r="N40" s="259">
        <v>-14012371</v>
      </c>
      <c r="O40" s="259">
        <v>-577633</v>
      </c>
      <c r="P40" s="259">
        <v>-757276</v>
      </c>
      <c r="Q40" s="259">
        <v>817625</v>
      </c>
      <c r="R40" s="259">
        <v>-577633</v>
      </c>
      <c r="S40" s="259">
        <v>-3672158</v>
      </c>
      <c r="T40" s="259">
        <v>-25908323</v>
      </c>
      <c r="U40" s="259">
        <v>2354148</v>
      </c>
      <c r="V40" s="259">
        <v>2354148</v>
      </c>
      <c r="W40" s="259">
        <v>2354148</v>
      </c>
      <c r="X40" s="259">
        <v>-3</v>
      </c>
      <c r="Y40" s="259">
        <v>2354151</v>
      </c>
      <c r="Z40" s="260">
        <v>-78471700</v>
      </c>
      <c r="AA40" s="261">
        <v>-3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182270372</v>
      </c>
      <c r="D5" s="200">
        <f t="shared" si="0"/>
        <v>0</v>
      </c>
      <c r="E5" s="106">
        <f t="shared" si="0"/>
        <v>201311730</v>
      </c>
      <c r="F5" s="106">
        <f t="shared" si="0"/>
        <v>319203143</v>
      </c>
      <c r="G5" s="106">
        <f t="shared" si="0"/>
        <v>786222</v>
      </c>
      <c r="H5" s="106">
        <f t="shared" si="0"/>
        <v>0</v>
      </c>
      <c r="I5" s="106">
        <f t="shared" si="0"/>
        <v>1581758</v>
      </c>
      <c r="J5" s="106">
        <f t="shared" si="0"/>
        <v>2367980</v>
      </c>
      <c r="K5" s="106">
        <f t="shared" si="0"/>
        <v>1581758</v>
      </c>
      <c r="L5" s="106">
        <f t="shared" si="0"/>
        <v>5116435</v>
      </c>
      <c r="M5" s="106">
        <f t="shared" si="0"/>
        <v>32880</v>
      </c>
      <c r="N5" s="106">
        <f t="shared" si="0"/>
        <v>6731073</v>
      </c>
      <c r="O5" s="106">
        <f t="shared" si="0"/>
        <v>584955</v>
      </c>
      <c r="P5" s="106">
        <f t="shared" si="0"/>
        <v>813359</v>
      </c>
      <c r="Q5" s="106">
        <f t="shared" si="0"/>
        <v>9582448</v>
      </c>
      <c r="R5" s="106">
        <f t="shared" si="0"/>
        <v>10980762</v>
      </c>
      <c r="S5" s="106">
        <f t="shared" si="0"/>
        <v>2649309</v>
      </c>
      <c r="T5" s="106">
        <f t="shared" si="0"/>
        <v>6730616</v>
      </c>
      <c r="U5" s="106">
        <f t="shared" si="0"/>
        <v>19696991</v>
      </c>
      <c r="V5" s="106">
        <f t="shared" si="0"/>
        <v>29076916</v>
      </c>
      <c r="W5" s="106">
        <f t="shared" si="0"/>
        <v>49156731</v>
      </c>
      <c r="X5" s="106">
        <f t="shared" si="0"/>
        <v>319203143</v>
      </c>
      <c r="Y5" s="106">
        <f t="shared" si="0"/>
        <v>-270046412</v>
      </c>
      <c r="Z5" s="201">
        <f>+IF(X5&lt;&gt;0,+(Y5/X5)*100,0)</f>
        <v>-84.60017325080035</v>
      </c>
      <c r="AA5" s="199">
        <f>SUM(AA11:AA18)</f>
        <v>319203143</v>
      </c>
    </row>
    <row r="6" spans="1:27" ht="12.75">
      <c r="A6" s="291" t="s">
        <v>205</v>
      </c>
      <c r="B6" s="142"/>
      <c r="C6" s="62">
        <v>36000000</v>
      </c>
      <c r="D6" s="156"/>
      <c r="E6" s="60">
        <v>49628717</v>
      </c>
      <c r="F6" s="60">
        <v>88227621</v>
      </c>
      <c r="G6" s="60"/>
      <c r="H6" s="60"/>
      <c r="I6" s="60"/>
      <c r="J6" s="60"/>
      <c r="K6" s="60"/>
      <c r="L6" s="60">
        <v>1973677</v>
      </c>
      <c r="M6" s="60"/>
      <c r="N6" s="60">
        <v>1973677</v>
      </c>
      <c r="O6" s="60">
        <v>508454</v>
      </c>
      <c r="P6" s="60"/>
      <c r="Q6" s="60"/>
      <c r="R6" s="60">
        <v>508454</v>
      </c>
      <c r="S6" s="60">
        <v>615552</v>
      </c>
      <c r="T6" s="60">
        <v>-139256</v>
      </c>
      <c r="U6" s="60">
        <v>935840</v>
      </c>
      <c r="V6" s="60">
        <v>1412136</v>
      </c>
      <c r="W6" s="60">
        <v>3894267</v>
      </c>
      <c r="X6" s="60">
        <v>88227621</v>
      </c>
      <c r="Y6" s="60">
        <v>-84333354</v>
      </c>
      <c r="Z6" s="140">
        <v>-95.59</v>
      </c>
      <c r="AA6" s="155">
        <v>88227621</v>
      </c>
    </row>
    <row r="7" spans="1:27" ht="12.75">
      <c r="A7" s="291" t="s">
        <v>206</v>
      </c>
      <c r="B7" s="142"/>
      <c r="C7" s="62">
        <v>20772000</v>
      </c>
      <c r="D7" s="156"/>
      <c r="E7" s="60">
        <v>44000000</v>
      </c>
      <c r="F7" s="60">
        <v>54107361</v>
      </c>
      <c r="G7" s="60"/>
      <c r="H7" s="60"/>
      <c r="I7" s="60"/>
      <c r="J7" s="60"/>
      <c r="K7" s="60"/>
      <c r="L7" s="60">
        <v>2962363</v>
      </c>
      <c r="M7" s="60"/>
      <c r="N7" s="60">
        <v>2962363</v>
      </c>
      <c r="O7" s="60"/>
      <c r="P7" s="60"/>
      <c r="Q7" s="60">
        <v>4458448</v>
      </c>
      <c r="R7" s="60">
        <v>4458448</v>
      </c>
      <c r="S7" s="60">
        <v>1603069</v>
      </c>
      <c r="T7" s="60">
        <v>4947257</v>
      </c>
      <c r="U7" s="60">
        <v>12642500</v>
      </c>
      <c r="V7" s="60">
        <v>19192826</v>
      </c>
      <c r="W7" s="60">
        <v>26613637</v>
      </c>
      <c r="X7" s="60">
        <v>54107361</v>
      </c>
      <c r="Y7" s="60">
        <v>-27493724</v>
      </c>
      <c r="Z7" s="140">
        <v>-50.81</v>
      </c>
      <c r="AA7" s="155">
        <v>54107361</v>
      </c>
    </row>
    <row r="8" spans="1:27" ht="12.75">
      <c r="A8" s="291" t="s">
        <v>207</v>
      </c>
      <c r="B8" s="142"/>
      <c r="C8" s="62">
        <v>69050000</v>
      </c>
      <c r="D8" s="156"/>
      <c r="E8" s="60">
        <v>63375000</v>
      </c>
      <c r="F8" s="60">
        <v>104457753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104457753</v>
      </c>
      <c r="Y8" s="60">
        <v>-104457753</v>
      </c>
      <c r="Z8" s="140">
        <v>-100</v>
      </c>
      <c r="AA8" s="155">
        <v>104457753</v>
      </c>
    </row>
    <row r="9" spans="1:27" ht="12.75">
      <c r="A9" s="291" t="s">
        <v>208</v>
      </c>
      <c r="B9" s="142"/>
      <c r="C9" s="62">
        <v>43234200</v>
      </c>
      <c r="D9" s="156"/>
      <c r="E9" s="60">
        <v>29297311</v>
      </c>
      <c r="F9" s="60">
        <v>53640133</v>
      </c>
      <c r="G9" s="60">
        <v>786222</v>
      </c>
      <c r="H9" s="60"/>
      <c r="I9" s="60">
        <v>1581758</v>
      </c>
      <c r="J9" s="60">
        <v>2367980</v>
      </c>
      <c r="K9" s="60">
        <v>1581758</v>
      </c>
      <c r="L9" s="60"/>
      <c r="M9" s="60"/>
      <c r="N9" s="60">
        <v>1581758</v>
      </c>
      <c r="O9" s="60"/>
      <c r="P9" s="60">
        <v>646843</v>
      </c>
      <c r="Q9" s="60">
        <v>4870275</v>
      </c>
      <c r="R9" s="60">
        <v>5517118</v>
      </c>
      <c r="S9" s="60"/>
      <c r="T9" s="60">
        <v>1778991</v>
      </c>
      <c r="U9" s="60">
        <v>4763156</v>
      </c>
      <c r="V9" s="60">
        <v>6542147</v>
      </c>
      <c r="W9" s="60">
        <v>16009003</v>
      </c>
      <c r="X9" s="60">
        <v>53640133</v>
      </c>
      <c r="Y9" s="60">
        <v>-37631130</v>
      </c>
      <c r="Z9" s="140">
        <v>-70.15</v>
      </c>
      <c r="AA9" s="155">
        <v>53640133</v>
      </c>
    </row>
    <row r="10" spans="1:27" ht="12.75">
      <c r="A10" s="291" t="s">
        <v>209</v>
      </c>
      <c r="B10" s="142"/>
      <c r="C10" s="62"/>
      <c r="D10" s="156"/>
      <c r="E10" s="60">
        <v>6760702</v>
      </c>
      <c r="F10" s="60">
        <v>6924475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6924475</v>
      </c>
      <c r="Y10" s="60">
        <v>-6924475</v>
      </c>
      <c r="Z10" s="140">
        <v>-100</v>
      </c>
      <c r="AA10" s="155">
        <v>6924475</v>
      </c>
    </row>
    <row r="11" spans="1:27" ht="12.75">
      <c r="A11" s="292" t="s">
        <v>210</v>
      </c>
      <c r="B11" s="142"/>
      <c r="C11" s="293">
        <f aca="true" t="shared" si="1" ref="C11:Y11">SUM(C6:C10)</f>
        <v>169056200</v>
      </c>
      <c r="D11" s="294">
        <f t="shared" si="1"/>
        <v>0</v>
      </c>
      <c r="E11" s="295">
        <f t="shared" si="1"/>
        <v>193061730</v>
      </c>
      <c r="F11" s="295">
        <f t="shared" si="1"/>
        <v>307357343</v>
      </c>
      <c r="G11" s="295">
        <f t="shared" si="1"/>
        <v>786222</v>
      </c>
      <c r="H11" s="295">
        <f t="shared" si="1"/>
        <v>0</v>
      </c>
      <c r="I11" s="295">
        <f t="shared" si="1"/>
        <v>1581758</v>
      </c>
      <c r="J11" s="295">
        <f t="shared" si="1"/>
        <v>2367980</v>
      </c>
      <c r="K11" s="295">
        <f t="shared" si="1"/>
        <v>1581758</v>
      </c>
      <c r="L11" s="295">
        <f t="shared" si="1"/>
        <v>4936040</v>
      </c>
      <c r="M11" s="295">
        <f t="shared" si="1"/>
        <v>0</v>
      </c>
      <c r="N11" s="295">
        <f t="shared" si="1"/>
        <v>6517798</v>
      </c>
      <c r="O11" s="295">
        <f t="shared" si="1"/>
        <v>508454</v>
      </c>
      <c r="P11" s="295">
        <f t="shared" si="1"/>
        <v>646843</v>
      </c>
      <c r="Q11" s="295">
        <f t="shared" si="1"/>
        <v>9328723</v>
      </c>
      <c r="R11" s="295">
        <f t="shared" si="1"/>
        <v>10484020</v>
      </c>
      <c r="S11" s="295">
        <f t="shared" si="1"/>
        <v>2218621</v>
      </c>
      <c r="T11" s="295">
        <f t="shared" si="1"/>
        <v>6586992</v>
      </c>
      <c r="U11" s="295">
        <f t="shared" si="1"/>
        <v>18341496</v>
      </c>
      <c r="V11" s="295">
        <f t="shared" si="1"/>
        <v>27147109</v>
      </c>
      <c r="W11" s="295">
        <f t="shared" si="1"/>
        <v>46516907</v>
      </c>
      <c r="X11" s="295">
        <f t="shared" si="1"/>
        <v>307357343</v>
      </c>
      <c r="Y11" s="295">
        <f t="shared" si="1"/>
        <v>-260840436</v>
      </c>
      <c r="Z11" s="296">
        <f>+IF(X11&lt;&gt;0,+(Y11/X11)*100,0)</f>
        <v>-84.8655293067132</v>
      </c>
      <c r="AA11" s="297">
        <f>SUM(AA6:AA10)</f>
        <v>307357343</v>
      </c>
    </row>
    <row r="12" spans="1:27" ht="12.75">
      <c r="A12" s="298" t="s">
        <v>211</v>
      </c>
      <c r="B12" s="136"/>
      <c r="C12" s="62"/>
      <c r="D12" s="156"/>
      <c r="E12" s="60">
        <v>8000000</v>
      </c>
      <c r="F12" s="60">
        <v>8000000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8000000</v>
      </c>
      <c r="Y12" s="60">
        <v>-8000000</v>
      </c>
      <c r="Z12" s="140">
        <v>-100</v>
      </c>
      <c r="AA12" s="155">
        <v>8000000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13214172</v>
      </c>
      <c r="D15" s="156"/>
      <c r="E15" s="60">
        <v>250000</v>
      </c>
      <c r="F15" s="60">
        <v>3845800</v>
      </c>
      <c r="G15" s="60"/>
      <c r="H15" s="60"/>
      <c r="I15" s="60"/>
      <c r="J15" s="60"/>
      <c r="K15" s="60"/>
      <c r="L15" s="60">
        <v>180395</v>
      </c>
      <c r="M15" s="60">
        <v>32880</v>
      </c>
      <c r="N15" s="60">
        <v>213275</v>
      </c>
      <c r="O15" s="60">
        <v>76501</v>
      </c>
      <c r="P15" s="60">
        <v>166516</v>
      </c>
      <c r="Q15" s="60">
        <v>253725</v>
      </c>
      <c r="R15" s="60">
        <v>496742</v>
      </c>
      <c r="S15" s="60">
        <v>430688</v>
      </c>
      <c r="T15" s="60">
        <v>143624</v>
      </c>
      <c r="U15" s="60">
        <v>1355495</v>
      </c>
      <c r="V15" s="60">
        <v>1929807</v>
      </c>
      <c r="W15" s="60">
        <v>2639824</v>
      </c>
      <c r="X15" s="60">
        <v>3845800</v>
      </c>
      <c r="Y15" s="60">
        <v>-1205976</v>
      </c>
      <c r="Z15" s="140">
        <v>-31.36</v>
      </c>
      <c r="AA15" s="155">
        <v>3845800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20772000</v>
      </c>
      <c r="D20" s="154">
        <f t="shared" si="2"/>
        <v>0</v>
      </c>
      <c r="E20" s="100">
        <f t="shared" si="2"/>
        <v>59826120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171840</v>
      </c>
      <c r="M20" s="100">
        <f t="shared" si="2"/>
        <v>1230986</v>
      </c>
      <c r="N20" s="100">
        <f t="shared" si="2"/>
        <v>1402826</v>
      </c>
      <c r="O20" s="100">
        <f t="shared" si="2"/>
        <v>8227719</v>
      </c>
      <c r="P20" s="100">
        <f t="shared" si="2"/>
        <v>280527</v>
      </c>
      <c r="Q20" s="100">
        <f t="shared" si="2"/>
        <v>1670340</v>
      </c>
      <c r="R20" s="100">
        <f t="shared" si="2"/>
        <v>10178586</v>
      </c>
      <c r="S20" s="100">
        <f t="shared" si="2"/>
        <v>6437845</v>
      </c>
      <c r="T20" s="100">
        <f t="shared" si="2"/>
        <v>10232598</v>
      </c>
      <c r="U20" s="100">
        <f t="shared" si="2"/>
        <v>18922083</v>
      </c>
      <c r="V20" s="100">
        <f t="shared" si="2"/>
        <v>35592526</v>
      </c>
      <c r="W20" s="100">
        <f t="shared" si="2"/>
        <v>47173938</v>
      </c>
      <c r="X20" s="100">
        <f t="shared" si="2"/>
        <v>0</v>
      </c>
      <c r="Y20" s="100">
        <f t="shared" si="2"/>
        <v>47173938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>
        <v>190173</v>
      </c>
      <c r="R21" s="60">
        <v>190173</v>
      </c>
      <c r="S21" s="60">
        <v>2785914</v>
      </c>
      <c r="T21" s="60">
        <v>1629864</v>
      </c>
      <c r="U21" s="60">
        <v>12824466</v>
      </c>
      <c r="V21" s="60">
        <v>17240244</v>
      </c>
      <c r="W21" s="60">
        <v>17430417</v>
      </c>
      <c r="X21" s="60"/>
      <c r="Y21" s="60">
        <v>17430417</v>
      </c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>
        <v>8227719</v>
      </c>
      <c r="P23" s="60"/>
      <c r="Q23" s="60">
        <v>554362</v>
      </c>
      <c r="R23" s="60">
        <v>8782081</v>
      </c>
      <c r="S23" s="60"/>
      <c r="T23" s="60">
        <v>4151511</v>
      </c>
      <c r="U23" s="60"/>
      <c r="V23" s="60">
        <v>4151511</v>
      </c>
      <c r="W23" s="60">
        <v>12933592</v>
      </c>
      <c r="X23" s="60"/>
      <c r="Y23" s="60">
        <v>12933592</v>
      </c>
      <c r="Z23" s="140"/>
      <c r="AA23" s="155"/>
    </row>
    <row r="24" spans="1:27" ht="12.75">
      <c r="A24" s="291" t="s">
        <v>208</v>
      </c>
      <c r="B24" s="142"/>
      <c r="C24" s="62">
        <v>20772000</v>
      </c>
      <c r="D24" s="156"/>
      <c r="E24" s="60">
        <v>59826120</v>
      </c>
      <c r="F24" s="60"/>
      <c r="G24" s="60"/>
      <c r="H24" s="60"/>
      <c r="I24" s="60"/>
      <c r="J24" s="60"/>
      <c r="K24" s="60"/>
      <c r="L24" s="60">
        <v>171840</v>
      </c>
      <c r="M24" s="60">
        <v>810986</v>
      </c>
      <c r="N24" s="60">
        <v>982826</v>
      </c>
      <c r="O24" s="60"/>
      <c r="P24" s="60"/>
      <c r="Q24" s="60">
        <v>705249</v>
      </c>
      <c r="R24" s="60">
        <v>705249</v>
      </c>
      <c r="S24" s="60">
        <v>237920</v>
      </c>
      <c r="T24" s="60"/>
      <c r="U24" s="60">
        <v>97455</v>
      </c>
      <c r="V24" s="60">
        <v>335375</v>
      </c>
      <c r="W24" s="60">
        <v>2023450</v>
      </c>
      <c r="X24" s="60"/>
      <c r="Y24" s="60">
        <v>2023450</v>
      </c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>
        <v>426183</v>
      </c>
      <c r="T25" s="60">
        <v>929034</v>
      </c>
      <c r="U25" s="60">
        <v>4079016</v>
      </c>
      <c r="V25" s="60">
        <v>5434233</v>
      </c>
      <c r="W25" s="60">
        <v>5434233</v>
      </c>
      <c r="X25" s="60"/>
      <c r="Y25" s="60">
        <v>5434233</v>
      </c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20772000</v>
      </c>
      <c r="D26" s="294">
        <f t="shared" si="3"/>
        <v>0</v>
      </c>
      <c r="E26" s="295">
        <f t="shared" si="3"/>
        <v>59826120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171840</v>
      </c>
      <c r="M26" s="295">
        <f t="shared" si="3"/>
        <v>810986</v>
      </c>
      <c r="N26" s="295">
        <f t="shared" si="3"/>
        <v>982826</v>
      </c>
      <c r="O26" s="295">
        <f t="shared" si="3"/>
        <v>8227719</v>
      </c>
      <c r="P26" s="295">
        <f t="shared" si="3"/>
        <v>0</v>
      </c>
      <c r="Q26" s="295">
        <f t="shared" si="3"/>
        <v>1449784</v>
      </c>
      <c r="R26" s="295">
        <f t="shared" si="3"/>
        <v>9677503</v>
      </c>
      <c r="S26" s="295">
        <f t="shared" si="3"/>
        <v>3450017</v>
      </c>
      <c r="T26" s="295">
        <f t="shared" si="3"/>
        <v>6710409</v>
      </c>
      <c r="U26" s="295">
        <f t="shared" si="3"/>
        <v>17000937</v>
      </c>
      <c r="V26" s="295">
        <f t="shared" si="3"/>
        <v>27161363</v>
      </c>
      <c r="W26" s="295">
        <f t="shared" si="3"/>
        <v>37821692</v>
      </c>
      <c r="X26" s="295">
        <f t="shared" si="3"/>
        <v>0</v>
      </c>
      <c r="Y26" s="295">
        <f t="shared" si="3"/>
        <v>37821692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>
        <v>420000</v>
      </c>
      <c r="N27" s="60">
        <v>420000</v>
      </c>
      <c r="O27" s="60"/>
      <c r="P27" s="60">
        <v>280527</v>
      </c>
      <c r="Q27" s="60">
        <v>220556</v>
      </c>
      <c r="R27" s="60">
        <v>501083</v>
      </c>
      <c r="S27" s="60">
        <v>2437633</v>
      </c>
      <c r="T27" s="60">
        <v>3522189</v>
      </c>
      <c r="U27" s="60">
        <v>786443</v>
      </c>
      <c r="V27" s="60">
        <v>6746265</v>
      </c>
      <c r="W27" s="60">
        <v>7667348</v>
      </c>
      <c r="X27" s="60"/>
      <c r="Y27" s="60">
        <v>7667348</v>
      </c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>
        <v>550195</v>
      </c>
      <c r="T30" s="60"/>
      <c r="U30" s="60">
        <v>1134703</v>
      </c>
      <c r="V30" s="60">
        <v>1684898</v>
      </c>
      <c r="W30" s="60">
        <v>1684898</v>
      </c>
      <c r="X30" s="60"/>
      <c r="Y30" s="60">
        <v>1684898</v>
      </c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36000000</v>
      </c>
      <c r="D36" s="156">
        <f t="shared" si="4"/>
        <v>0</v>
      </c>
      <c r="E36" s="60">
        <f t="shared" si="4"/>
        <v>49628717</v>
      </c>
      <c r="F36" s="60">
        <f t="shared" si="4"/>
        <v>88227621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1973677</v>
      </c>
      <c r="M36" s="60">
        <f t="shared" si="4"/>
        <v>0</v>
      </c>
      <c r="N36" s="60">
        <f t="shared" si="4"/>
        <v>1973677</v>
      </c>
      <c r="O36" s="60">
        <f t="shared" si="4"/>
        <v>508454</v>
      </c>
      <c r="P36" s="60">
        <f t="shared" si="4"/>
        <v>0</v>
      </c>
      <c r="Q36" s="60">
        <f t="shared" si="4"/>
        <v>190173</v>
      </c>
      <c r="R36" s="60">
        <f t="shared" si="4"/>
        <v>698627</v>
      </c>
      <c r="S36" s="60">
        <f t="shared" si="4"/>
        <v>3401466</v>
      </c>
      <c r="T36" s="60">
        <f t="shared" si="4"/>
        <v>1490608</v>
      </c>
      <c r="U36" s="60">
        <f t="shared" si="4"/>
        <v>13760306</v>
      </c>
      <c r="V36" s="60">
        <f t="shared" si="4"/>
        <v>18652380</v>
      </c>
      <c r="W36" s="60">
        <f t="shared" si="4"/>
        <v>21324684</v>
      </c>
      <c r="X36" s="60">
        <f t="shared" si="4"/>
        <v>88227621</v>
      </c>
      <c r="Y36" s="60">
        <f t="shared" si="4"/>
        <v>-66902937</v>
      </c>
      <c r="Z36" s="140">
        <f aca="true" t="shared" si="5" ref="Z36:Z49">+IF(X36&lt;&gt;0,+(Y36/X36)*100,0)</f>
        <v>-75.82992292175712</v>
      </c>
      <c r="AA36" s="155">
        <f>AA6+AA21</f>
        <v>88227621</v>
      </c>
    </row>
    <row r="37" spans="1:27" ht="12.75">
      <c r="A37" s="291" t="s">
        <v>206</v>
      </c>
      <c r="B37" s="142"/>
      <c r="C37" s="62">
        <f t="shared" si="4"/>
        <v>20772000</v>
      </c>
      <c r="D37" s="156">
        <f t="shared" si="4"/>
        <v>0</v>
      </c>
      <c r="E37" s="60">
        <f t="shared" si="4"/>
        <v>44000000</v>
      </c>
      <c r="F37" s="60">
        <f t="shared" si="4"/>
        <v>54107361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2962363</v>
      </c>
      <c r="M37" s="60">
        <f t="shared" si="4"/>
        <v>0</v>
      </c>
      <c r="N37" s="60">
        <f t="shared" si="4"/>
        <v>2962363</v>
      </c>
      <c r="O37" s="60">
        <f t="shared" si="4"/>
        <v>0</v>
      </c>
      <c r="P37" s="60">
        <f t="shared" si="4"/>
        <v>0</v>
      </c>
      <c r="Q37" s="60">
        <f t="shared" si="4"/>
        <v>4458448</v>
      </c>
      <c r="R37" s="60">
        <f t="shared" si="4"/>
        <v>4458448</v>
      </c>
      <c r="S37" s="60">
        <f t="shared" si="4"/>
        <v>1603069</v>
      </c>
      <c r="T37" s="60">
        <f t="shared" si="4"/>
        <v>4947257</v>
      </c>
      <c r="U37" s="60">
        <f t="shared" si="4"/>
        <v>12642500</v>
      </c>
      <c r="V37" s="60">
        <f t="shared" si="4"/>
        <v>19192826</v>
      </c>
      <c r="W37" s="60">
        <f t="shared" si="4"/>
        <v>26613637</v>
      </c>
      <c r="X37" s="60">
        <f t="shared" si="4"/>
        <v>54107361</v>
      </c>
      <c r="Y37" s="60">
        <f t="shared" si="4"/>
        <v>-27493724</v>
      </c>
      <c r="Z37" s="140">
        <f t="shared" si="5"/>
        <v>-50.813278437290634</v>
      </c>
      <c r="AA37" s="155">
        <f>AA7+AA22</f>
        <v>54107361</v>
      </c>
    </row>
    <row r="38" spans="1:27" ht="12.75">
      <c r="A38" s="291" t="s">
        <v>207</v>
      </c>
      <c r="B38" s="142"/>
      <c r="C38" s="62">
        <f t="shared" si="4"/>
        <v>69050000</v>
      </c>
      <c r="D38" s="156">
        <f t="shared" si="4"/>
        <v>0</v>
      </c>
      <c r="E38" s="60">
        <f t="shared" si="4"/>
        <v>63375000</v>
      </c>
      <c r="F38" s="60">
        <f t="shared" si="4"/>
        <v>104457753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8227719</v>
      </c>
      <c r="P38" s="60">
        <f t="shared" si="4"/>
        <v>0</v>
      </c>
      <c r="Q38" s="60">
        <f t="shared" si="4"/>
        <v>554362</v>
      </c>
      <c r="R38" s="60">
        <f t="shared" si="4"/>
        <v>8782081</v>
      </c>
      <c r="S38" s="60">
        <f t="shared" si="4"/>
        <v>0</v>
      </c>
      <c r="T38" s="60">
        <f t="shared" si="4"/>
        <v>4151511</v>
      </c>
      <c r="U38" s="60">
        <f t="shared" si="4"/>
        <v>0</v>
      </c>
      <c r="V38" s="60">
        <f t="shared" si="4"/>
        <v>4151511</v>
      </c>
      <c r="W38" s="60">
        <f t="shared" si="4"/>
        <v>12933592</v>
      </c>
      <c r="X38" s="60">
        <f t="shared" si="4"/>
        <v>104457753</v>
      </c>
      <c r="Y38" s="60">
        <f t="shared" si="4"/>
        <v>-91524161</v>
      </c>
      <c r="Z38" s="140">
        <f t="shared" si="5"/>
        <v>-87.61835131567496</v>
      </c>
      <c r="AA38" s="155">
        <f>AA8+AA23</f>
        <v>104457753</v>
      </c>
    </row>
    <row r="39" spans="1:27" ht="12.75">
      <c r="A39" s="291" t="s">
        <v>208</v>
      </c>
      <c r="B39" s="142"/>
      <c r="C39" s="62">
        <f t="shared" si="4"/>
        <v>64006200</v>
      </c>
      <c r="D39" s="156">
        <f t="shared" si="4"/>
        <v>0</v>
      </c>
      <c r="E39" s="60">
        <f t="shared" si="4"/>
        <v>89123431</v>
      </c>
      <c r="F39" s="60">
        <f t="shared" si="4"/>
        <v>53640133</v>
      </c>
      <c r="G39" s="60">
        <f t="shared" si="4"/>
        <v>786222</v>
      </c>
      <c r="H39" s="60">
        <f t="shared" si="4"/>
        <v>0</v>
      </c>
      <c r="I39" s="60">
        <f t="shared" si="4"/>
        <v>1581758</v>
      </c>
      <c r="J39" s="60">
        <f t="shared" si="4"/>
        <v>2367980</v>
      </c>
      <c r="K39" s="60">
        <f t="shared" si="4"/>
        <v>1581758</v>
      </c>
      <c r="L39" s="60">
        <f t="shared" si="4"/>
        <v>171840</v>
      </c>
      <c r="M39" s="60">
        <f t="shared" si="4"/>
        <v>810986</v>
      </c>
      <c r="N39" s="60">
        <f t="shared" si="4"/>
        <v>2564584</v>
      </c>
      <c r="O39" s="60">
        <f t="shared" si="4"/>
        <v>0</v>
      </c>
      <c r="P39" s="60">
        <f t="shared" si="4"/>
        <v>646843</v>
      </c>
      <c r="Q39" s="60">
        <f t="shared" si="4"/>
        <v>5575524</v>
      </c>
      <c r="R39" s="60">
        <f t="shared" si="4"/>
        <v>6222367</v>
      </c>
      <c r="S39" s="60">
        <f t="shared" si="4"/>
        <v>237920</v>
      </c>
      <c r="T39" s="60">
        <f t="shared" si="4"/>
        <v>1778991</v>
      </c>
      <c r="U39" s="60">
        <f t="shared" si="4"/>
        <v>4860611</v>
      </c>
      <c r="V39" s="60">
        <f t="shared" si="4"/>
        <v>6877522</v>
      </c>
      <c r="W39" s="60">
        <f t="shared" si="4"/>
        <v>18032453</v>
      </c>
      <c r="X39" s="60">
        <f t="shared" si="4"/>
        <v>53640133</v>
      </c>
      <c r="Y39" s="60">
        <f t="shared" si="4"/>
        <v>-35607680</v>
      </c>
      <c r="Z39" s="140">
        <f t="shared" si="5"/>
        <v>-66.38253488297651</v>
      </c>
      <c r="AA39" s="155">
        <f>AA9+AA24</f>
        <v>53640133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6760702</v>
      </c>
      <c r="F40" s="60">
        <f t="shared" si="4"/>
        <v>6924475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426183</v>
      </c>
      <c r="T40" s="60">
        <f t="shared" si="4"/>
        <v>929034</v>
      </c>
      <c r="U40" s="60">
        <f t="shared" si="4"/>
        <v>4079016</v>
      </c>
      <c r="V40" s="60">
        <f t="shared" si="4"/>
        <v>5434233</v>
      </c>
      <c r="W40" s="60">
        <f t="shared" si="4"/>
        <v>5434233</v>
      </c>
      <c r="X40" s="60">
        <f t="shared" si="4"/>
        <v>6924475</v>
      </c>
      <c r="Y40" s="60">
        <f t="shared" si="4"/>
        <v>-1490242</v>
      </c>
      <c r="Z40" s="140">
        <f t="shared" si="5"/>
        <v>-21.521371656334956</v>
      </c>
      <c r="AA40" s="155">
        <f>AA10+AA25</f>
        <v>6924475</v>
      </c>
    </row>
    <row r="41" spans="1:27" ht="12.75">
      <c r="A41" s="292" t="s">
        <v>210</v>
      </c>
      <c r="B41" s="142"/>
      <c r="C41" s="293">
        <f aca="true" t="shared" si="6" ref="C41:Y41">SUM(C36:C40)</f>
        <v>189828200</v>
      </c>
      <c r="D41" s="294">
        <f t="shared" si="6"/>
        <v>0</v>
      </c>
      <c r="E41" s="295">
        <f t="shared" si="6"/>
        <v>252887850</v>
      </c>
      <c r="F41" s="295">
        <f t="shared" si="6"/>
        <v>307357343</v>
      </c>
      <c r="G41" s="295">
        <f t="shared" si="6"/>
        <v>786222</v>
      </c>
      <c r="H41" s="295">
        <f t="shared" si="6"/>
        <v>0</v>
      </c>
      <c r="I41" s="295">
        <f t="shared" si="6"/>
        <v>1581758</v>
      </c>
      <c r="J41" s="295">
        <f t="shared" si="6"/>
        <v>2367980</v>
      </c>
      <c r="K41" s="295">
        <f t="shared" si="6"/>
        <v>1581758</v>
      </c>
      <c r="L41" s="295">
        <f t="shared" si="6"/>
        <v>5107880</v>
      </c>
      <c r="M41" s="295">
        <f t="shared" si="6"/>
        <v>810986</v>
      </c>
      <c r="N41" s="295">
        <f t="shared" si="6"/>
        <v>7500624</v>
      </c>
      <c r="O41" s="295">
        <f t="shared" si="6"/>
        <v>8736173</v>
      </c>
      <c r="P41" s="295">
        <f t="shared" si="6"/>
        <v>646843</v>
      </c>
      <c r="Q41" s="295">
        <f t="shared" si="6"/>
        <v>10778507</v>
      </c>
      <c r="R41" s="295">
        <f t="shared" si="6"/>
        <v>20161523</v>
      </c>
      <c r="S41" s="295">
        <f t="shared" si="6"/>
        <v>5668638</v>
      </c>
      <c r="T41" s="295">
        <f t="shared" si="6"/>
        <v>13297401</v>
      </c>
      <c r="U41" s="295">
        <f t="shared" si="6"/>
        <v>35342433</v>
      </c>
      <c r="V41" s="295">
        <f t="shared" si="6"/>
        <v>54308472</v>
      </c>
      <c r="W41" s="295">
        <f t="shared" si="6"/>
        <v>84338599</v>
      </c>
      <c r="X41" s="295">
        <f t="shared" si="6"/>
        <v>307357343</v>
      </c>
      <c r="Y41" s="295">
        <f t="shared" si="6"/>
        <v>-223018744</v>
      </c>
      <c r="Z41" s="296">
        <f t="shared" si="5"/>
        <v>-72.56008326438455</v>
      </c>
      <c r="AA41" s="297">
        <f>SUM(AA36:AA40)</f>
        <v>307357343</v>
      </c>
    </row>
    <row r="42" spans="1:27" ht="12.7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8000000</v>
      </c>
      <c r="F42" s="54">
        <f t="shared" si="7"/>
        <v>8000000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420000</v>
      </c>
      <c r="N42" s="54">
        <f t="shared" si="7"/>
        <v>420000</v>
      </c>
      <c r="O42" s="54">
        <f t="shared" si="7"/>
        <v>0</v>
      </c>
      <c r="P42" s="54">
        <f t="shared" si="7"/>
        <v>280527</v>
      </c>
      <c r="Q42" s="54">
        <f t="shared" si="7"/>
        <v>220556</v>
      </c>
      <c r="R42" s="54">
        <f t="shared" si="7"/>
        <v>501083</v>
      </c>
      <c r="S42" s="54">
        <f t="shared" si="7"/>
        <v>2437633</v>
      </c>
      <c r="T42" s="54">
        <f t="shared" si="7"/>
        <v>3522189</v>
      </c>
      <c r="U42" s="54">
        <f t="shared" si="7"/>
        <v>786443</v>
      </c>
      <c r="V42" s="54">
        <f t="shared" si="7"/>
        <v>6746265</v>
      </c>
      <c r="W42" s="54">
        <f t="shared" si="7"/>
        <v>7667348</v>
      </c>
      <c r="X42" s="54">
        <f t="shared" si="7"/>
        <v>8000000</v>
      </c>
      <c r="Y42" s="54">
        <f t="shared" si="7"/>
        <v>-332652</v>
      </c>
      <c r="Z42" s="184">
        <f t="shared" si="5"/>
        <v>-4.15815</v>
      </c>
      <c r="AA42" s="130">
        <f aca="true" t="shared" si="8" ref="AA42:AA48">AA12+AA27</f>
        <v>8000000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13214172</v>
      </c>
      <c r="D45" s="129">
        <f t="shared" si="7"/>
        <v>0</v>
      </c>
      <c r="E45" s="54">
        <f t="shared" si="7"/>
        <v>250000</v>
      </c>
      <c r="F45" s="54">
        <f t="shared" si="7"/>
        <v>3845800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180395</v>
      </c>
      <c r="M45" s="54">
        <f t="shared" si="7"/>
        <v>32880</v>
      </c>
      <c r="N45" s="54">
        <f t="shared" si="7"/>
        <v>213275</v>
      </c>
      <c r="O45" s="54">
        <f t="shared" si="7"/>
        <v>76501</v>
      </c>
      <c r="P45" s="54">
        <f t="shared" si="7"/>
        <v>166516</v>
      </c>
      <c r="Q45" s="54">
        <f t="shared" si="7"/>
        <v>253725</v>
      </c>
      <c r="R45" s="54">
        <f t="shared" si="7"/>
        <v>496742</v>
      </c>
      <c r="S45" s="54">
        <f t="shared" si="7"/>
        <v>980883</v>
      </c>
      <c r="T45" s="54">
        <f t="shared" si="7"/>
        <v>143624</v>
      </c>
      <c r="U45" s="54">
        <f t="shared" si="7"/>
        <v>2490198</v>
      </c>
      <c r="V45" s="54">
        <f t="shared" si="7"/>
        <v>3614705</v>
      </c>
      <c r="W45" s="54">
        <f t="shared" si="7"/>
        <v>4324722</v>
      </c>
      <c r="X45" s="54">
        <f t="shared" si="7"/>
        <v>3845800</v>
      </c>
      <c r="Y45" s="54">
        <f t="shared" si="7"/>
        <v>478922</v>
      </c>
      <c r="Z45" s="184">
        <f t="shared" si="5"/>
        <v>12.453117686827188</v>
      </c>
      <c r="AA45" s="130">
        <f t="shared" si="8"/>
        <v>3845800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203042372</v>
      </c>
      <c r="D49" s="218">
        <f t="shared" si="9"/>
        <v>0</v>
      </c>
      <c r="E49" s="220">
        <f t="shared" si="9"/>
        <v>261137850</v>
      </c>
      <c r="F49" s="220">
        <f t="shared" si="9"/>
        <v>319203143</v>
      </c>
      <c r="G49" s="220">
        <f t="shared" si="9"/>
        <v>786222</v>
      </c>
      <c r="H49" s="220">
        <f t="shared" si="9"/>
        <v>0</v>
      </c>
      <c r="I49" s="220">
        <f t="shared" si="9"/>
        <v>1581758</v>
      </c>
      <c r="J49" s="220">
        <f t="shared" si="9"/>
        <v>2367980</v>
      </c>
      <c r="K49" s="220">
        <f t="shared" si="9"/>
        <v>1581758</v>
      </c>
      <c r="L49" s="220">
        <f t="shared" si="9"/>
        <v>5288275</v>
      </c>
      <c r="M49" s="220">
        <f t="shared" si="9"/>
        <v>1263866</v>
      </c>
      <c r="N49" s="220">
        <f t="shared" si="9"/>
        <v>8133899</v>
      </c>
      <c r="O49" s="220">
        <f t="shared" si="9"/>
        <v>8812674</v>
      </c>
      <c r="P49" s="220">
        <f t="shared" si="9"/>
        <v>1093886</v>
      </c>
      <c r="Q49" s="220">
        <f t="shared" si="9"/>
        <v>11252788</v>
      </c>
      <c r="R49" s="220">
        <f t="shared" si="9"/>
        <v>21159348</v>
      </c>
      <c r="S49" s="220">
        <f t="shared" si="9"/>
        <v>9087154</v>
      </c>
      <c r="T49" s="220">
        <f t="shared" si="9"/>
        <v>16963214</v>
      </c>
      <c r="U49" s="220">
        <f t="shared" si="9"/>
        <v>38619074</v>
      </c>
      <c r="V49" s="220">
        <f t="shared" si="9"/>
        <v>64669442</v>
      </c>
      <c r="W49" s="220">
        <f t="shared" si="9"/>
        <v>96330669</v>
      </c>
      <c r="X49" s="220">
        <f t="shared" si="9"/>
        <v>319203143</v>
      </c>
      <c r="Y49" s="220">
        <f t="shared" si="9"/>
        <v>-222872474</v>
      </c>
      <c r="Z49" s="221">
        <f t="shared" si="5"/>
        <v>-69.82151613713904</v>
      </c>
      <c r="AA49" s="222">
        <f>SUM(AA41:AA48)</f>
        <v>319203143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92022075</v>
      </c>
      <c r="D51" s="129">
        <f t="shared" si="10"/>
        <v>0</v>
      </c>
      <c r="E51" s="54">
        <f t="shared" si="10"/>
        <v>125517653</v>
      </c>
      <c r="F51" s="54">
        <f t="shared" si="10"/>
        <v>122992004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122992004</v>
      </c>
      <c r="Y51" s="54">
        <f t="shared" si="10"/>
        <v>-122992004</v>
      </c>
      <c r="Z51" s="184">
        <f>+IF(X51&lt;&gt;0,+(Y51/X51)*100,0)</f>
        <v>-100</v>
      </c>
      <c r="AA51" s="130">
        <f>SUM(AA57:AA61)</f>
        <v>122992004</v>
      </c>
    </row>
    <row r="52" spans="1:27" ht="12.75">
      <c r="A52" s="310" t="s">
        <v>205</v>
      </c>
      <c r="B52" s="142"/>
      <c r="C52" s="62">
        <v>9630745</v>
      </c>
      <c r="D52" s="156"/>
      <c r="E52" s="60">
        <v>15362559</v>
      </c>
      <c r="F52" s="60">
        <v>14823383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14823383</v>
      </c>
      <c r="Y52" s="60">
        <v>-14823383</v>
      </c>
      <c r="Z52" s="140">
        <v>-100</v>
      </c>
      <c r="AA52" s="155">
        <v>14823383</v>
      </c>
    </row>
    <row r="53" spans="1:27" ht="12.75">
      <c r="A53" s="310" t="s">
        <v>206</v>
      </c>
      <c r="B53" s="142"/>
      <c r="C53" s="62">
        <v>43106640</v>
      </c>
      <c r="D53" s="156"/>
      <c r="E53" s="60">
        <v>43498541</v>
      </c>
      <c r="F53" s="60">
        <v>45456163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45456163</v>
      </c>
      <c r="Y53" s="60">
        <v>-45456163</v>
      </c>
      <c r="Z53" s="140">
        <v>-100</v>
      </c>
      <c r="AA53" s="155">
        <v>45456163</v>
      </c>
    </row>
    <row r="54" spans="1:27" ht="12.75">
      <c r="A54" s="310" t="s">
        <v>207</v>
      </c>
      <c r="B54" s="142"/>
      <c r="C54" s="62">
        <v>9159619</v>
      </c>
      <c r="D54" s="156"/>
      <c r="E54" s="60">
        <v>17202694</v>
      </c>
      <c r="F54" s="60">
        <v>9521302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9521302</v>
      </c>
      <c r="Y54" s="60">
        <v>-9521302</v>
      </c>
      <c r="Z54" s="140">
        <v>-100</v>
      </c>
      <c r="AA54" s="155">
        <v>9521302</v>
      </c>
    </row>
    <row r="55" spans="1:27" ht="12.75">
      <c r="A55" s="310" t="s">
        <v>208</v>
      </c>
      <c r="B55" s="142"/>
      <c r="C55" s="62">
        <v>3449880</v>
      </c>
      <c r="D55" s="156"/>
      <c r="E55" s="60">
        <v>15300948</v>
      </c>
      <c r="F55" s="60">
        <v>14400948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14400948</v>
      </c>
      <c r="Y55" s="60">
        <v>-14400948</v>
      </c>
      <c r="Z55" s="140">
        <v>-100</v>
      </c>
      <c r="AA55" s="155">
        <v>14400948</v>
      </c>
    </row>
    <row r="56" spans="1:27" ht="12.75">
      <c r="A56" s="310" t="s">
        <v>209</v>
      </c>
      <c r="B56" s="142"/>
      <c r="C56" s="62">
        <v>281762</v>
      </c>
      <c r="D56" s="156"/>
      <c r="E56" s="60">
        <v>720092</v>
      </c>
      <c r="F56" s="60">
        <v>623866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623866</v>
      </c>
      <c r="Y56" s="60">
        <v>-623866</v>
      </c>
      <c r="Z56" s="140">
        <v>-100</v>
      </c>
      <c r="AA56" s="155">
        <v>623866</v>
      </c>
    </row>
    <row r="57" spans="1:27" ht="12.75">
      <c r="A57" s="138" t="s">
        <v>210</v>
      </c>
      <c r="B57" s="142"/>
      <c r="C57" s="293">
        <f aca="true" t="shared" si="11" ref="C57:Y57">SUM(C52:C56)</f>
        <v>65628646</v>
      </c>
      <c r="D57" s="294">
        <f t="shared" si="11"/>
        <v>0</v>
      </c>
      <c r="E57" s="295">
        <f t="shared" si="11"/>
        <v>92084834</v>
      </c>
      <c r="F57" s="295">
        <f t="shared" si="11"/>
        <v>84825662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84825662</v>
      </c>
      <c r="Y57" s="295">
        <f t="shared" si="11"/>
        <v>-84825662</v>
      </c>
      <c r="Z57" s="296">
        <f>+IF(X57&lt;&gt;0,+(Y57/X57)*100,0)</f>
        <v>-100</v>
      </c>
      <c r="AA57" s="297">
        <f>SUM(AA52:AA56)</f>
        <v>84825662</v>
      </c>
    </row>
    <row r="58" spans="1:27" ht="12.75">
      <c r="A58" s="311" t="s">
        <v>211</v>
      </c>
      <c r="B58" s="136"/>
      <c r="C58" s="62">
        <v>502726</v>
      </c>
      <c r="D58" s="156"/>
      <c r="E58" s="60">
        <v>4280243</v>
      </c>
      <c r="F58" s="60">
        <v>2752283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2752283</v>
      </c>
      <c r="Y58" s="60">
        <v>-2752283</v>
      </c>
      <c r="Z58" s="140">
        <v>-100</v>
      </c>
      <c r="AA58" s="155">
        <v>2752283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>
        <v>6838734</v>
      </c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19051969</v>
      </c>
      <c r="D61" s="156"/>
      <c r="E61" s="60">
        <v>29152576</v>
      </c>
      <c r="F61" s="60">
        <v>35414059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35414059</v>
      </c>
      <c r="Y61" s="60">
        <v>-35414059</v>
      </c>
      <c r="Z61" s="140">
        <v>-100</v>
      </c>
      <c r="AA61" s="155">
        <v>35414059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>
        <v>92022309</v>
      </c>
      <c r="D66" s="274">
        <v>122992004</v>
      </c>
      <c r="E66" s="275">
        <v>17231237</v>
      </c>
      <c r="F66" s="275">
        <v>122992004</v>
      </c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>
        <v>122992004</v>
      </c>
      <c r="Y66" s="275">
        <v>-122992004</v>
      </c>
      <c r="Z66" s="140">
        <v>-100</v>
      </c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108286416</v>
      </c>
      <c r="F68" s="60"/>
      <c r="G68" s="60">
        <v>1526136</v>
      </c>
      <c r="H68" s="60">
        <v>2628094</v>
      </c>
      <c r="I68" s="60">
        <v>9379376</v>
      </c>
      <c r="J68" s="60">
        <v>13533606</v>
      </c>
      <c r="K68" s="60">
        <v>9186814</v>
      </c>
      <c r="L68" s="60">
        <v>13125381</v>
      </c>
      <c r="M68" s="60">
        <v>17803704</v>
      </c>
      <c r="N68" s="60">
        <v>40115899</v>
      </c>
      <c r="O68" s="60">
        <v>1534209</v>
      </c>
      <c r="P68" s="60">
        <v>3370397</v>
      </c>
      <c r="Q68" s="60">
        <v>10499048</v>
      </c>
      <c r="R68" s="60">
        <v>15403654</v>
      </c>
      <c r="S68" s="60">
        <v>8941885</v>
      </c>
      <c r="T68" s="60">
        <v>9170716</v>
      </c>
      <c r="U68" s="60">
        <v>16761193</v>
      </c>
      <c r="V68" s="60">
        <v>34873794</v>
      </c>
      <c r="W68" s="60">
        <v>103926953</v>
      </c>
      <c r="X68" s="60"/>
      <c r="Y68" s="60">
        <v>103926953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92022309</v>
      </c>
      <c r="D69" s="218">
        <f t="shared" si="12"/>
        <v>122992004</v>
      </c>
      <c r="E69" s="220">
        <f t="shared" si="12"/>
        <v>125517653</v>
      </c>
      <c r="F69" s="220">
        <f t="shared" si="12"/>
        <v>122992004</v>
      </c>
      <c r="G69" s="220">
        <f t="shared" si="12"/>
        <v>1526136</v>
      </c>
      <c r="H69" s="220">
        <f t="shared" si="12"/>
        <v>2628094</v>
      </c>
      <c r="I69" s="220">
        <f t="shared" si="12"/>
        <v>9379376</v>
      </c>
      <c r="J69" s="220">
        <f t="shared" si="12"/>
        <v>13533606</v>
      </c>
      <c r="K69" s="220">
        <f t="shared" si="12"/>
        <v>9186814</v>
      </c>
      <c r="L69" s="220">
        <f t="shared" si="12"/>
        <v>13125381</v>
      </c>
      <c r="M69" s="220">
        <f t="shared" si="12"/>
        <v>17803704</v>
      </c>
      <c r="N69" s="220">
        <f t="shared" si="12"/>
        <v>40115899</v>
      </c>
      <c r="O69" s="220">
        <f t="shared" si="12"/>
        <v>1534209</v>
      </c>
      <c r="P69" s="220">
        <f t="shared" si="12"/>
        <v>3370397</v>
      </c>
      <c r="Q69" s="220">
        <f t="shared" si="12"/>
        <v>10499048</v>
      </c>
      <c r="R69" s="220">
        <f t="shared" si="12"/>
        <v>15403654</v>
      </c>
      <c r="S69" s="220">
        <f t="shared" si="12"/>
        <v>8941885</v>
      </c>
      <c r="T69" s="220">
        <f t="shared" si="12"/>
        <v>9170716</v>
      </c>
      <c r="U69" s="220">
        <f t="shared" si="12"/>
        <v>16761193</v>
      </c>
      <c r="V69" s="220">
        <f t="shared" si="12"/>
        <v>34873794</v>
      </c>
      <c r="W69" s="220">
        <f t="shared" si="12"/>
        <v>103926953</v>
      </c>
      <c r="X69" s="220">
        <f t="shared" si="12"/>
        <v>122992004</v>
      </c>
      <c r="Y69" s="220">
        <f t="shared" si="12"/>
        <v>-19065051</v>
      </c>
      <c r="Z69" s="221">
        <f>+IF(X69&lt;&gt;0,+(Y69/X69)*100,0)</f>
        <v>-15.50104915763467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169056200</v>
      </c>
      <c r="D5" s="357">
        <f t="shared" si="0"/>
        <v>0</v>
      </c>
      <c r="E5" s="356">
        <f t="shared" si="0"/>
        <v>193061730</v>
      </c>
      <c r="F5" s="358">
        <f t="shared" si="0"/>
        <v>307357343</v>
      </c>
      <c r="G5" s="358">
        <f t="shared" si="0"/>
        <v>786222</v>
      </c>
      <c r="H5" s="356">
        <f t="shared" si="0"/>
        <v>0</v>
      </c>
      <c r="I5" s="356">
        <f t="shared" si="0"/>
        <v>1581758</v>
      </c>
      <c r="J5" s="358">
        <f t="shared" si="0"/>
        <v>2367980</v>
      </c>
      <c r="K5" s="358">
        <f t="shared" si="0"/>
        <v>1581758</v>
      </c>
      <c r="L5" s="356">
        <f t="shared" si="0"/>
        <v>4936040</v>
      </c>
      <c r="M5" s="356">
        <f t="shared" si="0"/>
        <v>0</v>
      </c>
      <c r="N5" s="358">
        <f t="shared" si="0"/>
        <v>6517798</v>
      </c>
      <c r="O5" s="358">
        <f t="shared" si="0"/>
        <v>508454</v>
      </c>
      <c r="P5" s="356">
        <f t="shared" si="0"/>
        <v>646843</v>
      </c>
      <c r="Q5" s="356">
        <f t="shared" si="0"/>
        <v>9328723</v>
      </c>
      <c r="R5" s="358">
        <f t="shared" si="0"/>
        <v>10484020</v>
      </c>
      <c r="S5" s="358">
        <f t="shared" si="0"/>
        <v>2218621</v>
      </c>
      <c r="T5" s="356">
        <f t="shared" si="0"/>
        <v>6586992</v>
      </c>
      <c r="U5" s="356">
        <f t="shared" si="0"/>
        <v>18341496</v>
      </c>
      <c r="V5" s="358">
        <f t="shared" si="0"/>
        <v>27147109</v>
      </c>
      <c r="W5" s="358">
        <f t="shared" si="0"/>
        <v>46516907</v>
      </c>
      <c r="X5" s="356">
        <f t="shared" si="0"/>
        <v>307357343</v>
      </c>
      <c r="Y5" s="358">
        <f t="shared" si="0"/>
        <v>-260840436</v>
      </c>
      <c r="Z5" s="359">
        <f>+IF(X5&lt;&gt;0,+(Y5/X5)*100,0)</f>
        <v>-84.8655293067132</v>
      </c>
      <c r="AA5" s="360">
        <f>+AA6+AA8+AA11+AA13+AA15</f>
        <v>307357343</v>
      </c>
    </row>
    <row r="6" spans="1:27" ht="12.75">
      <c r="A6" s="361" t="s">
        <v>205</v>
      </c>
      <c r="B6" s="142"/>
      <c r="C6" s="60">
        <f>+C7</f>
        <v>36000000</v>
      </c>
      <c r="D6" s="340">
        <f aca="true" t="shared" si="1" ref="D6:AA6">+D7</f>
        <v>0</v>
      </c>
      <c r="E6" s="60">
        <f t="shared" si="1"/>
        <v>49628717</v>
      </c>
      <c r="F6" s="59">
        <f t="shared" si="1"/>
        <v>88227621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1973677</v>
      </c>
      <c r="M6" s="60">
        <f t="shared" si="1"/>
        <v>0</v>
      </c>
      <c r="N6" s="59">
        <f t="shared" si="1"/>
        <v>1973677</v>
      </c>
      <c r="O6" s="59">
        <f t="shared" si="1"/>
        <v>508454</v>
      </c>
      <c r="P6" s="60">
        <f t="shared" si="1"/>
        <v>0</v>
      </c>
      <c r="Q6" s="60">
        <f t="shared" si="1"/>
        <v>0</v>
      </c>
      <c r="R6" s="59">
        <f t="shared" si="1"/>
        <v>508454</v>
      </c>
      <c r="S6" s="59">
        <f t="shared" si="1"/>
        <v>615552</v>
      </c>
      <c r="T6" s="60">
        <f t="shared" si="1"/>
        <v>-139256</v>
      </c>
      <c r="U6" s="60">
        <f t="shared" si="1"/>
        <v>935840</v>
      </c>
      <c r="V6" s="59">
        <f t="shared" si="1"/>
        <v>1412136</v>
      </c>
      <c r="W6" s="59">
        <f t="shared" si="1"/>
        <v>3894267</v>
      </c>
      <c r="X6" s="60">
        <f t="shared" si="1"/>
        <v>88227621</v>
      </c>
      <c r="Y6" s="59">
        <f t="shared" si="1"/>
        <v>-84333354</v>
      </c>
      <c r="Z6" s="61">
        <f>+IF(X6&lt;&gt;0,+(Y6/X6)*100,0)</f>
        <v>-95.58611355960737</v>
      </c>
      <c r="AA6" s="62">
        <f t="shared" si="1"/>
        <v>88227621</v>
      </c>
    </row>
    <row r="7" spans="1:27" ht="12.75">
      <c r="A7" s="291" t="s">
        <v>229</v>
      </c>
      <c r="B7" s="142"/>
      <c r="C7" s="60">
        <v>36000000</v>
      </c>
      <c r="D7" s="340"/>
      <c r="E7" s="60">
        <v>49628717</v>
      </c>
      <c r="F7" s="59">
        <v>88227621</v>
      </c>
      <c r="G7" s="59"/>
      <c r="H7" s="60"/>
      <c r="I7" s="60"/>
      <c r="J7" s="59"/>
      <c r="K7" s="59"/>
      <c r="L7" s="60">
        <v>1973677</v>
      </c>
      <c r="M7" s="60"/>
      <c r="N7" s="59">
        <v>1973677</v>
      </c>
      <c r="O7" s="59">
        <v>508454</v>
      </c>
      <c r="P7" s="60"/>
      <c r="Q7" s="60"/>
      <c r="R7" s="59">
        <v>508454</v>
      </c>
      <c r="S7" s="59">
        <v>615552</v>
      </c>
      <c r="T7" s="60">
        <v>-139256</v>
      </c>
      <c r="U7" s="60">
        <v>935840</v>
      </c>
      <c r="V7" s="59">
        <v>1412136</v>
      </c>
      <c r="W7" s="59">
        <v>3894267</v>
      </c>
      <c r="X7" s="60">
        <v>88227621</v>
      </c>
      <c r="Y7" s="59">
        <v>-84333354</v>
      </c>
      <c r="Z7" s="61">
        <v>-95.59</v>
      </c>
      <c r="AA7" s="62">
        <v>88227621</v>
      </c>
    </row>
    <row r="8" spans="1:27" ht="12.75">
      <c r="A8" s="361" t="s">
        <v>206</v>
      </c>
      <c r="B8" s="142"/>
      <c r="C8" s="60">
        <f aca="true" t="shared" si="2" ref="C8:Y8">SUM(C9:C10)</f>
        <v>20772000</v>
      </c>
      <c r="D8" s="340">
        <f t="shared" si="2"/>
        <v>0</v>
      </c>
      <c r="E8" s="60">
        <f t="shared" si="2"/>
        <v>44000000</v>
      </c>
      <c r="F8" s="59">
        <f t="shared" si="2"/>
        <v>54107361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2962363</v>
      </c>
      <c r="M8" s="60">
        <f t="shared" si="2"/>
        <v>0</v>
      </c>
      <c r="N8" s="59">
        <f t="shared" si="2"/>
        <v>2962363</v>
      </c>
      <c r="O8" s="59">
        <f t="shared" si="2"/>
        <v>0</v>
      </c>
      <c r="P8" s="60">
        <f t="shared" si="2"/>
        <v>0</v>
      </c>
      <c r="Q8" s="60">
        <f t="shared" si="2"/>
        <v>4458448</v>
      </c>
      <c r="R8" s="59">
        <f t="shared" si="2"/>
        <v>4458448</v>
      </c>
      <c r="S8" s="59">
        <f t="shared" si="2"/>
        <v>1603069</v>
      </c>
      <c r="T8" s="60">
        <f t="shared" si="2"/>
        <v>4947257</v>
      </c>
      <c r="U8" s="60">
        <f t="shared" si="2"/>
        <v>12642500</v>
      </c>
      <c r="V8" s="59">
        <f t="shared" si="2"/>
        <v>19192826</v>
      </c>
      <c r="W8" s="59">
        <f t="shared" si="2"/>
        <v>26613637</v>
      </c>
      <c r="X8" s="60">
        <f t="shared" si="2"/>
        <v>54107361</v>
      </c>
      <c r="Y8" s="59">
        <f t="shared" si="2"/>
        <v>-27493724</v>
      </c>
      <c r="Z8" s="61">
        <f>+IF(X8&lt;&gt;0,+(Y8/X8)*100,0)</f>
        <v>-50.813278437290634</v>
      </c>
      <c r="AA8" s="62">
        <f>SUM(AA9:AA10)</f>
        <v>54107361</v>
      </c>
    </row>
    <row r="9" spans="1:27" ht="12.75">
      <c r="A9" s="291" t="s">
        <v>230</v>
      </c>
      <c r="B9" s="142"/>
      <c r="C9" s="60">
        <v>20772000</v>
      </c>
      <c r="D9" s="340"/>
      <c r="E9" s="60">
        <v>44000000</v>
      </c>
      <c r="F9" s="59">
        <v>54107361</v>
      </c>
      <c r="G9" s="59"/>
      <c r="H9" s="60"/>
      <c r="I9" s="60"/>
      <c r="J9" s="59"/>
      <c r="K9" s="59"/>
      <c r="L9" s="60">
        <v>2962363</v>
      </c>
      <c r="M9" s="60"/>
      <c r="N9" s="59">
        <v>2962363</v>
      </c>
      <c r="O9" s="59"/>
      <c r="P9" s="60"/>
      <c r="Q9" s="60">
        <v>4458448</v>
      </c>
      <c r="R9" s="59">
        <v>4458448</v>
      </c>
      <c r="S9" s="59">
        <v>1603069</v>
      </c>
      <c r="T9" s="60">
        <v>4947257</v>
      </c>
      <c r="U9" s="60">
        <v>12642500</v>
      </c>
      <c r="V9" s="59">
        <v>19192826</v>
      </c>
      <c r="W9" s="59">
        <v>26613637</v>
      </c>
      <c r="X9" s="60">
        <v>54107361</v>
      </c>
      <c r="Y9" s="59">
        <v>-27493724</v>
      </c>
      <c r="Z9" s="61">
        <v>-50.81</v>
      </c>
      <c r="AA9" s="62">
        <v>54107361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69050000</v>
      </c>
      <c r="D11" s="363">
        <f aca="true" t="shared" si="3" ref="D11:AA11">+D12</f>
        <v>0</v>
      </c>
      <c r="E11" s="362">
        <f t="shared" si="3"/>
        <v>63375000</v>
      </c>
      <c r="F11" s="364">
        <f t="shared" si="3"/>
        <v>104457753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104457753</v>
      </c>
      <c r="Y11" s="364">
        <f t="shared" si="3"/>
        <v>-104457753</v>
      </c>
      <c r="Z11" s="365">
        <f>+IF(X11&lt;&gt;0,+(Y11/X11)*100,0)</f>
        <v>-100</v>
      </c>
      <c r="AA11" s="366">
        <f t="shared" si="3"/>
        <v>104457753</v>
      </c>
    </row>
    <row r="12" spans="1:27" ht="12.75">
      <c r="A12" s="291" t="s">
        <v>232</v>
      </c>
      <c r="B12" s="136"/>
      <c r="C12" s="60">
        <v>69050000</v>
      </c>
      <c r="D12" s="340"/>
      <c r="E12" s="60">
        <v>63375000</v>
      </c>
      <c r="F12" s="59">
        <v>104457753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104457753</v>
      </c>
      <c r="Y12" s="59">
        <v>-104457753</v>
      </c>
      <c r="Z12" s="61">
        <v>-100</v>
      </c>
      <c r="AA12" s="62">
        <v>104457753</v>
      </c>
    </row>
    <row r="13" spans="1:27" ht="12.75">
      <c r="A13" s="361" t="s">
        <v>208</v>
      </c>
      <c r="B13" s="136"/>
      <c r="C13" s="275">
        <f>+C14</f>
        <v>43234200</v>
      </c>
      <c r="D13" s="341">
        <f aca="true" t="shared" si="4" ref="D13:AA13">+D14</f>
        <v>0</v>
      </c>
      <c r="E13" s="275">
        <f t="shared" si="4"/>
        <v>29297311</v>
      </c>
      <c r="F13" s="342">
        <f t="shared" si="4"/>
        <v>53640133</v>
      </c>
      <c r="G13" s="342">
        <f t="shared" si="4"/>
        <v>786222</v>
      </c>
      <c r="H13" s="275">
        <f t="shared" si="4"/>
        <v>0</v>
      </c>
      <c r="I13" s="275">
        <f t="shared" si="4"/>
        <v>1581758</v>
      </c>
      <c r="J13" s="342">
        <f t="shared" si="4"/>
        <v>2367980</v>
      </c>
      <c r="K13" s="342">
        <f t="shared" si="4"/>
        <v>1581758</v>
      </c>
      <c r="L13" s="275">
        <f t="shared" si="4"/>
        <v>0</v>
      </c>
      <c r="M13" s="275">
        <f t="shared" si="4"/>
        <v>0</v>
      </c>
      <c r="N13" s="342">
        <f t="shared" si="4"/>
        <v>1581758</v>
      </c>
      <c r="O13" s="342">
        <f t="shared" si="4"/>
        <v>0</v>
      </c>
      <c r="P13" s="275">
        <f t="shared" si="4"/>
        <v>646843</v>
      </c>
      <c r="Q13" s="275">
        <f t="shared" si="4"/>
        <v>4870275</v>
      </c>
      <c r="R13" s="342">
        <f t="shared" si="4"/>
        <v>5517118</v>
      </c>
      <c r="S13" s="342">
        <f t="shared" si="4"/>
        <v>0</v>
      </c>
      <c r="T13" s="275">
        <f t="shared" si="4"/>
        <v>1778991</v>
      </c>
      <c r="U13" s="275">
        <f t="shared" si="4"/>
        <v>4763156</v>
      </c>
      <c r="V13" s="342">
        <f t="shared" si="4"/>
        <v>6542147</v>
      </c>
      <c r="W13" s="342">
        <f t="shared" si="4"/>
        <v>16009003</v>
      </c>
      <c r="X13" s="275">
        <f t="shared" si="4"/>
        <v>53640133</v>
      </c>
      <c r="Y13" s="342">
        <f t="shared" si="4"/>
        <v>-37631130</v>
      </c>
      <c r="Z13" s="335">
        <f>+IF(X13&lt;&gt;0,+(Y13/X13)*100,0)</f>
        <v>-70.15480368029662</v>
      </c>
      <c r="AA13" s="273">
        <f t="shared" si="4"/>
        <v>53640133</v>
      </c>
    </row>
    <row r="14" spans="1:27" ht="12.75">
      <c r="A14" s="291" t="s">
        <v>233</v>
      </c>
      <c r="B14" s="136"/>
      <c r="C14" s="60">
        <v>43234200</v>
      </c>
      <c r="D14" s="340"/>
      <c r="E14" s="60">
        <v>29297311</v>
      </c>
      <c r="F14" s="59">
        <v>53640133</v>
      </c>
      <c r="G14" s="59">
        <v>786222</v>
      </c>
      <c r="H14" s="60"/>
      <c r="I14" s="60">
        <v>1581758</v>
      </c>
      <c r="J14" s="59">
        <v>2367980</v>
      </c>
      <c r="K14" s="59">
        <v>1581758</v>
      </c>
      <c r="L14" s="60"/>
      <c r="M14" s="60"/>
      <c r="N14" s="59">
        <v>1581758</v>
      </c>
      <c r="O14" s="59"/>
      <c r="P14" s="60">
        <v>646843</v>
      </c>
      <c r="Q14" s="60">
        <v>4870275</v>
      </c>
      <c r="R14" s="59">
        <v>5517118</v>
      </c>
      <c r="S14" s="59"/>
      <c r="T14" s="60">
        <v>1778991</v>
      </c>
      <c r="U14" s="60">
        <v>4763156</v>
      </c>
      <c r="V14" s="59">
        <v>6542147</v>
      </c>
      <c r="W14" s="59">
        <v>16009003</v>
      </c>
      <c r="X14" s="60">
        <v>53640133</v>
      </c>
      <c r="Y14" s="59">
        <v>-37631130</v>
      </c>
      <c r="Z14" s="61">
        <v>-70.15</v>
      </c>
      <c r="AA14" s="62">
        <v>53640133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6760702</v>
      </c>
      <c r="F15" s="59">
        <f t="shared" si="5"/>
        <v>6924475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6924475</v>
      </c>
      <c r="Y15" s="59">
        <f t="shared" si="5"/>
        <v>-6924475</v>
      </c>
      <c r="Z15" s="61">
        <f>+IF(X15&lt;&gt;0,+(Y15/X15)*100,0)</f>
        <v>-100</v>
      </c>
      <c r="AA15" s="62">
        <f>SUM(AA16:AA20)</f>
        <v>6924475</v>
      </c>
    </row>
    <row r="16" spans="1:27" ht="12.75">
      <c r="A16" s="291" t="s">
        <v>234</v>
      </c>
      <c r="B16" s="300"/>
      <c r="C16" s="60"/>
      <c r="D16" s="340"/>
      <c r="E16" s="60"/>
      <c r="F16" s="59">
        <v>6924475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6924475</v>
      </c>
      <c r="Y16" s="59">
        <v>-6924475</v>
      </c>
      <c r="Z16" s="61">
        <v>-100</v>
      </c>
      <c r="AA16" s="62">
        <v>6924475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>
        <v>6760702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8000000</v>
      </c>
      <c r="F22" s="345">
        <f t="shared" si="6"/>
        <v>8000000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8000000</v>
      </c>
      <c r="Y22" s="345">
        <f t="shared" si="6"/>
        <v>-8000000</v>
      </c>
      <c r="Z22" s="336">
        <f>+IF(X22&lt;&gt;0,+(Y22/X22)*100,0)</f>
        <v>-100</v>
      </c>
      <c r="AA22" s="350">
        <f>SUM(AA23:AA32)</f>
        <v>8000000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>
        <v>8000000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8000000</v>
      </c>
      <c r="Y24" s="59">
        <v>-8000000</v>
      </c>
      <c r="Z24" s="61">
        <v>-100</v>
      </c>
      <c r="AA24" s="62">
        <v>8000000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>
        <v>8000000</v>
      </c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13214172</v>
      </c>
      <c r="D40" s="344">
        <f t="shared" si="9"/>
        <v>0</v>
      </c>
      <c r="E40" s="343">
        <f t="shared" si="9"/>
        <v>250000</v>
      </c>
      <c r="F40" s="345">
        <f t="shared" si="9"/>
        <v>3845800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180395</v>
      </c>
      <c r="M40" s="343">
        <f t="shared" si="9"/>
        <v>32880</v>
      </c>
      <c r="N40" s="345">
        <f t="shared" si="9"/>
        <v>213275</v>
      </c>
      <c r="O40" s="345">
        <f t="shared" si="9"/>
        <v>76501</v>
      </c>
      <c r="P40" s="343">
        <f t="shared" si="9"/>
        <v>166516</v>
      </c>
      <c r="Q40" s="343">
        <f t="shared" si="9"/>
        <v>253725</v>
      </c>
      <c r="R40" s="345">
        <f t="shared" si="9"/>
        <v>496742</v>
      </c>
      <c r="S40" s="345">
        <f t="shared" si="9"/>
        <v>430688</v>
      </c>
      <c r="T40" s="343">
        <f t="shared" si="9"/>
        <v>143624</v>
      </c>
      <c r="U40" s="343">
        <f t="shared" si="9"/>
        <v>1355495</v>
      </c>
      <c r="V40" s="345">
        <f t="shared" si="9"/>
        <v>1929807</v>
      </c>
      <c r="W40" s="345">
        <f t="shared" si="9"/>
        <v>2639824</v>
      </c>
      <c r="X40" s="343">
        <f t="shared" si="9"/>
        <v>3845800</v>
      </c>
      <c r="Y40" s="345">
        <f t="shared" si="9"/>
        <v>-1205976</v>
      </c>
      <c r="Z40" s="336">
        <f>+IF(X40&lt;&gt;0,+(Y40/X40)*100,0)</f>
        <v>-31.358260960008323</v>
      </c>
      <c r="AA40" s="350">
        <f>SUM(AA41:AA49)</f>
        <v>3845800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>
        <v>381111</v>
      </c>
      <c r="T41" s="362"/>
      <c r="U41" s="362"/>
      <c r="V41" s="364">
        <v>381111</v>
      </c>
      <c r="W41" s="364">
        <v>381111</v>
      </c>
      <c r="X41" s="362"/>
      <c r="Y41" s="364">
        <v>381111</v>
      </c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15820</v>
      </c>
      <c r="T42" s="54">
        <f t="shared" si="10"/>
        <v>0</v>
      </c>
      <c r="U42" s="54">
        <f t="shared" si="10"/>
        <v>0</v>
      </c>
      <c r="V42" s="53">
        <f t="shared" si="10"/>
        <v>15820</v>
      </c>
      <c r="W42" s="53">
        <f t="shared" si="10"/>
        <v>15820</v>
      </c>
      <c r="X42" s="54">
        <f t="shared" si="10"/>
        <v>0</v>
      </c>
      <c r="Y42" s="53">
        <f t="shared" si="10"/>
        <v>15820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250000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>
        <v>180395</v>
      </c>
      <c r="M44" s="54">
        <v>32880</v>
      </c>
      <c r="N44" s="53">
        <v>213275</v>
      </c>
      <c r="O44" s="53">
        <v>76501</v>
      </c>
      <c r="P44" s="54">
        <v>166516</v>
      </c>
      <c r="Q44" s="54">
        <v>253725</v>
      </c>
      <c r="R44" s="53">
        <v>496742</v>
      </c>
      <c r="S44" s="53">
        <v>33757</v>
      </c>
      <c r="T44" s="54">
        <v>143624</v>
      </c>
      <c r="U44" s="54">
        <v>1355495</v>
      </c>
      <c r="V44" s="53">
        <v>1532876</v>
      </c>
      <c r="W44" s="53">
        <v>2242893</v>
      </c>
      <c r="X44" s="54"/>
      <c r="Y44" s="53">
        <v>2242893</v>
      </c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13214172</v>
      </c>
      <c r="D47" s="368"/>
      <c r="E47" s="54"/>
      <c r="F47" s="53">
        <v>3845800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3845800</v>
      </c>
      <c r="Y47" s="53">
        <v>-3845800</v>
      </c>
      <c r="Z47" s="94">
        <v>-100</v>
      </c>
      <c r="AA47" s="95">
        <v>3845800</v>
      </c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182270372</v>
      </c>
      <c r="D60" s="346">
        <f t="shared" si="14"/>
        <v>0</v>
      </c>
      <c r="E60" s="219">
        <f t="shared" si="14"/>
        <v>201311730</v>
      </c>
      <c r="F60" s="264">
        <f t="shared" si="14"/>
        <v>319203143</v>
      </c>
      <c r="G60" s="264">
        <f t="shared" si="14"/>
        <v>786222</v>
      </c>
      <c r="H60" s="219">
        <f t="shared" si="14"/>
        <v>0</v>
      </c>
      <c r="I60" s="219">
        <f t="shared" si="14"/>
        <v>1581758</v>
      </c>
      <c r="J60" s="264">
        <f t="shared" si="14"/>
        <v>2367980</v>
      </c>
      <c r="K60" s="264">
        <f t="shared" si="14"/>
        <v>1581758</v>
      </c>
      <c r="L60" s="219">
        <f t="shared" si="14"/>
        <v>5116435</v>
      </c>
      <c r="M60" s="219">
        <f t="shared" si="14"/>
        <v>32880</v>
      </c>
      <c r="N60" s="264">
        <f t="shared" si="14"/>
        <v>6731073</v>
      </c>
      <c r="O60" s="264">
        <f t="shared" si="14"/>
        <v>584955</v>
      </c>
      <c r="P60" s="219">
        <f t="shared" si="14"/>
        <v>813359</v>
      </c>
      <c r="Q60" s="219">
        <f t="shared" si="14"/>
        <v>9582448</v>
      </c>
      <c r="R60" s="264">
        <f t="shared" si="14"/>
        <v>10980762</v>
      </c>
      <c r="S60" s="264">
        <f t="shared" si="14"/>
        <v>2649309</v>
      </c>
      <c r="T60" s="219">
        <f t="shared" si="14"/>
        <v>6730616</v>
      </c>
      <c r="U60" s="219">
        <f t="shared" si="14"/>
        <v>19696991</v>
      </c>
      <c r="V60" s="264">
        <f t="shared" si="14"/>
        <v>29076916</v>
      </c>
      <c r="W60" s="264">
        <f t="shared" si="14"/>
        <v>49156731</v>
      </c>
      <c r="X60" s="219">
        <f t="shared" si="14"/>
        <v>319203143</v>
      </c>
      <c r="Y60" s="264">
        <f t="shared" si="14"/>
        <v>-270046412</v>
      </c>
      <c r="Z60" s="337">
        <f>+IF(X60&lt;&gt;0,+(Y60/X60)*100,0)</f>
        <v>-84.60017325080035</v>
      </c>
      <c r="AA60" s="232">
        <f>+AA57+AA54+AA51+AA40+AA37+AA34+AA22+AA5</f>
        <v>319203143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15820</v>
      </c>
      <c r="T62" s="347">
        <f t="shared" si="15"/>
        <v>0</v>
      </c>
      <c r="U62" s="347">
        <f t="shared" si="15"/>
        <v>0</v>
      </c>
      <c r="V62" s="349">
        <f t="shared" si="15"/>
        <v>15820</v>
      </c>
      <c r="W62" s="349">
        <f t="shared" si="15"/>
        <v>15820</v>
      </c>
      <c r="X62" s="347">
        <f t="shared" si="15"/>
        <v>0</v>
      </c>
      <c r="Y62" s="349">
        <f t="shared" si="15"/>
        <v>15820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>
        <v>15820</v>
      </c>
      <c r="T63" s="60"/>
      <c r="U63" s="60"/>
      <c r="V63" s="59">
        <v>15820</v>
      </c>
      <c r="W63" s="59">
        <v>15820</v>
      </c>
      <c r="X63" s="60"/>
      <c r="Y63" s="59">
        <v>15820</v>
      </c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20772000</v>
      </c>
      <c r="D5" s="357">
        <f t="shared" si="0"/>
        <v>0</v>
      </c>
      <c r="E5" s="356">
        <f t="shared" si="0"/>
        <v>59826120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171840</v>
      </c>
      <c r="M5" s="356">
        <f t="shared" si="0"/>
        <v>810986</v>
      </c>
      <c r="N5" s="358">
        <f t="shared" si="0"/>
        <v>982826</v>
      </c>
      <c r="O5" s="358">
        <f t="shared" si="0"/>
        <v>8227719</v>
      </c>
      <c r="P5" s="356">
        <f t="shared" si="0"/>
        <v>0</v>
      </c>
      <c r="Q5" s="356">
        <f t="shared" si="0"/>
        <v>1449784</v>
      </c>
      <c r="R5" s="358">
        <f t="shared" si="0"/>
        <v>9677503</v>
      </c>
      <c r="S5" s="358">
        <f t="shared" si="0"/>
        <v>3450017</v>
      </c>
      <c r="T5" s="356">
        <f t="shared" si="0"/>
        <v>6710409</v>
      </c>
      <c r="U5" s="356">
        <f t="shared" si="0"/>
        <v>17000937</v>
      </c>
      <c r="V5" s="358">
        <f t="shared" si="0"/>
        <v>27161363</v>
      </c>
      <c r="W5" s="358">
        <f t="shared" si="0"/>
        <v>37821692</v>
      </c>
      <c r="X5" s="356">
        <f t="shared" si="0"/>
        <v>0</v>
      </c>
      <c r="Y5" s="358">
        <f t="shared" si="0"/>
        <v>37821692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190173</v>
      </c>
      <c r="R6" s="59">
        <f t="shared" si="1"/>
        <v>190173</v>
      </c>
      <c r="S6" s="59">
        <f t="shared" si="1"/>
        <v>2785914</v>
      </c>
      <c r="T6" s="60">
        <f t="shared" si="1"/>
        <v>1629864</v>
      </c>
      <c r="U6" s="60">
        <f t="shared" si="1"/>
        <v>12824466</v>
      </c>
      <c r="V6" s="59">
        <f t="shared" si="1"/>
        <v>17240244</v>
      </c>
      <c r="W6" s="59">
        <f t="shared" si="1"/>
        <v>17430417</v>
      </c>
      <c r="X6" s="60">
        <f t="shared" si="1"/>
        <v>0</v>
      </c>
      <c r="Y6" s="59">
        <f t="shared" si="1"/>
        <v>17430417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>
        <v>190173</v>
      </c>
      <c r="R7" s="59">
        <v>190173</v>
      </c>
      <c r="S7" s="59">
        <v>2785914</v>
      </c>
      <c r="T7" s="60">
        <v>1629864</v>
      </c>
      <c r="U7" s="60">
        <v>12824466</v>
      </c>
      <c r="V7" s="59">
        <v>17240244</v>
      </c>
      <c r="W7" s="59">
        <v>17430417</v>
      </c>
      <c r="X7" s="60"/>
      <c r="Y7" s="59">
        <v>17430417</v>
      </c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8227719</v>
      </c>
      <c r="P11" s="362">
        <f t="shared" si="3"/>
        <v>0</v>
      </c>
      <c r="Q11" s="362">
        <f t="shared" si="3"/>
        <v>554362</v>
      </c>
      <c r="R11" s="364">
        <f t="shared" si="3"/>
        <v>8782081</v>
      </c>
      <c r="S11" s="364">
        <f t="shared" si="3"/>
        <v>0</v>
      </c>
      <c r="T11" s="362">
        <f t="shared" si="3"/>
        <v>4151511</v>
      </c>
      <c r="U11" s="362">
        <f t="shared" si="3"/>
        <v>0</v>
      </c>
      <c r="V11" s="364">
        <f t="shared" si="3"/>
        <v>4151511</v>
      </c>
      <c r="W11" s="364">
        <f t="shared" si="3"/>
        <v>12933592</v>
      </c>
      <c r="X11" s="362">
        <f t="shared" si="3"/>
        <v>0</v>
      </c>
      <c r="Y11" s="364">
        <f t="shared" si="3"/>
        <v>12933592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>
        <v>8227719</v>
      </c>
      <c r="P12" s="60"/>
      <c r="Q12" s="60">
        <v>554362</v>
      </c>
      <c r="R12" s="59">
        <v>8782081</v>
      </c>
      <c r="S12" s="59"/>
      <c r="T12" s="60">
        <v>4151511</v>
      </c>
      <c r="U12" s="60"/>
      <c r="V12" s="59">
        <v>4151511</v>
      </c>
      <c r="W12" s="59">
        <v>12933592</v>
      </c>
      <c r="X12" s="60"/>
      <c r="Y12" s="59">
        <v>12933592</v>
      </c>
      <c r="Z12" s="61"/>
      <c r="AA12" s="62"/>
    </row>
    <row r="13" spans="1:27" ht="12.75">
      <c r="A13" s="361" t="s">
        <v>208</v>
      </c>
      <c r="B13" s="136"/>
      <c r="C13" s="275">
        <f>+C14</f>
        <v>20772000</v>
      </c>
      <c r="D13" s="341">
        <f aca="true" t="shared" si="4" ref="D13:AA13">+D14</f>
        <v>0</v>
      </c>
      <c r="E13" s="275">
        <f t="shared" si="4"/>
        <v>59826120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171840</v>
      </c>
      <c r="M13" s="275">
        <f t="shared" si="4"/>
        <v>810986</v>
      </c>
      <c r="N13" s="342">
        <f t="shared" si="4"/>
        <v>982826</v>
      </c>
      <c r="O13" s="342">
        <f t="shared" si="4"/>
        <v>0</v>
      </c>
      <c r="P13" s="275">
        <f t="shared" si="4"/>
        <v>0</v>
      </c>
      <c r="Q13" s="275">
        <f t="shared" si="4"/>
        <v>705249</v>
      </c>
      <c r="R13" s="342">
        <f t="shared" si="4"/>
        <v>705249</v>
      </c>
      <c r="S13" s="342">
        <f t="shared" si="4"/>
        <v>237920</v>
      </c>
      <c r="T13" s="275">
        <f t="shared" si="4"/>
        <v>0</v>
      </c>
      <c r="U13" s="275">
        <f t="shared" si="4"/>
        <v>97455</v>
      </c>
      <c r="V13" s="342">
        <f t="shared" si="4"/>
        <v>335375</v>
      </c>
      <c r="W13" s="342">
        <f t="shared" si="4"/>
        <v>2023450</v>
      </c>
      <c r="X13" s="275">
        <f t="shared" si="4"/>
        <v>0</v>
      </c>
      <c r="Y13" s="342">
        <f t="shared" si="4"/>
        <v>2023450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>
        <v>20772000</v>
      </c>
      <c r="D14" s="340"/>
      <c r="E14" s="60">
        <v>59826120</v>
      </c>
      <c r="F14" s="59"/>
      <c r="G14" s="59"/>
      <c r="H14" s="60"/>
      <c r="I14" s="60"/>
      <c r="J14" s="59"/>
      <c r="K14" s="59"/>
      <c r="L14" s="60">
        <v>171840</v>
      </c>
      <c r="M14" s="60">
        <v>810986</v>
      </c>
      <c r="N14" s="59">
        <v>982826</v>
      </c>
      <c r="O14" s="59"/>
      <c r="P14" s="60"/>
      <c r="Q14" s="60">
        <v>705249</v>
      </c>
      <c r="R14" s="59">
        <v>705249</v>
      </c>
      <c r="S14" s="59">
        <v>237920</v>
      </c>
      <c r="T14" s="60"/>
      <c r="U14" s="60">
        <v>97455</v>
      </c>
      <c r="V14" s="59">
        <v>335375</v>
      </c>
      <c r="W14" s="59">
        <v>2023450</v>
      </c>
      <c r="X14" s="60"/>
      <c r="Y14" s="59">
        <v>2023450</v>
      </c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426183</v>
      </c>
      <c r="T15" s="60">
        <f t="shared" si="5"/>
        <v>929034</v>
      </c>
      <c r="U15" s="60">
        <f t="shared" si="5"/>
        <v>4079016</v>
      </c>
      <c r="V15" s="59">
        <f t="shared" si="5"/>
        <v>5434233</v>
      </c>
      <c r="W15" s="59">
        <f t="shared" si="5"/>
        <v>5434233</v>
      </c>
      <c r="X15" s="60">
        <f t="shared" si="5"/>
        <v>0</v>
      </c>
      <c r="Y15" s="59">
        <f t="shared" si="5"/>
        <v>5434233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>
        <v>426183</v>
      </c>
      <c r="T20" s="60">
        <v>929034</v>
      </c>
      <c r="U20" s="60">
        <v>4079016</v>
      </c>
      <c r="V20" s="59">
        <v>5434233</v>
      </c>
      <c r="W20" s="59">
        <v>5434233</v>
      </c>
      <c r="X20" s="60"/>
      <c r="Y20" s="59">
        <v>5434233</v>
      </c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420000</v>
      </c>
      <c r="N22" s="345">
        <f t="shared" si="6"/>
        <v>420000</v>
      </c>
      <c r="O22" s="345">
        <f t="shared" si="6"/>
        <v>0</v>
      </c>
      <c r="P22" s="343">
        <f t="shared" si="6"/>
        <v>280527</v>
      </c>
      <c r="Q22" s="343">
        <f t="shared" si="6"/>
        <v>220556</v>
      </c>
      <c r="R22" s="345">
        <f t="shared" si="6"/>
        <v>501083</v>
      </c>
      <c r="S22" s="345">
        <f t="shared" si="6"/>
        <v>2437633</v>
      </c>
      <c r="T22" s="343">
        <f t="shared" si="6"/>
        <v>3522189</v>
      </c>
      <c r="U22" s="343">
        <f t="shared" si="6"/>
        <v>786443</v>
      </c>
      <c r="V22" s="345">
        <f t="shared" si="6"/>
        <v>6746265</v>
      </c>
      <c r="W22" s="345">
        <f t="shared" si="6"/>
        <v>7667348</v>
      </c>
      <c r="X22" s="343">
        <f t="shared" si="6"/>
        <v>0</v>
      </c>
      <c r="Y22" s="345">
        <f t="shared" si="6"/>
        <v>7667348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>
        <v>420000</v>
      </c>
      <c r="N24" s="59">
        <v>420000</v>
      </c>
      <c r="O24" s="59"/>
      <c r="P24" s="60">
        <v>280527</v>
      </c>
      <c r="Q24" s="60">
        <v>220556</v>
      </c>
      <c r="R24" s="59">
        <v>501083</v>
      </c>
      <c r="S24" s="59">
        <v>672525</v>
      </c>
      <c r="T24" s="60">
        <v>3190718</v>
      </c>
      <c r="U24" s="60">
        <v>52632</v>
      </c>
      <c r="V24" s="59">
        <v>3915875</v>
      </c>
      <c r="W24" s="59">
        <v>4836958</v>
      </c>
      <c r="X24" s="60"/>
      <c r="Y24" s="59">
        <v>4836958</v>
      </c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>
        <v>1765108</v>
      </c>
      <c r="T32" s="60">
        <v>331471</v>
      </c>
      <c r="U32" s="60">
        <v>733811</v>
      </c>
      <c r="V32" s="59">
        <v>2830390</v>
      </c>
      <c r="W32" s="59">
        <v>2830390</v>
      </c>
      <c r="X32" s="60"/>
      <c r="Y32" s="59">
        <v>2830390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550195</v>
      </c>
      <c r="T40" s="343">
        <f t="shared" si="9"/>
        <v>0</v>
      </c>
      <c r="U40" s="343">
        <f t="shared" si="9"/>
        <v>1134703</v>
      </c>
      <c r="V40" s="345">
        <f t="shared" si="9"/>
        <v>1684898</v>
      </c>
      <c r="W40" s="345">
        <f t="shared" si="9"/>
        <v>1684898</v>
      </c>
      <c r="X40" s="343">
        <f t="shared" si="9"/>
        <v>0</v>
      </c>
      <c r="Y40" s="345">
        <f t="shared" si="9"/>
        <v>1684898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550195</v>
      </c>
      <c r="T42" s="54">
        <f t="shared" si="10"/>
        <v>0</v>
      </c>
      <c r="U42" s="54">
        <f t="shared" si="10"/>
        <v>1134703</v>
      </c>
      <c r="V42" s="53">
        <f t="shared" si="10"/>
        <v>1684898</v>
      </c>
      <c r="W42" s="53">
        <f t="shared" si="10"/>
        <v>1684898</v>
      </c>
      <c r="X42" s="54">
        <f t="shared" si="10"/>
        <v>0</v>
      </c>
      <c r="Y42" s="53">
        <f t="shared" si="10"/>
        <v>1684898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20772000</v>
      </c>
      <c r="D60" s="346">
        <f t="shared" si="14"/>
        <v>0</v>
      </c>
      <c r="E60" s="219">
        <f t="shared" si="14"/>
        <v>59826120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171840</v>
      </c>
      <c r="M60" s="219">
        <f t="shared" si="14"/>
        <v>1230986</v>
      </c>
      <c r="N60" s="264">
        <f t="shared" si="14"/>
        <v>1402826</v>
      </c>
      <c r="O60" s="264">
        <f t="shared" si="14"/>
        <v>8227719</v>
      </c>
      <c r="P60" s="219">
        <f t="shared" si="14"/>
        <v>280527</v>
      </c>
      <c r="Q60" s="219">
        <f t="shared" si="14"/>
        <v>1670340</v>
      </c>
      <c r="R60" s="264">
        <f t="shared" si="14"/>
        <v>10178586</v>
      </c>
      <c r="S60" s="264">
        <f t="shared" si="14"/>
        <v>6437845</v>
      </c>
      <c r="T60" s="219">
        <f t="shared" si="14"/>
        <v>10232598</v>
      </c>
      <c r="U60" s="219">
        <f t="shared" si="14"/>
        <v>18922083</v>
      </c>
      <c r="V60" s="264">
        <f t="shared" si="14"/>
        <v>35592526</v>
      </c>
      <c r="W60" s="264">
        <f t="shared" si="14"/>
        <v>47173938</v>
      </c>
      <c r="X60" s="219">
        <f t="shared" si="14"/>
        <v>0</v>
      </c>
      <c r="Y60" s="264">
        <f t="shared" si="14"/>
        <v>47173938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550195</v>
      </c>
      <c r="T62" s="347">
        <f t="shared" si="15"/>
        <v>0</v>
      </c>
      <c r="U62" s="347">
        <f t="shared" si="15"/>
        <v>1134703</v>
      </c>
      <c r="V62" s="349">
        <f t="shared" si="15"/>
        <v>1684898</v>
      </c>
      <c r="W62" s="349">
        <f t="shared" si="15"/>
        <v>1684898</v>
      </c>
      <c r="X62" s="347">
        <f t="shared" si="15"/>
        <v>0</v>
      </c>
      <c r="Y62" s="349">
        <f t="shared" si="15"/>
        <v>1684898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>
        <v>550195</v>
      </c>
      <c r="T63" s="60"/>
      <c r="U63" s="60">
        <v>1134703</v>
      </c>
      <c r="V63" s="59">
        <v>1684898</v>
      </c>
      <c r="W63" s="59">
        <v>1684898</v>
      </c>
      <c r="X63" s="60"/>
      <c r="Y63" s="59">
        <v>1684898</v>
      </c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2017-07-31T12:48:36Z</dcterms:created>
  <dcterms:modified xsi:type="dcterms:W3CDTF">2017-07-31T12:48:39Z</dcterms:modified>
  <cp:category/>
  <cp:version/>
  <cp:contentType/>
  <cp:contentStatus/>
</cp:coreProperties>
</file>