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<sst xmlns="http://schemas.openxmlformats.org/spreadsheetml/2006/main" count="857" uniqueCount="303">
  <si>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Thembisile Hani(MP315)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</si>
  <si>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</si>
  <si>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</si>
  <si>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</si>
  <si>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</si>
  <si>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</si>
  <si>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</si>
  <si>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</si>
  <si>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</si>
  <si>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</si>
  <si>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</si>
  <si>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</si>
  <si>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</si>
  <si>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</si>
  <si>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</si>
  <si>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</si>
  <si>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</si>
  <si>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</si>
  <si>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</si>
  <si>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</si>
  <si>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</si>
  <si>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</si>
  <si>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</si>
  <si>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</si>
  <si>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</si>
  <si>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</si>
  <si>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</si>
  <si>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</si>
  <si>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</si>
  <si>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</si>
  <si>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</si>
  <si>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</si>
  <si>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</si>
  <si>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</si>
  <si>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</si>
  <si>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</si>
  <si>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</si>
  <si>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</si>
  <si>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</si>
  <si>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</si>
  <si>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</si>
  <si>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</si>
  <si>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</si>
  <si>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</si>
  <si>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</si>
  <si>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</si>
  <si>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</si>
  <si>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</si>
  <si>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</si>
  <si>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</si>
  <si>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</si>
  <si>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</si>
  <si>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</si>
  <si>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</si>
  <si>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</si>
  <si>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</si>
  <si>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</si>
  <si>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</si>
  <si>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</si>
  <si>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</si>
  <si>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</si>
  <si>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</si>
  <si>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</si>
  <si>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</si>
  <si>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</si>
  <si>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</si>
  <si>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</si>
  <si>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</si>
  <si>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</si>
  <si>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</si>
  <si>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Thembisile Hani(MP315)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</si>
  <si>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</si>
  <si>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</si>
  <si>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</si>
  <si>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</si>
  <si>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</si>
  <si>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</si>
  <si>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</si>
  <si>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</si>
  <si>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</si>
  <si>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</si>
  <si>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</si>
  <si>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</si>
  <si>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</si>
  <si>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</si>
  <si>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</si>
  <si>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</si>
  <si>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</si>
  <si>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</si>
  <si>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</si>
  <si>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</si>
  <si>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</si>
  <si>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</si>
  <si>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</si>
  <si>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</si>
  <si>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</si>
  <si>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</si>
  <si>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</si>
  <si>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</si>
  <si>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</si>
  <si>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Thembisile Hani(MP315)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</si>
  <si>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</si>
  <si>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</si>
  <si>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</si>
  <si>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</si>
  <si>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</si>
  <si>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</si>
  <si>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</si>
  <si>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</si>
  <si>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</si>
  <si>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</si>
  <si>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</si>
  <si>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</si>
  <si>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</si>
  <si>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</si>
  <si>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</si>
  <si>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</si>
  <si>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</si>
  <si>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</si>
  <si>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</si>
  <si>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</si>
  <si>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</si>
  <si>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</si>
  <si>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</si>
  <si>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</si>
  <si>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</si>
  <si>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</si>
  <si>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</si>
  <si>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</si>
  <si>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Thembisile Hani(MP315)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</si>
  <si>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</si>
  <si>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</si>
  <si>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</si>
  <si>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</si>
  <si>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</si>
  <si>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</si>
  <si>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</si>
  <si>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</si>
  <si>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</si>
  <si>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</si>
  <si>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Thembisile Hani(MP315)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</si>
  <si>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</si>
  <si>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</si>
  <si>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</si>
  <si>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</si>
  <si>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</si>
  <si>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</si>
  <si>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</si>
  <si>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</si>
  <si>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</si>
  <si>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</si>
  <si>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</si>
  <si>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</si>
  <si>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</si>
  <si>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</si>
  <si>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</si>
  <si>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</si>
  <si>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</si>
  <si>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</si>
  <si>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</si>
  <si>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</si>
  <si>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</si>
  <si>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</si>
  <si>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</si>
  <si>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</si>
  <si>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</si>
  <si>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</si>
  <si>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</si>
  <si>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</si>
  <si>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</si>
  <si>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</si>
  <si>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</si>
  <si>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</si>
  <si>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</si>
  <si>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Thembisile Hani(MP315)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</si>
  <si>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</si>
  <si>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</si>
  <si>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</si>
  <si>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</si>
  <si>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</si>
  <si>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</si>
  <si>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</si>
  <si>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</si>
  <si>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</si>
  <si>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</si>
  <si>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</si>
  <si>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</si>
  <si>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</si>
  <si>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</si>
  <si>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</si>
  <si>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</si>
  <si>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</si>
  <si>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</si>
  <si>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</si>
  <si>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</si>
  <si>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</si>
  <si>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</si>
  <si>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</si>
  <si>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</si>
  <si>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</si>
  <si>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</si>
  <si>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</si>
  <si>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Thembisile Hani(MP315)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</si>
  <si>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</si>
  <si>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</si>
  <si>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</si>
  <si>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</si>
  <si>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</si>
  <si>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</si>
  <si>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</si>
  <si>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</si>
  <si>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</si>
  <si>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</si>
  <si>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</si>
  <si>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</si>
  <si>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</si>
  <si>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</si>
  <si>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</si>
  <si>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</si>
  <si>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</si>
  <si>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</si>
  <si>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</si>
  <si>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</si>
  <si>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</si>
  <si>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</si>
  <si>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</si>
  <si>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</si>
  <si>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Thembisile Hani(MP315)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</si>
  <si>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</si>
  <si>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</si>
  <si>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</si>
  <si>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</si>
  <si>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</si>
  <si>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</si>
  <si>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</si>
  <si>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</si>
  <si>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</si>
  <si>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</si>
  <si>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</si>
  <si>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</si>
  <si>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</si>
  <si>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</si>
  <si>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</si>
  <si>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</si>
  <si>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</si>
  <si>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</si>
  <si>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</si>
  <si>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</si>
  <si>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</si>
  <si>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</si>
  <si>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</si>
  <si>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</si>
  <si>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</si>
  <si>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</si>
  <si>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</si>
  <si>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</si>
  <si>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</si>
  <si>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</si>
  <si>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</si>
  <si>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</si>
  <si>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</si>
  <si>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</si>
  <si>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</si>
  <si>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Thembisile Hani(MP315)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</si>
  <si>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</si>
  <si>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</si>
  <si>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Mpumalanga: Thembisile Hani(MP315)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</si>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</sst>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33183557</v>
      </c>
      <c r="C5" s="19">
        <v>0</v>
      </c>
      <c r="D5" s="59">
        <v>41379809</v>
      </c>
      <c r="E5" s="60">
        <v>41592130</v>
      </c>
      <c r="F5" s="60">
        <v>3235191</v>
      </c>
      <c r="G5" s="60">
        <v>3235191</v>
      </c>
      <c r="H5" s="60">
        <v>3468413</v>
      </c>
      <c r="I5" s="60">
        <v>9938795</v>
      </c>
      <c r="J5" s="60">
        <v>3463999</v>
      </c>
      <c r="K5" s="60">
        <v>3463999</v>
      </c>
      <c r="L5" s="60">
        <v>3463999</v>
      </c>
      <c r="M5" s="60">
        <v>10391997</v>
      </c>
      <c r="N5" s="60">
        <v>3465638</v>
      </c>
      <c r="O5" s="60">
        <v>3461838</v>
      </c>
      <c r="P5" s="60">
        <v>3392975</v>
      </c>
      <c r="Q5" s="60">
        <v>10320451</v>
      </c>
      <c r="R5" s="60">
        <v>3396356</v>
      </c>
      <c r="S5" s="60">
        <v>3392921</v>
      </c>
      <c r="T5" s="60">
        <v>3392921</v>
      </c>
      <c r="U5" s="60">
        <v>10182198</v>
      </c>
      <c r="V5" s="60">
        <v>40833441</v>
      </c>
      <c r="W5" s="60">
        <v>41379804</v>
      </c>
      <c r="X5" s="60">
        <v>-546363</v>
      </c>
      <c r="Y5" s="61">
        <v>-1.32</v>
      </c>
      <c r="Z5" s="62">
        <v>41592130</v>
      </c>
    </row>
    <row r="6" spans="1:26" ht="12.75">
      <c r="A6" s="58" t="s">
        <v>32</v>
      </c>
      <c r="B6" s="19">
        <v>102775567</v>
      </c>
      <c r="C6" s="19">
        <v>0</v>
      </c>
      <c r="D6" s="59">
        <v>91318207</v>
      </c>
      <c r="E6" s="60">
        <v>137557069</v>
      </c>
      <c r="F6" s="60">
        <v>12523517</v>
      </c>
      <c r="G6" s="60">
        <v>12523517</v>
      </c>
      <c r="H6" s="60">
        <v>3761803</v>
      </c>
      <c r="I6" s="60">
        <v>28808837</v>
      </c>
      <c r="J6" s="60">
        <v>11491135</v>
      </c>
      <c r="K6" s="60">
        <v>11501136</v>
      </c>
      <c r="L6" s="60">
        <v>11465802</v>
      </c>
      <c r="M6" s="60">
        <v>34458073</v>
      </c>
      <c r="N6" s="60">
        <v>11547469</v>
      </c>
      <c r="O6" s="60">
        <v>11458365</v>
      </c>
      <c r="P6" s="60">
        <v>11467632</v>
      </c>
      <c r="Q6" s="60">
        <v>34473466</v>
      </c>
      <c r="R6" s="60">
        <v>11496523</v>
      </c>
      <c r="S6" s="60">
        <v>11466085</v>
      </c>
      <c r="T6" s="60">
        <v>27957749</v>
      </c>
      <c r="U6" s="60">
        <v>50920357</v>
      </c>
      <c r="V6" s="60">
        <v>148660733</v>
      </c>
      <c r="W6" s="60">
        <v>91318212</v>
      </c>
      <c r="X6" s="60">
        <v>57342521</v>
      </c>
      <c r="Y6" s="61">
        <v>62.79</v>
      </c>
      <c r="Z6" s="62">
        <v>137557069</v>
      </c>
    </row>
    <row r="7" spans="1:26" ht="12.75">
      <c r="A7" s="58" t="s">
        <v>33</v>
      </c>
      <c r="B7" s="19">
        <v>10066429</v>
      </c>
      <c r="C7" s="19">
        <v>0</v>
      </c>
      <c r="D7" s="59">
        <v>4905536</v>
      </c>
      <c r="E7" s="60">
        <v>5718968</v>
      </c>
      <c r="F7" s="60">
        <v>0</v>
      </c>
      <c r="G7" s="60">
        <v>0</v>
      </c>
      <c r="H7" s="60">
        <v>1071693</v>
      </c>
      <c r="I7" s="60">
        <v>1071693</v>
      </c>
      <c r="J7" s="60">
        <v>314278</v>
      </c>
      <c r="K7" s="60">
        <v>681521</v>
      </c>
      <c r="L7" s="60">
        <v>79463</v>
      </c>
      <c r="M7" s="60">
        <v>1075262</v>
      </c>
      <c r="N7" s="60">
        <v>417187</v>
      </c>
      <c r="O7" s="60">
        <v>124164</v>
      </c>
      <c r="P7" s="60">
        <v>101788</v>
      </c>
      <c r="Q7" s="60">
        <v>643139</v>
      </c>
      <c r="R7" s="60">
        <v>317705</v>
      </c>
      <c r="S7" s="60">
        <v>184267</v>
      </c>
      <c r="T7" s="60">
        <v>699042</v>
      </c>
      <c r="U7" s="60">
        <v>1201014</v>
      </c>
      <c r="V7" s="60">
        <v>3991108</v>
      </c>
      <c r="W7" s="60">
        <v>4905540</v>
      </c>
      <c r="X7" s="60">
        <v>-914432</v>
      </c>
      <c r="Y7" s="61">
        <v>-18.64</v>
      </c>
      <c r="Z7" s="62">
        <v>5718968</v>
      </c>
    </row>
    <row r="8" spans="1:26" ht="12.75">
      <c r="A8" s="58" t="s">
        <v>34</v>
      </c>
      <c r="B8" s="19">
        <v>339268451</v>
      </c>
      <c r="C8" s="19">
        <v>0</v>
      </c>
      <c r="D8" s="59">
        <v>342061200</v>
      </c>
      <c r="E8" s="60">
        <v>342061200</v>
      </c>
      <c r="F8" s="60">
        <v>0</v>
      </c>
      <c r="G8" s="60">
        <v>2186000</v>
      </c>
      <c r="H8" s="60">
        <v>0</v>
      </c>
      <c r="I8" s="60">
        <v>2186000</v>
      </c>
      <c r="J8" s="60">
        <v>11400000</v>
      </c>
      <c r="K8" s="60">
        <v>1009000</v>
      </c>
      <c r="L8" s="60">
        <v>83296000</v>
      </c>
      <c r="M8" s="60">
        <v>95705000</v>
      </c>
      <c r="N8" s="60">
        <v>0</v>
      </c>
      <c r="O8" s="60">
        <v>674000</v>
      </c>
      <c r="P8" s="60">
        <v>78329000</v>
      </c>
      <c r="Q8" s="60">
        <v>79003000</v>
      </c>
      <c r="R8" s="60">
        <v>0</v>
      </c>
      <c r="S8" s="60">
        <v>0</v>
      </c>
      <c r="T8" s="60">
        <v>0</v>
      </c>
      <c r="U8" s="60">
        <v>0</v>
      </c>
      <c r="V8" s="60">
        <v>176894000</v>
      </c>
      <c r="W8" s="60">
        <v>342061200</v>
      </c>
      <c r="X8" s="60">
        <v>-165167200</v>
      </c>
      <c r="Y8" s="61">
        <v>-48.29</v>
      </c>
      <c r="Z8" s="62">
        <v>342061200</v>
      </c>
    </row>
    <row r="9" spans="1:26" ht="12.75">
      <c r="A9" s="58" t="s">
        <v>35</v>
      </c>
      <c r="B9" s="19">
        <v>40251695</v>
      </c>
      <c r="C9" s="19">
        <v>0</v>
      </c>
      <c r="D9" s="59">
        <v>33558096</v>
      </c>
      <c r="E9" s="60">
        <v>75144502</v>
      </c>
      <c r="F9" s="60">
        <v>17187442</v>
      </c>
      <c r="G9" s="60">
        <v>5796617</v>
      </c>
      <c r="H9" s="60">
        <v>18176363</v>
      </c>
      <c r="I9" s="60">
        <v>41160422</v>
      </c>
      <c r="J9" s="60">
        <v>7600762</v>
      </c>
      <c r="K9" s="60">
        <v>3019078</v>
      </c>
      <c r="L9" s="60">
        <v>5423112</v>
      </c>
      <c r="M9" s="60">
        <v>16042952</v>
      </c>
      <c r="N9" s="60">
        <v>8013636</v>
      </c>
      <c r="O9" s="60">
        <v>6568090</v>
      </c>
      <c r="P9" s="60">
        <v>11698424</v>
      </c>
      <c r="Q9" s="60">
        <v>26280150</v>
      </c>
      <c r="R9" s="60">
        <v>12336267</v>
      </c>
      <c r="S9" s="60">
        <v>5045035</v>
      </c>
      <c r="T9" s="60">
        <v>15393292</v>
      </c>
      <c r="U9" s="60">
        <v>32774594</v>
      </c>
      <c r="V9" s="60">
        <v>116258118</v>
      </c>
      <c r="W9" s="60">
        <v>33558108</v>
      </c>
      <c r="X9" s="60">
        <v>82700010</v>
      </c>
      <c r="Y9" s="61">
        <v>246.44</v>
      </c>
      <c r="Z9" s="62">
        <v>75144502</v>
      </c>
    </row>
    <row r="10" spans="1:26" ht="22.5">
      <c r="A10" s="63" t="s">
        <v>278</v>
      </c>
      <c r="B10" s="64">
        <f>SUM(B5:B9)</f>
        <v>525545699</v>
      </c>
      <c r="C10" s="64">
        <f>SUM(C5:C9)</f>
        <v>0</v>
      </c>
      <c r="D10" s="65">
        <f aca="true" t="shared" si="0" ref="D10:Z10">SUM(D5:D9)</f>
        <v>513222848</v>
      </c>
      <c r="E10" s="66">
        <f t="shared" si="0"/>
        <v>602073869</v>
      </c>
      <c r="F10" s="66">
        <f t="shared" si="0"/>
        <v>32946150</v>
      </c>
      <c r="G10" s="66">
        <f t="shared" si="0"/>
        <v>23741325</v>
      </c>
      <c r="H10" s="66">
        <f t="shared" si="0"/>
        <v>26478272</v>
      </c>
      <c r="I10" s="66">
        <f t="shared" si="0"/>
        <v>83165747</v>
      </c>
      <c r="J10" s="66">
        <f t="shared" si="0"/>
        <v>34270174</v>
      </c>
      <c r="K10" s="66">
        <f t="shared" si="0"/>
        <v>19674734</v>
      </c>
      <c r="L10" s="66">
        <f t="shared" si="0"/>
        <v>103728376</v>
      </c>
      <c r="M10" s="66">
        <f t="shared" si="0"/>
        <v>157673284</v>
      </c>
      <c r="N10" s="66">
        <f t="shared" si="0"/>
        <v>23443930</v>
      </c>
      <c r="O10" s="66">
        <f t="shared" si="0"/>
        <v>22286457</v>
      </c>
      <c r="P10" s="66">
        <f t="shared" si="0"/>
        <v>104989819</v>
      </c>
      <c r="Q10" s="66">
        <f t="shared" si="0"/>
        <v>150720206</v>
      </c>
      <c r="R10" s="66">
        <f t="shared" si="0"/>
        <v>27546851</v>
      </c>
      <c r="S10" s="66">
        <f t="shared" si="0"/>
        <v>20088308</v>
      </c>
      <c r="T10" s="66">
        <f t="shared" si="0"/>
        <v>47443004</v>
      </c>
      <c r="U10" s="66">
        <f t="shared" si="0"/>
        <v>95078163</v>
      </c>
      <c r="V10" s="66">
        <f t="shared" si="0"/>
        <v>486637400</v>
      </c>
      <c r="W10" s="66">
        <f t="shared" si="0"/>
        <v>513222864</v>
      </c>
      <c r="X10" s="66">
        <f t="shared" si="0"/>
        <v>-26585464</v>
      </c>
      <c r="Y10" s="67">
        <f>+IF(W10&lt;&gt;0,(X10/W10)*100,0)</f>
        <v>-5.180101251295772</v>
      </c>
      <c r="Z10" s="68">
        <f t="shared" si="0"/>
        <v>602073869</v>
      </c>
    </row>
    <row r="11" spans="1:26" ht="12.75">
      <c r="A11" s="58" t="s">
        <v>37</v>
      </c>
      <c r="B11" s="19">
        <v>108510078</v>
      </c>
      <c r="C11" s="19">
        <v>0</v>
      </c>
      <c r="D11" s="59">
        <v>113813858</v>
      </c>
      <c r="E11" s="60">
        <v>116258172</v>
      </c>
      <c r="F11" s="60">
        <v>8913805</v>
      </c>
      <c r="G11" s="60">
        <v>10450104</v>
      </c>
      <c r="H11" s="60">
        <v>8807830</v>
      </c>
      <c r="I11" s="60">
        <v>28171739</v>
      </c>
      <c r="J11" s="60">
        <v>8684896</v>
      </c>
      <c r="K11" s="60">
        <v>9265534</v>
      </c>
      <c r="L11" s="60">
        <v>9492981</v>
      </c>
      <c r="M11" s="60">
        <v>27443411</v>
      </c>
      <c r="N11" s="60">
        <v>9264800</v>
      </c>
      <c r="O11" s="60">
        <v>9180621</v>
      </c>
      <c r="P11" s="60">
        <v>9143945</v>
      </c>
      <c r="Q11" s="60">
        <v>27589366</v>
      </c>
      <c r="R11" s="60">
        <v>8643518</v>
      </c>
      <c r="S11" s="60">
        <v>8871498</v>
      </c>
      <c r="T11" s="60">
        <v>8643336</v>
      </c>
      <c r="U11" s="60">
        <v>26158352</v>
      </c>
      <c r="V11" s="60">
        <v>109362868</v>
      </c>
      <c r="W11" s="60">
        <v>113813856</v>
      </c>
      <c r="X11" s="60">
        <v>-4450988</v>
      </c>
      <c r="Y11" s="61">
        <v>-3.91</v>
      </c>
      <c r="Z11" s="62">
        <v>116258172</v>
      </c>
    </row>
    <row r="12" spans="1:26" ht="12.75">
      <c r="A12" s="58" t="s">
        <v>38</v>
      </c>
      <c r="B12" s="19">
        <v>20009378</v>
      </c>
      <c r="C12" s="19">
        <v>0</v>
      </c>
      <c r="D12" s="59">
        <v>21529439</v>
      </c>
      <c r="E12" s="60">
        <v>21575913</v>
      </c>
      <c r="F12" s="60">
        <v>1673399</v>
      </c>
      <c r="G12" s="60">
        <v>1568985</v>
      </c>
      <c r="H12" s="60">
        <v>1684329</v>
      </c>
      <c r="I12" s="60">
        <v>4926713</v>
      </c>
      <c r="J12" s="60">
        <v>1732163</v>
      </c>
      <c r="K12" s="60">
        <v>1663439</v>
      </c>
      <c r="L12" s="60">
        <v>1672506</v>
      </c>
      <c r="M12" s="60">
        <v>5068108</v>
      </c>
      <c r="N12" s="60">
        <v>2006276</v>
      </c>
      <c r="O12" s="60">
        <v>1918890</v>
      </c>
      <c r="P12" s="60">
        <v>1778951</v>
      </c>
      <c r="Q12" s="60">
        <v>5704117</v>
      </c>
      <c r="R12" s="60">
        <v>1781322</v>
      </c>
      <c r="S12" s="60">
        <v>1786760</v>
      </c>
      <c r="T12" s="60">
        <v>1778748</v>
      </c>
      <c r="U12" s="60">
        <v>5346830</v>
      </c>
      <c r="V12" s="60">
        <v>21045768</v>
      </c>
      <c r="W12" s="60">
        <v>21529440</v>
      </c>
      <c r="X12" s="60">
        <v>-483672</v>
      </c>
      <c r="Y12" s="61">
        <v>-2.25</v>
      </c>
      <c r="Z12" s="62">
        <v>21575913</v>
      </c>
    </row>
    <row r="13" spans="1:26" ht="12.75">
      <c r="A13" s="58" t="s">
        <v>279</v>
      </c>
      <c r="B13" s="19">
        <v>143421995</v>
      </c>
      <c r="C13" s="19">
        <v>0</v>
      </c>
      <c r="D13" s="59">
        <v>160966106</v>
      </c>
      <c r="E13" s="60">
        <v>160966106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160966106</v>
      </c>
      <c r="X13" s="60">
        <v>-160966106</v>
      </c>
      <c r="Y13" s="61">
        <v>-100</v>
      </c>
      <c r="Z13" s="62">
        <v>160966106</v>
      </c>
    </row>
    <row r="14" spans="1:26" ht="12.75">
      <c r="A14" s="58" t="s">
        <v>40</v>
      </c>
      <c r="B14" s="19">
        <v>395605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120488576</v>
      </c>
      <c r="C15" s="19">
        <v>0</v>
      </c>
      <c r="D15" s="59">
        <v>132227397</v>
      </c>
      <c r="E15" s="60">
        <v>129073000</v>
      </c>
      <c r="F15" s="60">
        <v>2568411</v>
      </c>
      <c r="G15" s="60">
        <v>8380000</v>
      </c>
      <c r="H15" s="60">
        <v>8994534</v>
      </c>
      <c r="I15" s="60">
        <v>19942945</v>
      </c>
      <c r="J15" s="60">
        <v>7280292</v>
      </c>
      <c r="K15" s="60">
        <v>9098538</v>
      </c>
      <c r="L15" s="60">
        <v>9897125</v>
      </c>
      <c r="M15" s="60">
        <v>26275955</v>
      </c>
      <c r="N15" s="60">
        <v>8761871</v>
      </c>
      <c r="O15" s="60">
        <v>9555662</v>
      </c>
      <c r="P15" s="60">
        <v>6923951</v>
      </c>
      <c r="Q15" s="60">
        <v>25241484</v>
      </c>
      <c r="R15" s="60">
        <v>3952594</v>
      </c>
      <c r="S15" s="60">
        <v>12691663</v>
      </c>
      <c r="T15" s="60">
        <v>17103072</v>
      </c>
      <c r="U15" s="60">
        <v>33747329</v>
      </c>
      <c r="V15" s="60">
        <v>105207713</v>
      </c>
      <c r="W15" s="60">
        <v>132227400</v>
      </c>
      <c r="X15" s="60">
        <v>-27019687</v>
      </c>
      <c r="Y15" s="61">
        <v>-20.43</v>
      </c>
      <c r="Z15" s="62">
        <v>129073000</v>
      </c>
    </row>
    <row r="16" spans="1:26" ht="12.75">
      <c r="A16" s="69" t="s">
        <v>42</v>
      </c>
      <c r="B16" s="19">
        <v>57467498</v>
      </c>
      <c r="C16" s="19">
        <v>0</v>
      </c>
      <c r="D16" s="59">
        <v>28073982</v>
      </c>
      <c r="E16" s="60">
        <v>42764983</v>
      </c>
      <c r="F16" s="60">
        <v>284809</v>
      </c>
      <c r="G16" s="60">
        <v>203320</v>
      </c>
      <c r="H16" s="60">
        <v>3920163</v>
      </c>
      <c r="I16" s="60">
        <v>4408292</v>
      </c>
      <c r="J16" s="60">
        <v>3252987</v>
      </c>
      <c r="K16" s="60">
        <v>2241817</v>
      </c>
      <c r="L16" s="60">
        <v>3227282</v>
      </c>
      <c r="M16" s="60">
        <v>8722086</v>
      </c>
      <c r="N16" s="60">
        <v>3304195</v>
      </c>
      <c r="O16" s="60">
        <v>3737785</v>
      </c>
      <c r="P16" s="60">
        <v>3834550</v>
      </c>
      <c r="Q16" s="60">
        <v>10876530</v>
      </c>
      <c r="R16" s="60">
        <v>3198695</v>
      </c>
      <c r="S16" s="60">
        <v>4004524</v>
      </c>
      <c r="T16" s="60">
        <v>3504981</v>
      </c>
      <c r="U16" s="60">
        <v>10708200</v>
      </c>
      <c r="V16" s="60">
        <v>34715108</v>
      </c>
      <c r="W16" s="60">
        <v>28073976</v>
      </c>
      <c r="X16" s="60">
        <v>6641132</v>
      </c>
      <c r="Y16" s="61">
        <v>23.66</v>
      </c>
      <c r="Z16" s="62">
        <v>42764983</v>
      </c>
    </row>
    <row r="17" spans="1:26" ht="12.75">
      <c r="A17" s="58" t="s">
        <v>43</v>
      </c>
      <c r="B17" s="19">
        <v>286912317</v>
      </c>
      <c r="C17" s="19">
        <v>0</v>
      </c>
      <c r="D17" s="59">
        <v>156674559</v>
      </c>
      <c r="E17" s="60">
        <v>297767756</v>
      </c>
      <c r="F17" s="60">
        <v>5607455</v>
      </c>
      <c r="G17" s="60">
        <v>8311727</v>
      </c>
      <c r="H17" s="60">
        <v>4796961</v>
      </c>
      <c r="I17" s="60">
        <v>18716143</v>
      </c>
      <c r="J17" s="60">
        <v>6585406</v>
      </c>
      <c r="K17" s="60">
        <v>2270529</v>
      </c>
      <c r="L17" s="60">
        <v>14099339</v>
      </c>
      <c r="M17" s="60">
        <v>22955274</v>
      </c>
      <c r="N17" s="60">
        <v>8151750</v>
      </c>
      <c r="O17" s="60">
        <v>3878794</v>
      </c>
      <c r="P17" s="60">
        <v>25372334</v>
      </c>
      <c r="Q17" s="60">
        <v>37402878</v>
      </c>
      <c r="R17" s="60">
        <v>4263992</v>
      </c>
      <c r="S17" s="60">
        <v>16896581</v>
      </c>
      <c r="T17" s="60">
        <v>28438431</v>
      </c>
      <c r="U17" s="60">
        <v>49599004</v>
      </c>
      <c r="V17" s="60">
        <v>128673299</v>
      </c>
      <c r="W17" s="60">
        <v>156674550</v>
      </c>
      <c r="X17" s="60">
        <v>-28001251</v>
      </c>
      <c r="Y17" s="61">
        <v>-17.87</v>
      </c>
      <c r="Z17" s="62">
        <v>297767756</v>
      </c>
    </row>
    <row r="18" spans="1:26" ht="12.75">
      <c r="A18" s="70" t="s">
        <v>44</v>
      </c>
      <c r="B18" s="71">
        <f>SUM(B11:B17)</f>
        <v>737205447</v>
      </c>
      <c r="C18" s="71">
        <f>SUM(C11:C17)</f>
        <v>0</v>
      </c>
      <c r="D18" s="72">
        <f aca="true" t="shared" si="1" ref="D18:Z18">SUM(D11:D17)</f>
        <v>613285341</v>
      </c>
      <c r="E18" s="73">
        <f t="shared" si="1"/>
        <v>768405930</v>
      </c>
      <c r="F18" s="73">
        <f t="shared" si="1"/>
        <v>19047879</v>
      </c>
      <c r="G18" s="73">
        <f t="shared" si="1"/>
        <v>28914136</v>
      </c>
      <c r="H18" s="73">
        <f t="shared" si="1"/>
        <v>28203817</v>
      </c>
      <c r="I18" s="73">
        <f t="shared" si="1"/>
        <v>76165832</v>
      </c>
      <c r="J18" s="73">
        <f t="shared" si="1"/>
        <v>27535744</v>
      </c>
      <c r="K18" s="73">
        <f t="shared" si="1"/>
        <v>24539857</v>
      </c>
      <c r="L18" s="73">
        <f t="shared" si="1"/>
        <v>38389233</v>
      </c>
      <c r="M18" s="73">
        <f t="shared" si="1"/>
        <v>90464834</v>
      </c>
      <c r="N18" s="73">
        <f t="shared" si="1"/>
        <v>31488892</v>
      </c>
      <c r="O18" s="73">
        <f t="shared" si="1"/>
        <v>28271752</v>
      </c>
      <c r="P18" s="73">
        <f t="shared" si="1"/>
        <v>47053731</v>
      </c>
      <c r="Q18" s="73">
        <f t="shared" si="1"/>
        <v>106814375</v>
      </c>
      <c r="R18" s="73">
        <f t="shared" si="1"/>
        <v>21840121</v>
      </c>
      <c r="S18" s="73">
        <f t="shared" si="1"/>
        <v>44251026</v>
      </c>
      <c r="T18" s="73">
        <f t="shared" si="1"/>
        <v>59468568</v>
      </c>
      <c r="U18" s="73">
        <f t="shared" si="1"/>
        <v>125559715</v>
      </c>
      <c r="V18" s="73">
        <f t="shared" si="1"/>
        <v>399004756</v>
      </c>
      <c r="W18" s="73">
        <f t="shared" si="1"/>
        <v>613285328</v>
      </c>
      <c r="X18" s="73">
        <f t="shared" si="1"/>
        <v>-214280572</v>
      </c>
      <c r="Y18" s="67">
        <f>+IF(W18&lt;&gt;0,(X18/W18)*100,0)</f>
        <v>-34.93978450435064</v>
      </c>
      <c r="Z18" s="74">
        <f t="shared" si="1"/>
        <v>768405930</v>
      </c>
    </row>
    <row r="19" spans="1:26" ht="12.75">
      <c r="A19" s="70" t="s">
        <v>45</v>
      </c>
      <c r="B19" s="75">
        <f>+B10-B18</f>
        <v>-211659748</v>
      </c>
      <c r="C19" s="75">
        <f>+C10-C18</f>
        <v>0</v>
      </c>
      <c r="D19" s="76">
        <f aca="true" t="shared" si="2" ref="D19:Z19">+D10-D18</f>
        <v>-100062493</v>
      </c>
      <c r="E19" s="77">
        <f t="shared" si="2"/>
        <v>-166332061</v>
      </c>
      <c r="F19" s="77">
        <f t="shared" si="2"/>
        <v>13898271</v>
      </c>
      <c r="G19" s="77">
        <f t="shared" si="2"/>
        <v>-5172811</v>
      </c>
      <c r="H19" s="77">
        <f t="shared" si="2"/>
        <v>-1725545</v>
      </c>
      <c r="I19" s="77">
        <f t="shared" si="2"/>
        <v>6999915</v>
      </c>
      <c r="J19" s="77">
        <f t="shared" si="2"/>
        <v>6734430</v>
      </c>
      <c r="K19" s="77">
        <f t="shared" si="2"/>
        <v>-4865123</v>
      </c>
      <c r="L19" s="77">
        <f t="shared" si="2"/>
        <v>65339143</v>
      </c>
      <c r="M19" s="77">
        <f t="shared" si="2"/>
        <v>67208450</v>
      </c>
      <c r="N19" s="77">
        <f t="shared" si="2"/>
        <v>-8044962</v>
      </c>
      <c r="O19" s="77">
        <f t="shared" si="2"/>
        <v>-5985295</v>
      </c>
      <c r="P19" s="77">
        <f t="shared" si="2"/>
        <v>57936088</v>
      </c>
      <c r="Q19" s="77">
        <f t="shared" si="2"/>
        <v>43905831</v>
      </c>
      <c r="R19" s="77">
        <f t="shared" si="2"/>
        <v>5706730</v>
      </c>
      <c r="S19" s="77">
        <f t="shared" si="2"/>
        <v>-24162718</v>
      </c>
      <c r="T19" s="77">
        <f t="shared" si="2"/>
        <v>-12025564</v>
      </c>
      <c r="U19" s="77">
        <f t="shared" si="2"/>
        <v>-30481552</v>
      </c>
      <c r="V19" s="77">
        <f t="shared" si="2"/>
        <v>87632644</v>
      </c>
      <c r="W19" s="77">
        <f>IF(E10=E18,0,W10-W18)</f>
        <v>-100062464</v>
      </c>
      <c r="X19" s="77">
        <f t="shared" si="2"/>
        <v>187695108</v>
      </c>
      <c r="Y19" s="78">
        <f>+IF(W19&lt;&gt;0,(X19/W19)*100,0)</f>
        <v>-187.57793931598565</v>
      </c>
      <c r="Z19" s="79">
        <f t="shared" si="2"/>
        <v>-166332061</v>
      </c>
    </row>
    <row r="20" spans="1:26" ht="12.75">
      <c r="A20" s="58" t="s">
        <v>46</v>
      </c>
      <c r="B20" s="19">
        <v>176790054</v>
      </c>
      <c r="C20" s="19">
        <v>0</v>
      </c>
      <c r="D20" s="59">
        <v>113628800</v>
      </c>
      <c r="E20" s="60">
        <v>111628800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60237101</v>
      </c>
      <c r="M20" s="60">
        <v>60237101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60237101</v>
      </c>
      <c r="W20" s="60">
        <v>113628804</v>
      </c>
      <c r="X20" s="60">
        <v>-53391703</v>
      </c>
      <c r="Y20" s="61">
        <v>-46.99</v>
      </c>
      <c r="Z20" s="62">
        <v>111628800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-34869694</v>
      </c>
      <c r="C22" s="86">
        <f>SUM(C19:C21)</f>
        <v>0</v>
      </c>
      <c r="D22" s="87">
        <f aca="true" t="shared" si="3" ref="D22:Z22">SUM(D19:D21)</f>
        <v>13566307</v>
      </c>
      <c r="E22" s="88">
        <f t="shared" si="3"/>
        <v>-54703261</v>
      </c>
      <c r="F22" s="88">
        <f t="shared" si="3"/>
        <v>13898271</v>
      </c>
      <c r="G22" s="88">
        <f t="shared" si="3"/>
        <v>-5172811</v>
      </c>
      <c r="H22" s="88">
        <f t="shared" si="3"/>
        <v>-1725545</v>
      </c>
      <c r="I22" s="88">
        <f t="shared" si="3"/>
        <v>6999915</v>
      </c>
      <c r="J22" s="88">
        <f t="shared" si="3"/>
        <v>6734430</v>
      </c>
      <c r="K22" s="88">
        <f t="shared" si="3"/>
        <v>-4865123</v>
      </c>
      <c r="L22" s="88">
        <f t="shared" si="3"/>
        <v>125576244</v>
      </c>
      <c r="M22" s="88">
        <f t="shared" si="3"/>
        <v>127445551</v>
      </c>
      <c r="N22" s="88">
        <f t="shared" si="3"/>
        <v>-8044962</v>
      </c>
      <c r="O22" s="88">
        <f t="shared" si="3"/>
        <v>-5985295</v>
      </c>
      <c r="P22" s="88">
        <f t="shared" si="3"/>
        <v>57936088</v>
      </c>
      <c r="Q22" s="88">
        <f t="shared" si="3"/>
        <v>43905831</v>
      </c>
      <c r="R22" s="88">
        <f t="shared" si="3"/>
        <v>5706730</v>
      </c>
      <c r="S22" s="88">
        <f t="shared" si="3"/>
        <v>-24162718</v>
      </c>
      <c r="T22" s="88">
        <f t="shared" si="3"/>
        <v>-12025564</v>
      </c>
      <c r="U22" s="88">
        <f t="shared" si="3"/>
        <v>-30481552</v>
      </c>
      <c r="V22" s="88">
        <f t="shared" si="3"/>
        <v>147869745</v>
      </c>
      <c r="W22" s="88">
        <f t="shared" si="3"/>
        <v>13566340</v>
      </c>
      <c r="X22" s="88">
        <f t="shared" si="3"/>
        <v>134303405</v>
      </c>
      <c r="Y22" s="89">
        <f>+IF(W22&lt;&gt;0,(X22/W22)*100,0)</f>
        <v>989.9752254476889</v>
      </c>
      <c r="Z22" s="90">
        <f t="shared" si="3"/>
        <v>-54703261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-34869694</v>
      </c>
      <c r="C24" s="75">
        <f>SUM(C22:C23)</f>
        <v>0</v>
      </c>
      <c r="D24" s="76">
        <f aca="true" t="shared" si="4" ref="D24:Z24">SUM(D22:D23)</f>
        <v>13566307</v>
      </c>
      <c r="E24" s="77">
        <f t="shared" si="4"/>
        <v>-54703261</v>
      </c>
      <c r="F24" s="77">
        <f t="shared" si="4"/>
        <v>13898271</v>
      </c>
      <c r="G24" s="77">
        <f t="shared" si="4"/>
        <v>-5172811</v>
      </c>
      <c r="H24" s="77">
        <f t="shared" si="4"/>
        <v>-1725545</v>
      </c>
      <c r="I24" s="77">
        <f t="shared" si="4"/>
        <v>6999915</v>
      </c>
      <c r="J24" s="77">
        <f t="shared" si="4"/>
        <v>6734430</v>
      </c>
      <c r="K24" s="77">
        <f t="shared" si="4"/>
        <v>-4865123</v>
      </c>
      <c r="L24" s="77">
        <f t="shared" si="4"/>
        <v>125576244</v>
      </c>
      <c r="M24" s="77">
        <f t="shared" si="4"/>
        <v>127445551</v>
      </c>
      <c r="N24" s="77">
        <f t="shared" si="4"/>
        <v>-8044962</v>
      </c>
      <c r="O24" s="77">
        <f t="shared" si="4"/>
        <v>-5985295</v>
      </c>
      <c r="P24" s="77">
        <f t="shared" si="4"/>
        <v>57936088</v>
      </c>
      <c r="Q24" s="77">
        <f t="shared" si="4"/>
        <v>43905831</v>
      </c>
      <c r="R24" s="77">
        <f t="shared" si="4"/>
        <v>5706730</v>
      </c>
      <c r="S24" s="77">
        <f t="shared" si="4"/>
        <v>-24162718</v>
      </c>
      <c r="T24" s="77">
        <f t="shared" si="4"/>
        <v>-12025564</v>
      </c>
      <c r="U24" s="77">
        <f t="shared" si="4"/>
        <v>-30481552</v>
      </c>
      <c r="V24" s="77">
        <f t="shared" si="4"/>
        <v>147869745</v>
      </c>
      <c r="W24" s="77">
        <f t="shared" si="4"/>
        <v>13566340</v>
      </c>
      <c r="X24" s="77">
        <f t="shared" si="4"/>
        <v>134303405</v>
      </c>
      <c r="Y24" s="78">
        <f>+IF(W24&lt;&gt;0,(X24/W24)*100,0)</f>
        <v>989.9752254476889</v>
      </c>
      <c r="Z24" s="79">
        <f t="shared" si="4"/>
        <v>-54703261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117451868</v>
      </c>
      <c r="C27" s="22">
        <v>0</v>
      </c>
      <c r="D27" s="99">
        <v>135671781</v>
      </c>
      <c r="E27" s="100">
        <v>114186624</v>
      </c>
      <c r="F27" s="100">
        <v>0</v>
      </c>
      <c r="G27" s="100">
        <v>4991981</v>
      </c>
      <c r="H27" s="100">
        <v>1818521</v>
      </c>
      <c r="I27" s="100">
        <v>6810502</v>
      </c>
      <c r="J27" s="100">
        <v>4632430</v>
      </c>
      <c r="K27" s="100">
        <v>18234988</v>
      </c>
      <c r="L27" s="100">
        <v>19820481</v>
      </c>
      <c r="M27" s="100">
        <v>42687899</v>
      </c>
      <c r="N27" s="100">
        <v>0</v>
      </c>
      <c r="O27" s="100">
        <v>5598843</v>
      </c>
      <c r="P27" s="100">
        <v>3027325</v>
      </c>
      <c r="Q27" s="100">
        <v>8626168</v>
      </c>
      <c r="R27" s="100">
        <v>14352898</v>
      </c>
      <c r="S27" s="100">
        <v>2593272</v>
      </c>
      <c r="T27" s="100">
        <v>13317979</v>
      </c>
      <c r="U27" s="100">
        <v>30264149</v>
      </c>
      <c r="V27" s="100">
        <v>88388718</v>
      </c>
      <c r="W27" s="100">
        <v>114186624</v>
      </c>
      <c r="X27" s="100">
        <v>-25797906</v>
      </c>
      <c r="Y27" s="101">
        <v>-22.59</v>
      </c>
      <c r="Z27" s="102">
        <v>114186624</v>
      </c>
    </row>
    <row r="28" spans="1:26" ht="12.75">
      <c r="A28" s="103" t="s">
        <v>46</v>
      </c>
      <c r="B28" s="19">
        <v>116796228</v>
      </c>
      <c r="C28" s="19">
        <v>0</v>
      </c>
      <c r="D28" s="59">
        <v>135671781</v>
      </c>
      <c r="E28" s="60">
        <v>114186624</v>
      </c>
      <c r="F28" s="60">
        <v>0</v>
      </c>
      <c r="G28" s="60">
        <v>4991981</v>
      </c>
      <c r="H28" s="60">
        <v>1818521</v>
      </c>
      <c r="I28" s="60">
        <v>6810502</v>
      </c>
      <c r="J28" s="60">
        <v>4632430</v>
      </c>
      <c r="K28" s="60">
        <v>18234988</v>
      </c>
      <c r="L28" s="60">
        <v>19820481</v>
      </c>
      <c r="M28" s="60">
        <v>42687899</v>
      </c>
      <c r="N28" s="60">
        <v>0</v>
      </c>
      <c r="O28" s="60">
        <v>5598843</v>
      </c>
      <c r="P28" s="60">
        <v>3027325</v>
      </c>
      <c r="Q28" s="60">
        <v>8626168</v>
      </c>
      <c r="R28" s="60">
        <v>14352898</v>
      </c>
      <c r="S28" s="60">
        <v>2593272</v>
      </c>
      <c r="T28" s="60">
        <v>13317979</v>
      </c>
      <c r="U28" s="60">
        <v>30264149</v>
      </c>
      <c r="V28" s="60">
        <v>88388718</v>
      </c>
      <c r="W28" s="60">
        <v>114186624</v>
      </c>
      <c r="X28" s="60">
        <v>-25797906</v>
      </c>
      <c r="Y28" s="61">
        <v>-22.59</v>
      </c>
      <c r="Z28" s="62">
        <v>114186624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655640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117451868</v>
      </c>
      <c r="C32" s="22">
        <f>SUM(C28:C31)</f>
        <v>0</v>
      </c>
      <c r="D32" s="99">
        <f aca="true" t="shared" si="5" ref="D32:Z32">SUM(D28:D31)</f>
        <v>135671781</v>
      </c>
      <c r="E32" s="100">
        <f t="shared" si="5"/>
        <v>114186624</v>
      </c>
      <c r="F32" s="100">
        <f t="shared" si="5"/>
        <v>0</v>
      </c>
      <c r="G32" s="100">
        <f t="shared" si="5"/>
        <v>4991981</v>
      </c>
      <c r="H32" s="100">
        <f t="shared" si="5"/>
        <v>1818521</v>
      </c>
      <c r="I32" s="100">
        <f t="shared" si="5"/>
        <v>6810502</v>
      </c>
      <c r="J32" s="100">
        <f t="shared" si="5"/>
        <v>4632430</v>
      </c>
      <c r="K32" s="100">
        <f t="shared" si="5"/>
        <v>18234988</v>
      </c>
      <c r="L32" s="100">
        <f t="shared" si="5"/>
        <v>19820481</v>
      </c>
      <c r="M32" s="100">
        <f t="shared" si="5"/>
        <v>42687899</v>
      </c>
      <c r="N32" s="100">
        <f t="shared" si="5"/>
        <v>0</v>
      </c>
      <c r="O32" s="100">
        <f t="shared" si="5"/>
        <v>5598843</v>
      </c>
      <c r="P32" s="100">
        <f t="shared" si="5"/>
        <v>3027325</v>
      </c>
      <c r="Q32" s="100">
        <f t="shared" si="5"/>
        <v>8626168</v>
      </c>
      <c r="R32" s="100">
        <f t="shared" si="5"/>
        <v>14352898</v>
      </c>
      <c r="S32" s="100">
        <f t="shared" si="5"/>
        <v>2593272</v>
      </c>
      <c r="T32" s="100">
        <f t="shared" si="5"/>
        <v>13317979</v>
      </c>
      <c r="U32" s="100">
        <f t="shared" si="5"/>
        <v>30264149</v>
      </c>
      <c r="V32" s="100">
        <f t="shared" si="5"/>
        <v>88388718</v>
      </c>
      <c r="W32" s="100">
        <f t="shared" si="5"/>
        <v>114186624</v>
      </c>
      <c r="X32" s="100">
        <f t="shared" si="5"/>
        <v>-25797906</v>
      </c>
      <c r="Y32" s="101">
        <f>+IF(W32&lt;&gt;0,(X32/W32)*100,0)</f>
        <v>-22.592756573659624</v>
      </c>
      <c r="Z32" s="102">
        <f t="shared" si="5"/>
        <v>114186624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198277921</v>
      </c>
      <c r="C35" s="19">
        <v>0</v>
      </c>
      <c r="D35" s="59">
        <v>72402145</v>
      </c>
      <c r="E35" s="60">
        <v>137596669</v>
      </c>
      <c r="F35" s="60">
        <v>616876864</v>
      </c>
      <c r="G35" s="60">
        <v>806812352</v>
      </c>
      <c r="H35" s="60">
        <v>873912423</v>
      </c>
      <c r="I35" s="60">
        <v>873912423</v>
      </c>
      <c r="J35" s="60">
        <v>872630468</v>
      </c>
      <c r="K35" s="60">
        <v>850634837</v>
      </c>
      <c r="L35" s="60">
        <v>971234632</v>
      </c>
      <c r="M35" s="60">
        <v>971234632</v>
      </c>
      <c r="N35" s="60">
        <v>948338242</v>
      </c>
      <c r="O35" s="60">
        <v>919384960</v>
      </c>
      <c r="P35" s="60">
        <v>1007302017</v>
      </c>
      <c r="Q35" s="60">
        <v>1007302017</v>
      </c>
      <c r="R35" s="60">
        <v>996629674</v>
      </c>
      <c r="S35" s="60">
        <v>953180027</v>
      </c>
      <c r="T35" s="60">
        <v>1024812027</v>
      </c>
      <c r="U35" s="60">
        <v>1024812027</v>
      </c>
      <c r="V35" s="60">
        <v>1024812027</v>
      </c>
      <c r="W35" s="60">
        <v>137596669</v>
      </c>
      <c r="X35" s="60">
        <v>887215358</v>
      </c>
      <c r="Y35" s="61">
        <v>644.79</v>
      </c>
      <c r="Z35" s="62">
        <v>137596669</v>
      </c>
    </row>
    <row r="36" spans="1:26" ht="12.75">
      <c r="A36" s="58" t="s">
        <v>57</v>
      </c>
      <c r="B36" s="19">
        <v>1882293112</v>
      </c>
      <c r="C36" s="19">
        <v>0</v>
      </c>
      <c r="D36" s="59">
        <v>1361034740</v>
      </c>
      <c r="E36" s="60">
        <v>1475221364</v>
      </c>
      <c r="F36" s="60">
        <v>2580006033</v>
      </c>
      <c r="G36" s="60">
        <v>3563734599</v>
      </c>
      <c r="H36" s="60">
        <v>1853298223</v>
      </c>
      <c r="I36" s="60">
        <v>1853298223</v>
      </c>
      <c r="J36" s="60">
        <v>1853298223</v>
      </c>
      <c r="K36" s="60">
        <v>1862130421</v>
      </c>
      <c r="L36" s="60">
        <v>1870267602</v>
      </c>
      <c r="M36" s="60">
        <v>1870267602</v>
      </c>
      <c r="N36" s="60">
        <v>1703109312</v>
      </c>
      <c r="O36" s="60">
        <v>3176867657</v>
      </c>
      <c r="P36" s="60">
        <v>3174296139</v>
      </c>
      <c r="Q36" s="60">
        <v>3174296139</v>
      </c>
      <c r="R36" s="60">
        <v>3222068149</v>
      </c>
      <c r="S36" s="60">
        <v>3224661421</v>
      </c>
      <c r="T36" s="60">
        <v>2599219212</v>
      </c>
      <c r="U36" s="60">
        <v>2599219212</v>
      </c>
      <c r="V36" s="60">
        <v>2599219212</v>
      </c>
      <c r="W36" s="60">
        <v>1475221364</v>
      </c>
      <c r="X36" s="60">
        <v>1123997848</v>
      </c>
      <c r="Y36" s="61">
        <v>76.19</v>
      </c>
      <c r="Z36" s="62">
        <v>1475221364</v>
      </c>
    </row>
    <row r="37" spans="1:26" ht="12.75">
      <c r="A37" s="58" t="s">
        <v>58</v>
      </c>
      <c r="B37" s="19">
        <v>112911911</v>
      </c>
      <c r="C37" s="19">
        <v>0</v>
      </c>
      <c r="D37" s="59">
        <v>15120420</v>
      </c>
      <c r="E37" s="60">
        <v>24005936</v>
      </c>
      <c r="F37" s="60">
        <v>678110220</v>
      </c>
      <c r="G37" s="60">
        <v>714655266</v>
      </c>
      <c r="H37" s="60">
        <v>180805650</v>
      </c>
      <c r="I37" s="60">
        <v>180805650</v>
      </c>
      <c r="J37" s="60">
        <v>180805650</v>
      </c>
      <c r="K37" s="60">
        <v>277001380</v>
      </c>
      <c r="L37" s="60">
        <v>102049863</v>
      </c>
      <c r="M37" s="60">
        <v>102049863</v>
      </c>
      <c r="N37" s="60">
        <v>102037491</v>
      </c>
      <c r="O37" s="60">
        <v>89571861</v>
      </c>
      <c r="P37" s="60">
        <v>101442041</v>
      </c>
      <c r="Q37" s="60">
        <v>101442041</v>
      </c>
      <c r="R37" s="60">
        <v>87722906</v>
      </c>
      <c r="S37" s="60">
        <v>69812060</v>
      </c>
      <c r="T37" s="60">
        <v>20607372</v>
      </c>
      <c r="U37" s="60">
        <v>20607372</v>
      </c>
      <c r="V37" s="60">
        <v>20607372</v>
      </c>
      <c r="W37" s="60">
        <v>24005936</v>
      </c>
      <c r="X37" s="60">
        <v>-3398564</v>
      </c>
      <c r="Y37" s="61">
        <v>-14.16</v>
      </c>
      <c r="Z37" s="62">
        <v>24005936</v>
      </c>
    </row>
    <row r="38" spans="1:26" ht="12.75">
      <c r="A38" s="58" t="s">
        <v>59</v>
      </c>
      <c r="B38" s="19">
        <v>22673173</v>
      </c>
      <c r="C38" s="19">
        <v>0</v>
      </c>
      <c r="D38" s="59">
        <v>22784271</v>
      </c>
      <c r="E38" s="60">
        <v>22784271</v>
      </c>
      <c r="F38" s="60">
        <v>24291717</v>
      </c>
      <c r="G38" s="60">
        <v>22673173</v>
      </c>
      <c r="H38" s="60">
        <v>22673173</v>
      </c>
      <c r="I38" s="60">
        <v>22673173</v>
      </c>
      <c r="J38" s="60">
        <v>22673173</v>
      </c>
      <c r="K38" s="60">
        <v>22673173</v>
      </c>
      <c r="L38" s="60">
        <v>22673173</v>
      </c>
      <c r="M38" s="60">
        <v>22673173</v>
      </c>
      <c r="N38" s="60">
        <v>22673173</v>
      </c>
      <c r="O38" s="60">
        <v>22673173</v>
      </c>
      <c r="P38" s="60">
        <v>22673173</v>
      </c>
      <c r="Q38" s="60">
        <v>22673173</v>
      </c>
      <c r="R38" s="60">
        <v>22673173</v>
      </c>
      <c r="S38" s="60">
        <v>22673173</v>
      </c>
      <c r="T38" s="60">
        <v>8643173</v>
      </c>
      <c r="U38" s="60">
        <v>8643173</v>
      </c>
      <c r="V38" s="60">
        <v>8643173</v>
      </c>
      <c r="W38" s="60">
        <v>22784271</v>
      </c>
      <c r="X38" s="60">
        <v>-14141098</v>
      </c>
      <c r="Y38" s="61">
        <v>-62.07</v>
      </c>
      <c r="Z38" s="62">
        <v>22784271</v>
      </c>
    </row>
    <row r="39" spans="1:26" ht="12.75">
      <c r="A39" s="58" t="s">
        <v>60</v>
      </c>
      <c r="B39" s="19">
        <v>1944985949</v>
      </c>
      <c r="C39" s="19">
        <v>0</v>
      </c>
      <c r="D39" s="59">
        <v>1395532194</v>
      </c>
      <c r="E39" s="60">
        <v>1566027826</v>
      </c>
      <c r="F39" s="60">
        <v>2494480960</v>
      </c>
      <c r="G39" s="60">
        <v>3633218512</v>
      </c>
      <c r="H39" s="60">
        <v>2523731823</v>
      </c>
      <c r="I39" s="60">
        <v>2523731823</v>
      </c>
      <c r="J39" s="60">
        <v>2522449868</v>
      </c>
      <c r="K39" s="60">
        <v>2413090705</v>
      </c>
      <c r="L39" s="60">
        <v>2716779198</v>
      </c>
      <c r="M39" s="60">
        <v>2716779198</v>
      </c>
      <c r="N39" s="60">
        <v>2526736890</v>
      </c>
      <c r="O39" s="60">
        <v>3984007583</v>
      </c>
      <c r="P39" s="60">
        <v>4057482942</v>
      </c>
      <c r="Q39" s="60">
        <v>4057482942</v>
      </c>
      <c r="R39" s="60">
        <v>4108301744</v>
      </c>
      <c r="S39" s="60">
        <v>4085356215</v>
      </c>
      <c r="T39" s="60">
        <v>3594780694</v>
      </c>
      <c r="U39" s="60">
        <v>3594780694</v>
      </c>
      <c r="V39" s="60">
        <v>3594780694</v>
      </c>
      <c r="W39" s="60">
        <v>1566027826</v>
      </c>
      <c r="X39" s="60">
        <v>2028752868</v>
      </c>
      <c r="Y39" s="61">
        <v>129.55</v>
      </c>
      <c r="Z39" s="62">
        <v>1566027826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94603450</v>
      </c>
      <c r="C42" s="19">
        <v>0</v>
      </c>
      <c r="D42" s="59">
        <v>126776217</v>
      </c>
      <c r="E42" s="60">
        <v>126515597</v>
      </c>
      <c r="F42" s="60">
        <v>168805317</v>
      </c>
      <c r="G42" s="60">
        <v>-22882049</v>
      </c>
      <c r="H42" s="60">
        <v>-21745111</v>
      </c>
      <c r="I42" s="60">
        <v>124178157</v>
      </c>
      <c r="J42" s="60">
        <v>-10215057</v>
      </c>
      <c r="K42" s="60">
        <v>-21798687</v>
      </c>
      <c r="L42" s="60">
        <v>99927306</v>
      </c>
      <c r="M42" s="60">
        <v>67913562</v>
      </c>
      <c r="N42" s="60">
        <v>-22896390</v>
      </c>
      <c r="O42" s="60">
        <v>-28594458</v>
      </c>
      <c r="P42" s="60">
        <v>76344378</v>
      </c>
      <c r="Q42" s="60">
        <v>24853530</v>
      </c>
      <c r="R42" s="60">
        <v>-11960269</v>
      </c>
      <c r="S42" s="60">
        <v>-49188775</v>
      </c>
      <c r="T42" s="60">
        <v>-46208242</v>
      </c>
      <c r="U42" s="60">
        <v>-107357286</v>
      </c>
      <c r="V42" s="60">
        <v>109587963</v>
      </c>
      <c r="W42" s="60">
        <v>126515597</v>
      </c>
      <c r="X42" s="60">
        <v>-16927634</v>
      </c>
      <c r="Y42" s="61">
        <v>-13.38</v>
      </c>
      <c r="Z42" s="62">
        <v>126515597</v>
      </c>
    </row>
    <row r="43" spans="1:26" ht="12.75">
      <c r="A43" s="58" t="s">
        <v>63</v>
      </c>
      <c r="B43" s="19">
        <v>-112211923</v>
      </c>
      <c r="C43" s="19">
        <v>0</v>
      </c>
      <c r="D43" s="59">
        <v>-135671785</v>
      </c>
      <c r="E43" s="60">
        <v>-113975097</v>
      </c>
      <c r="F43" s="60">
        <v>-21911503</v>
      </c>
      <c r="G43" s="60">
        <v>-4991981</v>
      </c>
      <c r="H43" s="60">
        <v>-1818521</v>
      </c>
      <c r="I43" s="60">
        <v>-28722005</v>
      </c>
      <c r="J43" s="60">
        <v>-5961009</v>
      </c>
      <c r="K43" s="60">
        <v>-18234988</v>
      </c>
      <c r="L43" s="60">
        <v>-19820481</v>
      </c>
      <c r="M43" s="60">
        <v>-44016478</v>
      </c>
      <c r="N43" s="60">
        <v>0</v>
      </c>
      <c r="O43" s="60">
        <v>-5598843</v>
      </c>
      <c r="P43" s="60">
        <v>-3027325</v>
      </c>
      <c r="Q43" s="60">
        <v>-8626168</v>
      </c>
      <c r="R43" s="60">
        <v>-14352898</v>
      </c>
      <c r="S43" s="60">
        <v>-2593272</v>
      </c>
      <c r="T43" s="60">
        <v>-13317979</v>
      </c>
      <c r="U43" s="60">
        <v>-30264149</v>
      </c>
      <c r="V43" s="60">
        <v>-111628800</v>
      </c>
      <c r="W43" s="60">
        <v>-113975097</v>
      </c>
      <c r="X43" s="60">
        <v>2346297</v>
      </c>
      <c r="Y43" s="61">
        <v>-2.06</v>
      </c>
      <c r="Z43" s="62">
        <v>-113975097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68831678</v>
      </c>
      <c r="C45" s="22">
        <v>0</v>
      </c>
      <c r="D45" s="99">
        <v>26950410</v>
      </c>
      <c r="E45" s="100">
        <v>12540500</v>
      </c>
      <c r="F45" s="100">
        <v>213346588</v>
      </c>
      <c r="G45" s="100">
        <v>185472558</v>
      </c>
      <c r="H45" s="100">
        <v>161908926</v>
      </c>
      <c r="I45" s="100">
        <v>161908926</v>
      </c>
      <c r="J45" s="100">
        <v>145732860</v>
      </c>
      <c r="K45" s="100">
        <v>105699185</v>
      </c>
      <c r="L45" s="100">
        <v>185806010</v>
      </c>
      <c r="M45" s="100">
        <v>185806010</v>
      </c>
      <c r="N45" s="100">
        <v>162909620</v>
      </c>
      <c r="O45" s="100">
        <v>128716319</v>
      </c>
      <c r="P45" s="100">
        <v>202033372</v>
      </c>
      <c r="Q45" s="100">
        <v>162909620</v>
      </c>
      <c r="R45" s="100">
        <v>175720205</v>
      </c>
      <c r="S45" s="100">
        <v>123938158</v>
      </c>
      <c r="T45" s="100">
        <v>64411937</v>
      </c>
      <c r="U45" s="100">
        <v>64411937</v>
      </c>
      <c r="V45" s="100">
        <v>64411937</v>
      </c>
      <c r="W45" s="100">
        <v>12540500</v>
      </c>
      <c r="X45" s="100">
        <v>51871437</v>
      </c>
      <c r="Y45" s="101">
        <v>413.63</v>
      </c>
      <c r="Z45" s="102">
        <v>12540500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12340884</v>
      </c>
      <c r="C49" s="52">
        <v>0</v>
      </c>
      <c r="D49" s="129">
        <v>15866947</v>
      </c>
      <c r="E49" s="54">
        <v>15749650</v>
      </c>
      <c r="F49" s="54">
        <v>0</v>
      </c>
      <c r="G49" s="54">
        <v>0</v>
      </c>
      <c r="H49" s="54">
        <v>0</v>
      </c>
      <c r="I49" s="54">
        <v>15695596</v>
      </c>
      <c r="J49" s="54">
        <v>0</v>
      </c>
      <c r="K49" s="54">
        <v>0</v>
      </c>
      <c r="L49" s="54">
        <v>0</v>
      </c>
      <c r="M49" s="54">
        <v>681228956</v>
      </c>
      <c r="N49" s="54">
        <v>0</v>
      </c>
      <c r="O49" s="54">
        <v>0</v>
      </c>
      <c r="P49" s="54">
        <v>0</v>
      </c>
      <c r="Q49" s="54">
        <v>775688293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1516570326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12626249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12626249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2.414612411725474</v>
      </c>
      <c r="C58" s="5">
        <f>IF(C67=0,0,+(C76/C67)*100)</f>
        <v>0</v>
      </c>
      <c r="D58" s="6">
        <f aca="true" t="shared" si="6" ref="D58:Z58">IF(D67=0,0,+(D76/D67)*100)</f>
        <v>8.272051823370138</v>
      </c>
      <c r="E58" s="7">
        <f t="shared" si="6"/>
        <v>8.719801774831168</v>
      </c>
      <c r="F58" s="7">
        <f t="shared" si="6"/>
        <v>1.469514117948405</v>
      </c>
      <c r="G58" s="7">
        <f t="shared" si="6"/>
        <v>2.3860553444721644</v>
      </c>
      <c r="H58" s="7">
        <f t="shared" si="6"/>
        <v>0.6604401477691763</v>
      </c>
      <c r="I58" s="7">
        <f t="shared" si="6"/>
        <v>1.6643848401720813</v>
      </c>
      <c r="J58" s="7">
        <f t="shared" si="6"/>
        <v>2.0699401256558696</v>
      </c>
      <c r="K58" s="7">
        <f t="shared" si="6"/>
        <v>1.6616069113844552</v>
      </c>
      <c r="L58" s="7">
        <f t="shared" si="6"/>
        <v>2.169153536113172</v>
      </c>
      <c r="M58" s="7">
        <f t="shared" si="6"/>
        <v>1.9668629064212833</v>
      </c>
      <c r="N58" s="7">
        <f t="shared" si="6"/>
        <v>15.400942462507281</v>
      </c>
      <c r="O58" s="7">
        <f t="shared" si="6"/>
        <v>1.019031021191123</v>
      </c>
      <c r="P58" s="7">
        <f t="shared" si="6"/>
        <v>40.70515520736964</v>
      </c>
      <c r="Q58" s="7">
        <f t="shared" si="6"/>
        <v>19.063312771557886</v>
      </c>
      <c r="R58" s="7">
        <f t="shared" si="6"/>
        <v>2.7562568697227787</v>
      </c>
      <c r="S58" s="7">
        <f t="shared" si="6"/>
        <v>4.165621839024558</v>
      </c>
      <c r="T58" s="7">
        <f t="shared" si="6"/>
        <v>0.9160617247567138</v>
      </c>
      <c r="U58" s="7">
        <f t="shared" si="6"/>
        <v>2.2127989017961216</v>
      </c>
      <c r="V58" s="7">
        <f t="shared" si="6"/>
        <v>6.08420903649136</v>
      </c>
      <c r="W58" s="7">
        <f t="shared" si="6"/>
        <v>11.92116718979977</v>
      </c>
      <c r="X58" s="7">
        <f t="shared" si="6"/>
        <v>0</v>
      </c>
      <c r="Y58" s="7">
        <f t="shared" si="6"/>
        <v>0</v>
      </c>
      <c r="Z58" s="8">
        <f t="shared" si="6"/>
        <v>8.719801774831168</v>
      </c>
    </row>
    <row r="59" spans="1:26" ht="12.75">
      <c r="A59" s="37" t="s">
        <v>31</v>
      </c>
      <c r="B59" s="9">
        <f aca="true" t="shared" si="7" ref="B59:Z66">IF(B68=0,0,+(B77/B68)*100)</f>
        <v>3.171142864521727</v>
      </c>
      <c r="C59" s="9">
        <f t="shared" si="7"/>
        <v>0</v>
      </c>
      <c r="D59" s="2">
        <f t="shared" si="7"/>
        <v>5.253779687576615</v>
      </c>
      <c r="E59" s="10">
        <f t="shared" si="7"/>
        <v>35.748344698864905</v>
      </c>
      <c r="F59" s="10">
        <f t="shared" si="7"/>
        <v>2.259062911586982</v>
      </c>
      <c r="G59" s="10">
        <f t="shared" si="7"/>
        <v>8.40349147855567</v>
      </c>
      <c r="H59" s="10">
        <f t="shared" si="7"/>
        <v>0.3715820463134004</v>
      </c>
      <c r="I59" s="10">
        <f t="shared" si="7"/>
        <v>3.600456594587171</v>
      </c>
      <c r="J59" s="10">
        <f t="shared" si="7"/>
        <v>5.924568684921676</v>
      </c>
      <c r="K59" s="10">
        <f t="shared" si="7"/>
        <v>5.417784473956257</v>
      </c>
      <c r="L59" s="10">
        <f t="shared" si="7"/>
        <v>7.518160368983941</v>
      </c>
      <c r="M59" s="10">
        <f t="shared" si="7"/>
        <v>6.286837842620624</v>
      </c>
      <c r="N59" s="10">
        <f t="shared" si="7"/>
        <v>1.283544328634439</v>
      </c>
      <c r="O59" s="10">
        <f t="shared" si="7"/>
        <v>1.1691188322503825</v>
      </c>
      <c r="P59" s="10">
        <f t="shared" si="7"/>
        <v>208.9475755052719</v>
      </c>
      <c r="Q59" s="10">
        <f t="shared" si="7"/>
        <v>69.51726237545239</v>
      </c>
      <c r="R59" s="10">
        <f t="shared" si="7"/>
        <v>7.3247621862961365</v>
      </c>
      <c r="S59" s="10">
        <f t="shared" si="7"/>
        <v>0</v>
      </c>
      <c r="T59" s="10">
        <f t="shared" si="7"/>
        <v>1.80405025640149</v>
      </c>
      <c r="U59" s="10">
        <f t="shared" si="7"/>
        <v>3.044381969394035</v>
      </c>
      <c r="V59" s="10">
        <f t="shared" si="7"/>
        <v>20.805618610491337</v>
      </c>
      <c r="W59" s="10">
        <f t="shared" si="7"/>
        <v>35.931774833926234</v>
      </c>
      <c r="X59" s="10">
        <f t="shared" si="7"/>
        <v>0</v>
      </c>
      <c r="Y59" s="10">
        <f t="shared" si="7"/>
        <v>0</v>
      </c>
      <c r="Z59" s="11">
        <f t="shared" si="7"/>
        <v>35.748344698864905</v>
      </c>
    </row>
    <row r="60" spans="1:26" ht="12.75">
      <c r="A60" s="38" t="s">
        <v>32</v>
      </c>
      <c r="B60" s="12">
        <f t="shared" si="7"/>
        <v>2.5774501443519156</v>
      </c>
      <c r="C60" s="12">
        <f t="shared" si="7"/>
        <v>0</v>
      </c>
      <c r="D60" s="3">
        <f t="shared" si="7"/>
        <v>3.4232998026341015</v>
      </c>
      <c r="E60" s="13">
        <f t="shared" si="7"/>
        <v>2.2725687765272173</v>
      </c>
      <c r="F60" s="13">
        <f t="shared" si="7"/>
        <v>1.4667684804516177</v>
      </c>
      <c r="G60" s="13">
        <f t="shared" si="7"/>
        <v>1.1643614170045045</v>
      </c>
      <c r="H60" s="13">
        <f t="shared" si="7"/>
        <v>1.197617206430002</v>
      </c>
      <c r="I60" s="13">
        <f t="shared" si="7"/>
        <v>1.3001635574528747</v>
      </c>
      <c r="J60" s="13">
        <f t="shared" si="7"/>
        <v>1.277663172523863</v>
      </c>
      <c r="K60" s="13">
        <f t="shared" si="7"/>
        <v>0.8055986817302222</v>
      </c>
      <c r="L60" s="13">
        <f t="shared" si="7"/>
        <v>0.9505658653446134</v>
      </c>
      <c r="M60" s="13">
        <f t="shared" si="7"/>
        <v>1.0112608444471054</v>
      </c>
      <c r="N60" s="13">
        <f t="shared" si="7"/>
        <v>1.014906383381501</v>
      </c>
      <c r="O60" s="13">
        <f t="shared" si="7"/>
        <v>1.1178645469925248</v>
      </c>
      <c r="P60" s="13">
        <f t="shared" si="7"/>
        <v>1.1635008866695409</v>
      </c>
      <c r="Q60" s="13">
        <f t="shared" si="7"/>
        <v>1.0985579459866321</v>
      </c>
      <c r="R60" s="13">
        <f t="shared" si="7"/>
        <v>1.8443663358043123</v>
      </c>
      <c r="S60" s="13">
        <f t="shared" si="7"/>
        <v>5.437418264385795</v>
      </c>
      <c r="T60" s="13">
        <f t="shared" si="7"/>
        <v>0.8520213841250238</v>
      </c>
      <c r="U60" s="13">
        <f t="shared" si="7"/>
        <v>2.1085928364563506</v>
      </c>
      <c r="V60" s="13">
        <f t="shared" si="7"/>
        <v>1.4633568368050494</v>
      </c>
      <c r="W60" s="13">
        <f t="shared" si="7"/>
        <v>3.423280998975319</v>
      </c>
      <c r="X60" s="13">
        <f t="shared" si="7"/>
        <v>0</v>
      </c>
      <c r="Y60" s="13">
        <f t="shared" si="7"/>
        <v>0</v>
      </c>
      <c r="Z60" s="14">
        <f t="shared" si="7"/>
        <v>2.2725687765272173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1.9106111948687081</v>
      </c>
      <c r="C62" s="12">
        <f t="shared" si="7"/>
        <v>0</v>
      </c>
      <c r="D62" s="3">
        <f t="shared" si="7"/>
        <v>6.299755377246657</v>
      </c>
      <c r="E62" s="13">
        <f t="shared" si="7"/>
        <v>2.5785301929571216</v>
      </c>
      <c r="F62" s="13">
        <f t="shared" si="7"/>
        <v>1.017763784950086</v>
      </c>
      <c r="G62" s="13">
        <f t="shared" si="7"/>
        <v>0.8976210431907874</v>
      </c>
      <c r="H62" s="13">
        <f t="shared" si="7"/>
        <v>2.5060427269588197</v>
      </c>
      <c r="I62" s="13">
        <f t="shared" si="7"/>
        <v>1.0386899616733662</v>
      </c>
      <c r="J62" s="13">
        <f t="shared" si="7"/>
        <v>0.7977001714229973</v>
      </c>
      <c r="K62" s="13">
        <f t="shared" si="7"/>
        <v>0.629420902091559</v>
      </c>
      <c r="L62" s="13">
        <f t="shared" si="7"/>
        <v>0.6900808731480021</v>
      </c>
      <c r="M62" s="13">
        <f t="shared" si="7"/>
        <v>0.7057366842612777</v>
      </c>
      <c r="N62" s="13">
        <f t="shared" si="7"/>
        <v>0.7378003304683549</v>
      </c>
      <c r="O62" s="13">
        <f t="shared" si="7"/>
        <v>1.014448356098582</v>
      </c>
      <c r="P62" s="13">
        <f t="shared" si="7"/>
        <v>1.084137600035768</v>
      </c>
      <c r="Q62" s="13">
        <f t="shared" si="7"/>
        <v>0.9448135415943457</v>
      </c>
      <c r="R62" s="13">
        <f t="shared" si="7"/>
        <v>1.4452530589708494</v>
      </c>
      <c r="S62" s="13">
        <f t="shared" si="7"/>
        <v>4.41858215189212</v>
      </c>
      <c r="T62" s="13">
        <f t="shared" si="7"/>
        <v>0.4928017731868674</v>
      </c>
      <c r="U62" s="13">
        <f t="shared" si="7"/>
        <v>1.4920780203782396</v>
      </c>
      <c r="V62" s="13">
        <f t="shared" si="7"/>
        <v>1.1090541184979577</v>
      </c>
      <c r="W62" s="13">
        <f t="shared" si="7"/>
        <v>6.637734810702202</v>
      </c>
      <c r="X62" s="13">
        <f t="shared" si="7"/>
        <v>0</v>
      </c>
      <c r="Y62" s="13">
        <f t="shared" si="7"/>
        <v>0</v>
      </c>
      <c r="Z62" s="14">
        <f t="shared" si="7"/>
        <v>2.5785301929571216</v>
      </c>
    </row>
    <row r="63" spans="1:26" ht="12.75">
      <c r="A63" s="39" t="s">
        <v>105</v>
      </c>
      <c r="B63" s="12">
        <f t="shared" si="7"/>
        <v>16.57649982780515</v>
      </c>
      <c r="C63" s="12">
        <f t="shared" si="7"/>
        <v>0</v>
      </c>
      <c r="D63" s="3">
        <f t="shared" si="7"/>
        <v>30.812087069983225</v>
      </c>
      <c r="E63" s="13">
        <f t="shared" si="7"/>
        <v>8.110444204543489</v>
      </c>
      <c r="F63" s="13">
        <f t="shared" si="7"/>
        <v>644.4257467395877</v>
      </c>
      <c r="G63" s="13">
        <f t="shared" si="7"/>
        <v>418.3845183003786</v>
      </c>
      <c r="H63" s="13">
        <f t="shared" si="7"/>
        <v>3.7144618088397725</v>
      </c>
      <c r="I63" s="13">
        <f t="shared" si="7"/>
        <v>32.65236675298908</v>
      </c>
      <c r="J63" s="13">
        <f t="shared" si="7"/>
        <v>12.662843322278617</v>
      </c>
      <c r="K63" s="13">
        <f t="shared" si="7"/>
        <v>6.902077874596308</v>
      </c>
      <c r="L63" s="13">
        <f t="shared" si="7"/>
        <v>4.66477820783629</v>
      </c>
      <c r="M63" s="13">
        <f t="shared" si="7"/>
        <v>8.075168364036506</v>
      </c>
      <c r="N63" s="13">
        <f t="shared" si="7"/>
        <v>8.381750816759851</v>
      </c>
      <c r="O63" s="13">
        <f t="shared" si="7"/>
        <v>6.8993070804665</v>
      </c>
      <c r="P63" s="13">
        <f t="shared" si="7"/>
        <v>0</v>
      </c>
      <c r="Q63" s="13">
        <f t="shared" si="7"/>
        <v>5.0965247827862274</v>
      </c>
      <c r="R63" s="13">
        <f t="shared" si="7"/>
        <v>4.544490176942335</v>
      </c>
      <c r="S63" s="13">
        <f t="shared" si="7"/>
        <v>10.464548870345972</v>
      </c>
      <c r="T63" s="13">
        <f t="shared" si="7"/>
        <v>15.206898024689853</v>
      </c>
      <c r="U63" s="13">
        <f t="shared" si="7"/>
        <v>10.059741956954946</v>
      </c>
      <c r="V63" s="13">
        <f t="shared" si="7"/>
        <v>10.361700464284178</v>
      </c>
      <c r="W63" s="13">
        <f t="shared" si="7"/>
        <v>16.508951353679954</v>
      </c>
      <c r="X63" s="13">
        <f t="shared" si="7"/>
        <v>0</v>
      </c>
      <c r="Y63" s="13">
        <f t="shared" si="7"/>
        <v>0</v>
      </c>
      <c r="Z63" s="14">
        <f t="shared" si="7"/>
        <v>8.110444204543489</v>
      </c>
    </row>
    <row r="64" spans="1:26" ht="12.75">
      <c r="A64" s="39" t="s">
        <v>106</v>
      </c>
      <c r="B64" s="12">
        <f t="shared" si="7"/>
        <v>3.6303871509435393</v>
      </c>
      <c r="C64" s="12">
        <f t="shared" si="7"/>
        <v>0</v>
      </c>
      <c r="D64" s="3">
        <f t="shared" si="7"/>
        <v>0.5138288878192595</v>
      </c>
      <c r="E64" s="13">
        <f t="shared" si="7"/>
        <v>0.8364445707860699</v>
      </c>
      <c r="F64" s="13">
        <f t="shared" si="7"/>
        <v>1.912750249018758</v>
      </c>
      <c r="G64" s="13">
        <f t="shared" si="7"/>
        <v>1.3708072535482119</v>
      </c>
      <c r="H64" s="13">
        <f t="shared" si="7"/>
        <v>0.48404817023709945</v>
      </c>
      <c r="I64" s="13">
        <f t="shared" si="7"/>
        <v>1.286979838739934</v>
      </c>
      <c r="J64" s="13">
        <f t="shared" si="7"/>
        <v>2.2089035549597136</v>
      </c>
      <c r="K64" s="13">
        <f t="shared" si="7"/>
        <v>1.0224839210450465</v>
      </c>
      <c r="L64" s="13">
        <f t="shared" si="7"/>
        <v>1.6110880207072287</v>
      </c>
      <c r="M64" s="13">
        <f t="shared" si="7"/>
        <v>1.6138096273316023</v>
      </c>
      <c r="N64" s="13">
        <f t="shared" si="7"/>
        <v>1.5040638546017722</v>
      </c>
      <c r="O64" s="13">
        <f t="shared" si="7"/>
        <v>1.1012663518201196</v>
      </c>
      <c r="P64" s="13">
        <f t="shared" si="7"/>
        <v>1.5130867632411358</v>
      </c>
      <c r="Q64" s="13">
        <f t="shared" si="7"/>
        <v>1.3728021903641117</v>
      </c>
      <c r="R64" s="13">
        <f t="shared" si="7"/>
        <v>3.0479276780512885</v>
      </c>
      <c r="S64" s="13">
        <f t="shared" si="7"/>
        <v>8.632561542200055</v>
      </c>
      <c r="T64" s="13">
        <f t="shared" si="7"/>
        <v>3.5023364946664826</v>
      </c>
      <c r="U64" s="13">
        <f t="shared" si="7"/>
        <v>5.059337856400982</v>
      </c>
      <c r="V64" s="13">
        <f t="shared" si="7"/>
        <v>2.312057112594594</v>
      </c>
      <c r="W64" s="13">
        <f t="shared" si="7"/>
        <v>0.5138167121549823</v>
      </c>
      <c r="X64" s="13">
        <f t="shared" si="7"/>
        <v>0</v>
      </c>
      <c r="Y64" s="13">
        <f t="shared" si="7"/>
        <v>0</v>
      </c>
      <c r="Z64" s="14">
        <f t="shared" si="7"/>
        <v>0.8364445707860699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38.60206278852053</v>
      </c>
      <c r="E66" s="16">
        <f t="shared" si="7"/>
        <v>0.20036695229419138</v>
      </c>
      <c r="F66" s="16">
        <f t="shared" si="7"/>
        <v>0.4122243289134774</v>
      </c>
      <c r="G66" s="16">
        <f t="shared" si="7"/>
        <v>0.6374477586954159</v>
      </c>
      <c r="H66" s="16">
        <f t="shared" si="7"/>
        <v>0.21541858994293941</v>
      </c>
      <c r="I66" s="16">
        <f t="shared" si="7"/>
        <v>0.424442322469027</v>
      </c>
      <c r="J66" s="16">
        <f t="shared" si="7"/>
        <v>0.2641743457168689</v>
      </c>
      <c r="K66" s="16">
        <f t="shared" si="7"/>
        <v>0.35093804937555134</v>
      </c>
      <c r="L66" s="16">
        <f t="shared" si="7"/>
        <v>0.33084116598415464</v>
      </c>
      <c r="M66" s="16">
        <f t="shared" si="7"/>
        <v>0.31589882903283273</v>
      </c>
      <c r="N66" s="16">
        <f t="shared" si="7"/>
        <v>100</v>
      </c>
      <c r="O66" s="16">
        <f t="shared" si="7"/>
        <v>0.43790593095374775</v>
      </c>
      <c r="P66" s="16">
        <f t="shared" si="7"/>
        <v>0.5081078452823766</v>
      </c>
      <c r="Q66" s="16">
        <f t="shared" si="7"/>
        <v>30.935290518935048</v>
      </c>
      <c r="R66" s="16">
        <f t="shared" si="7"/>
        <v>1.07713255329861</v>
      </c>
      <c r="S66" s="16">
        <f t="shared" si="7"/>
        <v>4.019428213376861</v>
      </c>
      <c r="T66" s="16">
        <f t="shared" si="7"/>
        <v>0.527747397872429</v>
      </c>
      <c r="U66" s="16">
        <f t="shared" si="7"/>
        <v>1.869790253800497</v>
      </c>
      <c r="V66" s="16">
        <f t="shared" si="7"/>
        <v>8.780648410132823</v>
      </c>
      <c r="W66" s="16">
        <f t="shared" si="7"/>
        <v>0.2982004641440295</v>
      </c>
      <c r="X66" s="16">
        <f t="shared" si="7"/>
        <v>0</v>
      </c>
      <c r="Y66" s="16">
        <f t="shared" si="7"/>
        <v>0</v>
      </c>
      <c r="Z66" s="17">
        <f t="shared" si="7"/>
        <v>0.20036695229419138</v>
      </c>
    </row>
    <row r="67" spans="1:26" ht="12.75" hidden="1">
      <c r="A67" s="41" t="s">
        <v>286</v>
      </c>
      <c r="B67" s="24">
        <v>153287003</v>
      </c>
      <c r="C67" s="24"/>
      <c r="D67" s="25">
        <v>151414622</v>
      </c>
      <c r="E67" s="26">
        <v>207004591</v>
      </c>
      <c r="F67" s="26">
        <v>18142119</v>
      </c>
      <c r="G67" s="26">
        <v>18142119</v>
      </c>
      <c r="H67" s="26">
        <v>9519712</v>
      </c>
      <c r="I67" s="26">
        <v>45803950</v>
      </c>
      <c r="J67" s="26">
        <v>17307747</v>
      </c>
      <c r="K67" s="26">
        <v>17380946</v>
      </c>
      <c r="L67" s="26">
        <v>17408634</v>
      </c>
      <c r="M67" s="26">
        <v>52097327</v>
      </c>
      <c r="N67" s="26">
        <v>17555075</v>
      </c>
      <c r="O67" s="26">
        <v>17763051</v>
      </c>
      <c r="P67" s="26">
        <v>17781050</v>
      </c>
      <c r="Q67" s="26">
        <v>53099176</v>
      </c>
      <c r="R67" s="26">
        <v>17890096</v>
      </c>
      <c r="S67" s="26">
        <v>17929592</v>
      </c>
      <c r="T67" s="26">
        <v>34498767</v>
      </c>
      <c r="U67" s="26">
        <v>70318455</v>
      </c>
      <c r="V67" s="26">
        <v>221318908</v>
      </c>
      <c r="W67" s="26">
        <v>151414620</v>
      </c>
      <c r="X67" s="26"/>
      <c r="Y67" s="25"/>
      <c r="Z67" s="27">
        <v>207004591</v>
      </c>
    </row>
    <row r="68" spans="1:26" ht="12.75" hidden="1">
      <c r="A68" s="37" t="s">
        <v>31</v>
      </c>
      <c r="B68" s="19">
        <v>33183557</v>
      </c>
      <c r="C68" s="19"/>
      <c r="D68" s="20">
        <v>41379809</v>
      </c>
      <c r="E68" s="21">
        <v>41592130</v>
      </c>
      <c r="F68" s="21">
        <v>3235191</v>
      </c>
      <c r="G68" s="21">
        <v>3235191</v>
      </c>
      <c r="H68" s="21">
        <v>3468413</v>
      </c>
      <c r="I68" s="21">
        <v>9938795</v>
      </c>
      <c r="J68" s="21">
        <v>3463999</v>
      </c>
      <c r="K68" s="21">
        <v>3463999</v>
      </c>
      <c r="L68" s="21">
        <v>3463999</v>
      </c>
      <c r="M68" s="21">
        <v>10391997</v>
      </c>
      <c r="N68" s="21">
        <v>3465638</v>
      </c>
      <c r="O68" s="21">
        <v>3461838</v>
      </c>
      <c r="P68" s="21">
        <v>3392975</v>
      </c>
      <c r="Q68" s="21">
        <v>10320451</v>
      </c>
      <c r="R68" s="21">
        <v>3396356</v>
      </c>
      <c r="S68" s="21">
        <v>3392921</v>
      </c>
      <c r="T68" s="21">
        <v>3392921</v>
      </c>
      <c r="U68" s="21">
        <v>10182198</v>
      </c>
      <c r="V68" s="21">
        <v>40833441</v>
      </c>
      <c r="W68" s="21">
        <v>41379804</v>
      </c>
      <c r="X68" s="21"/>
      <c r="Y68" s="20"/>
      <c r="Z68" s="23">
        <v>41592130</v>
      </c>
    </row>
    <row r="69" spans="1:26" ht="12.75" hidden="1">
      <c r="A69" s="38" t="s">
        <v>32</v>
      </c>
      <c r="B69" s="19">
        <v>102775567</v>
      </c>
      <c r="C69" s="19"/>
      <c r="D69" s="20">
        <v>91318207</v>
      </c>
      <c r="E69" s="21">
        <v>137557069</v>
      </c>
      <c r="F69" s="21">
        <v>12523517</v>
      </c>
      <c r="G69" s="21">
        <v>12523517</v>
      </c>
      <c r="H69" s="21">
        <v>3761803</v>
      </c>
      <c r="I69" s="21">
        <v>28808837</v>
      </c>
      <c r="J69" s="21">
        <v>11491135</v>
      </c>
      <c r="K69" s="21">
        <v>11501136</v>
      </c>
      <c r="L69" s="21">
        <v>11465802</v>
      </c>
      <c r="M69" s="21">
        <v>34458073</v>
      </c>
      <c r="N69" s="21">
        <v>11547469</v>
      </c>
      <c r="O69" s="21">
        <v>11458365</v>
      </c>
      <c r="P69" s="21">
        <v>11467632</v>
      </c>
      <c r="Q69" s="21">
        <v>34473466</v>
      </c>
      <c r="R69" s="21">
        <v>11496523</v>
      </c>
      <c r="S69" s="21">
        <v>11466085</v>
      </c>
      <c r="T69" s="21">
        <v>27957749</v>
      </c>
      <c r="U69" s="21">
        <v>50920357</v>
      </c>
      <c r="V69" s="21">
        <v>148660733</v>
      </c>
      <c r="W69" s="21">
        <v>91318212</v>
      </c>
      <c r="X69" s="21"/>
      <c r="Y69" s="20"/>
      <c r="Z69" s="23">
        <v>137557069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77045084</v>
      </c>
      <c r="C71" s="19"/>
      <c r="D71" s="20">
        <v>40862920</v>
      </c>
      <c r="E71" s="21">
        <v>105190624</v>
      </c>
      <c r="F71" s="21">
        <v>9653517</v>
      </c>
      <c r="G71" s="21">
        <v>9653517</v>
      </c>
      <c r="H71" s="21">
        <v>1065744</v>
      </c>
      <c r="I71" s="21">
        <v>20372778</v>
      </c>
      <c r="J71" s="21">
        <v>8795786</v>
      </c>
      <c r="K71" s="21">
        <v>8800947</v>
      </c>
      <c r="L71" s="21">
        <v>8766074</v>
      </c>
      <c r="M71" s="21">
        <v>26362807</v>
      </c>
      <c r="N71" s="21">
        <v>8846838</v>
      </c>
      <c r="O71" s="21">
        <v>8758159</v>
      </c>
      <c r="P71" s="21">
        <v>8767614</v>
      </c>
      <c r="Q71" s="21">
        <v>26372611</v>
      </c>
      <c r="R71" s="21">
        <v>8787596</v>
      </c>
      <c r="S71" s="21">
        <v>8765142</v>
      </c>
      <c r="T71" s="21">
        <v>25258026</v>
      </c>
      <c r="U71" s="21">
        <v>42810764</v>
      </c>
      <c r="V71" s="21">
        <v>115918960</v>
      </c>
      <c r="W71" s="21">
        <v>40862916</v>
      </c>
      <c r="X71" s="21"/>
      <c r="Y71" s="20"/>
      <c r="Z71" s="23">
        <v>105190624</v>
      </c>
    </row>
    <row r="72" spans="1:26" ht="12.75" hidden="1">
      <c r="A72" s="39" t="s">
        <v>105</v>
      </c>
      <c r="B72" s="19">
        <v>1875782</v>
      </c>
      <c r="C72" s="19"/>
      <c r="D72" s="20">
        <v>965660</v>
      </c>
      <c r="E72" s="21">
        <v>1965626</v>
      </c>
      <c r="F72" s="21">
        <v>4754</v>
      </c>
      <c r="G72" s="21">
        <v>4754</v>
      </c>
      <c r="H72" s="21">
        <v>163873</v>
      </c>
      <c r="I72" s="21">
        <v>173381</v>
      </c>
      <c r="J72" s="21">
        <v>163731</v>
      </c>
      <c r="K72" s="21">
        <v>164110</v>
      </c>
      <c r="L72" s="21">
        <v>163802</v>
      </c>
      <c r="M72" s="21">
        <v>491643</v>
      </c>
      <c r="N72" s="21">
        <v>164369</v>
      </c>
      <c r="O72" s="21">
        <v>163944</v>
      </c>
      <c r="P72" s="21">
        <v>163944</v>
      </c>
      <c r="Q72" s="21">
        <v>492257</v>
      </c>
      <c r="R72" s="21">
        <v>164969</v>
      </c>
      <c r="S72" s="21">
        <v>163944</v>
      </c>
      <c r="T72" s="21">
        <v>163873</v>
      </c>
      <c r="U72" s="21">
        <v>492786</v>
      </c>
      <c r="V72" s="21">
        <v>1650067</v>
      </c>
      <c r="W72" s="21">
        <v>965664</v>
      </c>
      <c r="X72" s="21"/>
      <c r="Y72" s="20"/>
      <c r="Z72" s="23">
        <v>1965626</v>
      </c>
    </row>
    <row r="73" spans="1:26" ht="12.75" hidden="1">
      <c r="A73" s="39" t="s">
        <v>106</v>
      </c>
      <c r="B73" s="19">
        <v>23854701</v>
      </c>
      <c r="C73" s="19"/>
      <c r="D73" s="20">
        <v>49489627</v>
      </c>
      <c r="E73" s="21">
        <v>30400819</v>
      </c>
      <c r="F73" s="21">
        <v>2865246</v>
      </c>
      <c r="G73" s="21">
        <v>2865246</v>
      </c>
      <c r="H73" s="21">
        <v>2532186</v>
      </c>
      <c r="I73" s="21">
        <v>8262678</v>
      </c>
      <c r="J73" s="21">
        <v>2531618</v>
      </c>
      <c r="K73" s="21">
        <v>2536079</v>
      </c>
      <c r="L73" s="21">
        <v>2535926</v>
      </c>
      <c r="M73" s="21">
        <v>7603623</v>
      </c>
      <c r="N73" s="21">
        <v>2536262</v>
      </c>
      <c r="O73" s="21">
        <v>2536262</v>
      </c>
      <c r="P73" s="21">
        <v>2536074</v>
      </c>
      <c r="Q73" s="21">
        <v>7608598</v>
      </c>
      <c r="R73" s="21">
        <v>2543958</v>
      </c>
      <c r="S73" s="21">
        <v>2536999</v>
      </c>
      <c r="T73" s="21">
        <v>2535850</v>
      </c>
      <c r="U73" s="21">
        <v>7616807</v>
      </c>
      <c r="V73" s="21">
        <v>31091706</v>
      </c>
      <c r="W73" s="21">
        <v>49489632</v>
      </c>
      <c r="X73" s="21"/>
      <c r="Y73" s="20"/>
      <c r="Z73" s="23">
        <v>30400819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17327879</v>
      </c>
      <c r="C75" s="28"/>
      <c r="D75" s="29">
        <v>18716606</v>
      </c>
      <c r="E75" s="30">
        <v>27855392</v>
      </c>
      <c r="F75" s="30">
        <v>2383411</v>
      </c>
      <c r="G75" s="30">
        <v>2383411</v>
      </c>
      <c r="H75" s="30">
        <v>2289496</v>
      </c>
      <c r="I75" s="30">
        <v>7056318</v>
      </c>
      <c r="J75" s="30">
        <v>2352613</v>
      </c>
      <c r="K75" s="30">
        <v>2415811</v>
      </c>
      <c r="L75" s="30">
        <v>2478833</v>
      </c>
      <c r="M75" s="30">
        <v>7247257</v>
      </c>
      <c r="N75" s="30">
        <v>2541968</v>
      </c>
      <c r="O75" s="30">
        <v>2842848</v>
      </c>
      <c r="P75" s="30">
        <v>2920443</v>
      </c>
      <c r="Q75" s="30">
        <v>8305259</v>
      </c>
      <c r="R75" s="30">
        <v>2997217</v>
      </c>
      <c r="S75" s="30">
        <v>3070586</v>
      </c>
      <c r="T75" s="30">
        <v>3148097</v>
      </c>
      <c r="U75" s="30">
        <v>9215900</v>
      </c>
      <c r="V75" s="30">
        <v>31824734</v>
      </c>
      <c r="W75" s="30">
        <v>18716604</v>
      </c>
      <c r="X75" s="30"/>
      <c r="Y75" s="29"/>
      <c r="Z75" s="31">
        <v>27855392</v>
      </c>
    </row>
    <row r="76" spans="1:26" ht="12.75" hidden="1">
      <c r="A76" s="42" t="s">
        <v>287</v>
      </c>
      <c r="B76" s="32">
        <v>3701287</v>
      </c>
      <c r="C76" s="32"/>
      <c r="D76" s="33">
        <v>12525096</v>
      </c>
      <c r="E76" s="34">
        <v>18050390</v>
      </c>
      <c r="F76" s="34">
        <v>266601</v>
      </c>
      <c r="G76" s="34">
        <v>432881</v>
      </c>
      <c r="H76" s="34">
        <v>62872</v>
      </c>
      <c r="I76" s="34">
        <v>762354</v>
      </c>
      <c r="J76" s="34">
        <v>358260</v>
      </c>
      <c r="K76" s="34">
        <v>288803</v>
      </c>
      <c r="L76" s="34">
        <v>377620</v>
      </c>
      <c r="M76" s="34">
        <v>1024683</v>
      </c>
      <c r="N76" s="34">
        <v>2703647</v>
      </c>
      <c r="O76" s="34">
        <v>181011</v>
      </c>
      <c r="P76" s="34">
        <v>7237804</v>
      </c>
      <c r="Q76" s="34">
        <v>10122462</v>
      </c>
      <c r="R76" s="34">
        <v>493097</v>
      </c>
      <c r="S76" s="34">
        <v>746879</v>
      </c>
      <c r="T76" s="34">
        <v>316030</v>
      </c>
      <c r="U76" s="34">
        <v>1556006</v>
      </c>
      <c r="V76" s="34">
        <v>13465505</v>
      </c>
      <c r="W76" s="34">
        <v>18050390</v>
      </c>
      <c r="X76" s="34"/>
      <c r="Y76" s="33"/>
      <c r="Z76" s="35">
        <v>18050390</v>
      </c>
    </row>
    <row r="77" spans="1:26" ht="12.75" hidden="1">
      <c r="A77" s="37" t="s">
        <v>31</v>
      </c>
      <c r="B77" s="19">
        <v>1052298</v>
      </c>
      <c r="C77" s="19"/>
      <c r="D77" s="20">
        <v>2174004</v>
      </c>
      <c r="E77" s="21">
        <v>14868498</v>
      </c>
      <c r="F77" s="21">
        <v>73085</v>
      </c>
      <c r="G77" s="21">
        <v>271869</v>
      </c>
      <c r="H77" s="21">
        <v>12888</v>
      </c>
      <c r="I77" s="21">
        <v>357842</v>
      </c>
      <c r="J77" s="21">
        <v>205227</v>
      </c>
      <c r="K77" s="21">
        <v>187672</v>
      </c>
      <c r="L77" s="21">
        <v>260429</v>
      </c>
      <c r="M77" s="21">
        <v>653328</v>
      </c>
      <c r="N77" s="21">
        <v>44483</v>
      </c>
      <c r="O77" s="21">
        <v>40473</v>
      </c>
      <c r="P77" s="21">
        <v>7089539</v>
      </c>
      <c r="Q77" s="21">
        <v>7174495</v>
      </c>
      <c r="R77" s="21">
        <v>248775</v>
      </c>
      <c r="S77" s="21"/>
      <c r="T77" s="21">
        <v>61210</v>
      </c>
      <c r="U77" s="21">
        <v>309985</v>
      </c>
      <c r="V77" s="21">
        <v>8495650</v>
      </c>
      <c r="W77" s="21">
        <v>14868498</v>
      </c>
      <c r="X77" s="21"/>
      <c r="Y77" s="20"/>
      <c r="Z77" s="23">
        <v>14868498</v>
      </c>
    </row>
    <row r="78" spans="1:26" ht="12.75" hidden="1">
      <c r="A78" s="38" t="s">
        <v>32</v>
      </c>
      <c r="B78" s="19">
        <v>2648989</v>
      </c>
      <c r="C78" s="19"/>
      <c r="D78" s="20">
        <v>3126096</v>
      </c>
      <c r="E78" s="21">
        <v>3126079</v>
      </c>
      <c r="F78" s="21">
        <v>183691</v>
      </c>
      <c r="G78" s="21">
        <v>145819</v>
      </c>
      <c r="H78" s="21">
        <v>45052</v>
      </c>
      <c r="I78" s="21">
        <v>374562</v>
      </c>
      <c r="J78" s="21">
        <v>146818</v>
      </c>
      <c r="K78" s="21">
        <v>92653</v>
      </c>
      <c r="L78" s="21">
        <v>108990</v>
      </c>
      <c r="M78" s="21">
        <v>348461</v>
      </c>
      <c r="N78" s="21">
        <v>117196</v>
      </c>
      <c r="O78" s="21">
        <v>128089</v>
      </c>
      <c r="P78" s="21">
        <v>133426</v>
      </c>
      <c r="Q78" s="21">
        <v>378711</v>
      </c>
      <c r="R78" s="21">
        <v>212038</v>
      </c>
      <c r="S78" s="21">
        <v>623459</v>
      </c>
      <c r="T78" s="21">
        <v>238206</v>
      </c>
      <c r="U78" s="21">
        <v>1073703</v>
      </c>
      <c r="V78" s="21">
        <v>2175437</v>
      </c>
      <c r="W78" s="21">
        <v>3126079</v>
      </c>
      <c r="X78" s="21"/>
      <c r="Y78" s="20"/>
      <c r="Z78" s="23">
        <v>3126079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1472032</v>
      </c>
      <c r="C80" s="19"/>
      <c r="D80" s="20">
        <v>2574264</v>
      </c>
      <c r="E80" s="21">
        <v>2712372</v>
      </c>
      <c r="F80" s="21">
        <v>98250</v>
      </c>
      <c r="G80" s="21">
        <v>86652</v>
      </c>
      <c r="H80" s="21">
        <v>26708</v>
      </c>
      <c r="I80" s="21">
        <v>211610</v>
      </c>
      <c r="J80" s="21">
        <v>70164</v>
      </c>
      <c r="K80" s="21">
        <v>55395</v>
      </c>
      <c r="L80" s="21">
        <v>60493</v>
      </c>
      <c r="M80" s="21">
        <v>186052</v>
      </c>
      <c r="N80" s="21">
        <v>65272</v>
      </c>
      <c r="O80" s="21">
        <v>88847</v>
      </c>
      <c r="P80" s="21">
        <v>95053</v>
      </c>
      <c r="Q80" s="21">
        <v>249172</v>
      </c>
      <c r="R80" s="21">
        <v>127003</v>
      </c>
      <c r="S80" s="21">
        <v>387295</v>
      </c>
      <c r="T80" s="21">
        <v>124472</v>
      </c>
      <c r="U80" s="21">
        <v>638770</v>
      </c>
      <c r="V80" s="21">
        <v>1285604</v>
      </c>
      <c r="W80" s="21">
        <v>2712372</v>
      </c>
      <c r="X80" s="21"/>
      <c r="Y80" s="20"/>
      <c r="Z80" s="23">
        <v>2712372</v>
      </c>
    </row>
    <row r="81" spans="1:26" ht="12.75" hidden="1">
      <c r="A81" s="39" t="s">
        <v>105</v>
      </c>
      <c r="B81" s="19">
        <v>310939</v>
      </c>
      <c r="C81" s="19"/>
      <c r="D81" s="20">
        <v>297540</v>
      </c>
      <c r="E81" s="21">
        <v>159421</v>
      </c>
      <c r="F81" s="21">
        <v>30636</v>
      </c>
      <c r="G81" s="21">
        <v>19890</v>
      </c>
      <c r="H81" s="21">
        <v>6087</v>
      </c>
      <c r="I81" s="21">
        <v>56613</v>
      </c>
      <c r="J81" s="21">
        <v>20733</v>
      </c>
      <c r="K81" s="21">
        <v>11327</v>
      </c>
      <c r="L81" s="21">
        <v>7641</v>
      </c>
      <c r="M81" s="21">
        <v>39701</v>
      </c>
      <c r="N81" s="21">
        <v>13777</v>
      </c>
      <c r="O81" s="21">
        <v>11311</v>
      </c>
      <c r="P81" s="21"/>
      <c r="Q81" s="21">
        <v>25088</v>
      </c>
      <c r="R81" s="21">
        <v>7497</v>
      </c>
      <c r="S81" s="21">
        <v>17156</v>
      </c>
      <c r="T81" s="21">
        <v>24920</v>
      </c>
      <c r="U81" s="21">
        <v>49573</v>
      </c>
      <c r="V81" s="21">
        <v>170975</v>
      </c>
      <c r="W81" s="21">
        <v>159421</v>
      </c>
      <c r="X81" s="21"/>
      <c r="Y81" s="20"/>
      <c r="Z81" s="23">
        <v>159421</v>
      </c>
    </row>
    <row r="82" spans="1:26" ht="12.75" hidden="1">
      <c r="A82" s="39" t="s">
        <v>106</v>
      </c>
      <c r="B82" s="19">
        <v>866018</v>
      </c>
      <c r="C82" s="19"/>
      <c r="D82" s="20">
        <v>254292</v>
      </c>
      <c r="E82" s="21">
        <v>254286</v>
      </c>
      <c r="F82" s="21">
        <v>54805</v>
      </c>
      <c r="G82" s="21">
        <v>39277</v>
      </c>
      <c r="H82" s="21">
        <v>12257</v>
      </c>
      <c r="I82" s="21">
        <v>106339</v>
      </c>
      <c r="J82" s="21">
        <v>55921</v>
      </c>
      <c r="K82" s="21">
        <v>25931</v>
      </c>
      <c r="L82" s="21">
        <v>40856</v>
      </c>
      <c r="M82" s="21">
        <v>122708</v>
      </c>
      <c r="N82" s="21">
        <v>38147</v>
      </c>
      <c r="O82" s="21">
        <v>27931</v>
      </c>
      <c r="P82" s="21">
        <v>38373</v>
      </c>
      <c r="Q82" s="21">
        <v>104451</v>
      </c>
      <c r="R82" s="21">
        <v>77538</v>
      </c>
      <c r="S82" s="21">
        <v>219008</v>
      </c>
      <c r="T82" s="21">
        <v>88814</v>
      </c>
      <c r="U82" s="21">
        <v>385360</v>
      </c>
      <c r="V82" s="21">
        <v>718858</v>
      </c>
      <c r="W82" s="21">
        <v>254286</v>
      </c>
      <c r="X82" s="21"/>
      <c r="Y82" s="20"/>
      <c r="Z82" s="23">
        <v>254286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7224996</v>
      </c>
      <c r="E84" s="30">
        <v>55813</v>
      </c>
      <c r="F84" s="30">
        <v>9825</v>
      </c>
      <c r="G84" s="30">
        <v>15193</v>
      </c>
      <c r="H84" s="30">
        <v>4932</v>
      </c>
      <c r="I84" s="30">
        <v>29950</v>
      </c>
      <c r="J84" s="30">
        <v>6215</v>
      </c>
      <c r="K84" s="30">
        <v>8478</v>
      </c>
      <c r="L84" s="30">
        <v>8201</v>
      </c>
      <c r="M84" s="30">
        <v>22894</v>
      </c>
      <c r="N84" s="30">
        <v>2541968</v>
      </c>
      <c r="O84" s="30">
        <v>12449</v>
      </c>
      <c r="P84" s="30">
        <v>14839</v>
      </c>
      <c r="Q84" s="30">
        <v>2569256</v>
      </c>
      <c r="R84" s="30">
        <v>32284</v>
      </c>
      <c r="S84" s="30">
        <v>123420</v>
      </c>
      <c r="T84" s="30">
        <v>16614</v>
      </c>
      <c r="U84" s="30">
        <v>172318</v>
      </c>
      <c r="V84" s="30">
        <v>2794418</v>
      </c>
      <c r="W84" s="30">
        <v>55813</v>
      </c>
      <c r="X84" s="30"/>
      <c r="Y84" s="29"/>
      <c r="Z84" s="31">
        <v>55813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1092153</v>
      </c>
      <c r="D5" s="357">
        <f t="shared" si="0"/>
        <v>0</v>
      </c>
      <c r="E5" s="356">
        <f t="shared" si="0"/>
        <v>21814363</v>
      </c>
      <c r="F5" s="358">
        <f t="shared" si="0"/>
        <v>21614363</v>
      </c>
      <c r="G5" s="358">
        <f t="shared" si="0"/>
        <v>0</v>
      </c>
      <c r="H5" s="356">
        <f t="shared" si="0"/>
        <v>0</v>
      </c>
      <c r="I5" s="356">
        <f t="shared" si="0"/>
        <v>3157603</v>
      </c>
      <c r="J5" s="358">
        <f t="shared" si="0"/>
        <v>3157603</v>
      </c>
      <c r="K5" s="358">
        <f t="shared" si="0"/>
        <v>0</v>
      </c>
      <c r="L5" s="356">
        <f t="shared" si="0"/>
        <v>0</v>
      </c>
      <c r="M5" s="356">
        <f t="shared" si="0"/>
        <v>300815</v>
      </c>
      <c r="N5" s="358">
        <f t="shared" si="0"/>
        <v>300815</v>
      </c>
      <c r="O5" s="358">
        <f t="shared" si="0"/>
        <v>808878</v>
      </c>
      <c r="P5" s="356">
        <f t="shared" si="0"/>
        <v>812679</v>
      </c>
      <c r="Q5" s="356">
        <f t="shared" si="0"/>
        <v>8608250</v>
      </c>
      <c r="R5" s="358">
        <f t="shared" si="0"/>
        <v>10229807</v>
      </c>
      <c r="S5" s="358">
        <f t="shared" si="0"/>
        <v>2686398</v>
      </c>
      <c r="T5" s="356">
        <f t="shared" si="0"/>
        <v>7220532</v>
      </c>
      <c r="U5" s="356">
        <f t="shared" si="0"/>
        <v>4828742</v>
      </c>
      <c r="V5" s="358">
        <f t="shared" si="0"/>
        <v>14735672</v>
      </c>
      <c r="W5" s="358">
        <f t="shared" si="0"/>
        <v>28423897</v>
      </c>
      <c r="X5" s="356">
        <f t="shared" si="0"/>
        <v>21614363</v>
      </c>
      <c r="Y5" s="358">
        <f t="shared" si="0"/>
        <v>6809534</v>
      </c>
      <c r="Z5" s="359">
        <f>+IF(X5&lt;&gt;0,+(Y5/X5)*100,0)</f>
        <v>31.50467122255696</v>
      </c>
      <c r="AA5" s="360">
        <f>+AA6+AA8+AA11+AA13+AA15</f>
        <v>21614363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639600</v>
      </c>
      <c r="F6" s="59">
        <f t="shared" si="1"/>
        <v>639600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236483</v>
      </c>
      <c r="N6" s="59">
        <f t="shared" si="1"/>
        <v>236483</v>
      </c>
      <c r="O6" s="59">
        <f t="shared" si="1"/>
        <v>0</v>
      </c>
      <c r="P6" s="60">
        <f t="shared" si="1"/>
        <v>0</v>
      </c>
      <c r="Q6" s="60">
        <f t="shared" si="1"/>
        <v>158551</v>
      </c>
      <c r="R6" s="59">
        <f t="shared" si="1"/>
        <v>158551</v>
      </c>
      <c r="S6" s="59">
        <f t="shared" si="1"/>
        <v>158919</v>
      </c>
      <c r="T6" s="60">
        <f t="shared" si="1"/>
        <v>0</v>
      </c>
      <c r="U6" s="60">
        <f t="shared" si="1"/>
        <v>0</v>
      </c>
      <c r="V6" s="59">
        <f t="shared" si="1"/>
        <v>158919</v>
      </c>
      <c r="W6" s="59">
        <f t="shared" si="1"/>
        <v>553953</v>
      </c>
      <c r="X6" s="60">
        <f t="shared" si="1"/>
        <v>639600</v>
      </c>
      <c r="Y6" s="59">
        <f t="shared" si="1"/>
        <v>-85647</v>
      </c>
      <c r="Z6" s="61">
        <f>+IF(X6&lt;&gt;0,+(Y6/X6)*100,0)</f>
        <v>-13.390712945590993</v>
      </c>
      <c r="AA6" s="62">
        <f t="shared" si="1"/>
        <v>639600</v>
      </c>
    </row>
    <row r="7" spans="1:27" ht="12.75">
      <c r="A7" s="291" t="s">
        <v>229</v>
      </c>
      <c r="B7" s="142"/>
      <c r="C7" s="60"/>
      <c r="D7" s="340"/>
      <c r="E7" s="60">
        <v>639600</v>
      </c>
      <c r="F7" s="59">
        <v>639600</v>
      </c>
      <c r="G7" s="59"/>
      <c r="H7" s="60"/>
      <c r="I7" s="60"/>
      <c r="J7" s="59"/>
      <c r="K7" s="59"/>
      <c r="L7" s="60"/>
      <c r="M7" s="60">
        <v>236483</v>
      </c>
      <c r="N7" s="59">
        <v>236483</v>
      </c>
      <c r="O7" s="59"/>
      <c r="P7" s="60"/>
      <c r="Q7" s="60">
        <v>158551</v>
      </c>
      <c r="R7" s="59">
        <v>158551</v>
      </c>
      <c r="S7" s="59">
        <v>158919</v>
      </c>
      <c r="T7" s="60"/>
      <c r="U7" s="60"/>
      <c r="V7" s="59">
        <v>158919</v>
      </c>
      <c r="W7" s="59">
        <v>553953</v>
      </c>
      <c r="X7" s="60">
        <v>639600</v>
      </c>
      <c r="Y7" s="59">
        <v>-85647</v>
      </c>
      <c r="Z7" s="61">
        <v>-13.39</v>
      </c>
      <c r="AA7" s="62">
        <v>639600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190439</v>
      </c>
      <c r="D11" s="363">
        <f aca="true" t="shared" si="3" ref="D11:AA11">+D12</f>
        <v>0</v>
      </c>
      <c r="E11" s="362">
        <f t="shared" si="3"/>
        <v>574763</v>
      </c>
      <c r="F11" s="364">
        <f t="shared" si="3"/>
        <v>574763</v>
      </c>
      <c r="G11" s="364">
        <f t="shared" si="3"/>
        <v>0</v>
      </c>
      <c r="H11" s="362">
        <f t="shared" si="3"/>
        <v>0</v>
      </c>
      <c r="I11" s="362">
        <f t="shared" si="3"/>
        <v>3157603</v>
      </c>
      <c r="J11" s="364">
        <f t="shared" si="3"/>
        <v>3157603</v>
      </c>
      <c r="K11" s="364">
        <f t="shared" si="3"/>
        <v>0</v>
      </c>
      <c r="L11" s="362">
        <f t="shared" si="3"/>
        <v>0</v>
      </c>
      <c r="M11" s="362">
        <f t="shared" si="3"/>
        <v>64332</v>
      </c>
      <c r="N11" s="364">
        <f t="shared" si="3"/>
        <v>64332</v>
      </c>
      <c r="O11" s="364">
        <f t="shared" si="3"/>
        <v>537807</v>
      </c>
      <c r="P11" s="362">
        <f t="shared" si="3"/>
        <v>687299</v>
      </c>
      <c r="Q11" s="362">
        <f t="shared" si="3"/>
        <v>8150348</v>
      </c>
      <c r="R11" s="364">
        <f t="shared" si="3"/>
        <v>9375454</v>
      </c>
      <c r="S11" s="364">
        <f t="shared" si="3"/>
        <v>0</v>
      </c>
      <c r="T11" s="362">
        <f t="shared" si="3"/>
        <v>7220532</v>
      </c>
      <c r="U11" s="362">
        <f t="shared" si="3"/>
        <v>4610391</v>
      </c>
      <c r="V11" s="364">
        <f t="shared" si="3"/>
        <v>11830923</v>
      </c>
      <c r="W11" s="364">
        <f t="shared" si="3"/>
        <v>24428312</v>
      </c>
      <c r="X11" s="362">
        <f t="shared" si="3"/>
        <v>574763</v>
      </c>
      <c r="Y11" s="364">
        <f t="shared" si="3"/>
        <v>23853549</v>
      </c>
      <c r="Z11" s="365">
        <f>+IF(X11&lt;&gt;0,+(Y11/X11)*100,0)</f>
        <v>4150.1538895162</v>
      </c>
      <c r="AA11" s="366">
        <f t="shared" si="3"/>
        <v>574763</v>
      </c>
    </row>
    <row r="12" spans="1:27" ht="12.75">
      <c r="A12" s="291" t="s">
        <v>232</v>
      </c>
      <c r="B12" s="136"/>
      <c r="C12" s="60">
        <v>190439</v>
      </c>
      <c r="D12" s="340"/>
      <c r="E12" s="60">
        <v>574763</v>
      </c>
      <c r="F12" s="59">
        <v>574763</v>
      </c>
      <c r="G12" s="59"/>
      <c r="H12" s="60"/>
      <c r="I12" s="60">
        <v>3157603</v>
      </c>
      <c r="J12" s="59">
        <v>3157603</v>
      </c>
      <c r="K12" s="59"/>
      <c r="L12" s="60"/>
      <c r="M12" s="60">
        <v>64332</v>
      </c>
      <c r="N12" s="59">
        <v>64332</v>
      </c>
      <c r="O12" s="59">
        <v>537807</v>
      </c>
      <c r="P12" s="60">
        <v>687299</v>
      </c>
      <c r="Q12" s="60">
        <v>8150348</v>
      </c>
      <c r="R12" s="59">
        <v>9375454</v>
      </c>
      <c r="S12" s="59"/>
      <c r="T12" s="60">
        <v>7220532</v>
      </c>
      <c r="U12" s="60">
        <v>4610391</v>
      </c>
      <c r="V12" s="59">
        <v>11830923</v>
      </c>
      <c r="W12" s="59">
        <v>24428312</v>
      </c>
      <c r="X12" s="60">
        <v>574763</v>
      </c>
      <c r="Y12" s="59">
        <v>23853549</v>
      </c>
      <c r="Z12" s="61">
        <v>4150.15</v>
      </c>
      <c r="AA12" s="62">
        <v>574763</v>
      </c>
    </row>
    <row r="13" spans="1:27" ht="12.75">
      <c r="A13" s="361" t="s">
        <v>208</v>
      </c>
      <c r="B13" s="136"/>
      <c r="C13" s="275">
        <f>+C14</f>
        <v>901714</v>
      </c>
      <c r="D13" s="341">
        <f aca="true" t="shared" si="4" ref="D13:AA13">+D14</f>
        <v>0</v>
      </c>
      <c r="E13" s="275">
        <f t="shared" si="4"/>
        <v>20600000</v>
      </c>
      <c r="F13" s="342">
        <f t="shared" si="4"/>
        <v>20400000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271071</v>
      </c>
      <c r="P13" s="275">
        <f t="shared" si="4"/>
        <v>125380</v>
      </c>
      <c r="Q13" s="275">
        <f t="shared" si="4"/>
        <v>299351</v>
      </c>
      <c r="R13" s="342">
        <f t="shared" si="4"/>
        <v>695802</v>
      </c>
      <c r="S13" s="342">
        <f t="shared" si="4"/>
        <v>2527479</v>
      </c>
      <c r="T13" s="275">
        <f t="shared" si="4"/>
        <v>0</v>
      </c>
      <c r="U13" s="275">
        <f t="shared" si="4"/>
        <v>218351</v>
      </c>
      <c r="V13" s="342">
        <f t="shared" si="4"/>
        <v>2745830</v>
      </c>
      <c r="W13" s="342">
        <f t="shared" si="4"/>
        <v>3441632</v>
      </c>
      <c r="X13" s="275">
        <f t="shared" si="4"/>
        <v>20400000</v>
      </c>
      <c r="Y13" s="342">
        <f t="shared" si="4"/>
        <v>-16958368</v>
      </c>
      <c r="Z13" s="335">
        <f>+IF(X13&lt;&gt;0,+(Y13/X13)*100,0)</f>
        <v>-83.12925490196078</v>
      </c>
      <c r="AA13" s="273">
        <f t="shared" si="4"/>
        <v>20400000</v>
      </c>
    </row>
    <row r="14" spans="1:27" ht="12.75">
      <c r="A14" s="291" t="s">
        <v>233</v>
      </c>
      <c r="B14" s="136"/>
      <c r="C14" s="60">
        <v>901714</v>
      </c>
      <c r="D14" s="340"/>
      <c r="E14" s="60">
        <v>20600000</v>
      </c>
      <c r="F14" s="59">
        <v>20400000</v>
      </c>
      <c r="G14" s="59"/>
      <c r="H14" s="60"/>
      <c r="I14" s="60"/>
      <c r="J14" s="59"/>
      <c r="K14" s="59"/>
      <c r="L14" s="60"/>
      <c r="M14" s="60"/>
      <c r="N14" s="59"/>
      <c r="O14" s="59">
        <v>271071</v>
      </c>
      <c r="P14" s="60">
        <v>125380</v>
      </c>
      <c r="Q14" s="60">
        <v>299351</v>
      </c>
      <c r="R14" s="59">
        <v>695802</v>
      </c>
      <c r="S14" s="59">
        <v>2527479</v>
      </c>
      <c r="T14" s="60"/>
      <c r="U14" s="60">
        <v>218351</v>
      </c>
      <c r="V14" s="59">
        <v>2745830</v>
      </c>
      <c r="W14" s="59">
        <v>3441632</v>
      </c>
      <c r="X14" s="60">
        <v>20400000</v>
      </c>
      <c r="Y14" s="59">
        <v>-16958368</v>
      </c>
      <c r="Z14" s="61">
        <v>-83.13</v>
      </c>
      <c r="AA14" s="62">
        <v>20400000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200000</v>
      </c>
      <c r="Y22" s="345">
        <f t="shared" si="6"/>
        <v>-200000</v>
      </c>
      <c r="Z22" s="336">
        <f>+IF(X22&lt;&gt;0,+(Y22/X22)*100,0)</f>
        <v>-100</v>
      </c>
      <c r="AA22" s="350">
        <f>SUM(AA23:AA32)</f>
        <v>200000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200000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200000</v>
      </c>
      <c r="Y25" s="59">
        <v>-200000</v>
      </c>
      <c r="Z25" s="61">
        <v>-100</v>
      </c>
      <c r="AA25" s="62">
        <v>200000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5583000</v>
      </c>
      <c r="F40" s="345">
        <f t="shared" si="9"/>
        <v>9658964</v>
      </c>
      <c r="G40" s="345">
        <f t="shared" si="9"/>
        <v>0</v>
      </c>
      <c r="H40" s="343">
        <f t="shared" si="9"/>
        <v>0</v>
      </c>
      <c r="I40" s="343">
        <f t="shared" si="9"/>
        <v>796757</v>
      </c>
      <c r="J40" s="345">
        <f t="shared" si="9"/>
        <v>796757</v>
      </c>
      <c r="K40" s="345">
        <f t="shared" si="9"/>
        <v>1328579</v>
      </c>
      <c r="L40" s="343">
        <f t="shared" si="9"/>
        <v>552083</v>
      </c>
      <c r="M40" s="343">
        <f t="shared" si="9"/>
        <v>497935</v>
      </c>
      <c r="N40" s="345">
        <f t="shared" si="9"/>
        <v>2378597</v>
      </c>
      <c r="O40" s="345">
        <f t="shared" si="9"/>
        <v>1020607</v>
      </c>
      <c r="P40" s="343">
        <f t="shared" si="9"/>
        <v>1601621</v>
      </c>
      <c r="Q40" s="343">
        <f t="shared" si="9"/>
        <v>161513</v>
      </c>
      <c r="R40" s="345">
        <f t="shared" si="9"/>
        <v>2783741</v>
      </c>
      <c r="S40" s="345">
        <f t="shared" si="9"/>
        <v>665718</v>
      </c>
      <c r="T40" s="343">
        <f t="shared" si="9"/>
        <v>889103</v>
      </c>
      <c r="U40" s="343">
        <f t="shared" si="9"/>
        <v>2057514</v>
      </c>
      <c r="V40" s="345">
        <f t="shared" si="9"/>
        <v>3612335</v>
      </c>
      <c r="W40" s="345">
        <f t="shared" si="9"/>
        <v>9571430</v>
      </c>
      <c r="X40" s="343">
        <f t="shared" si="9"/>
        <v>9658964</v>
      </c>
      <c r="Y40" s="345">
        <f t="shared" si="9"/>
        <v>-87534</v>
      </c>
      <c r="Z40" s="336">
        <f>+IF(X40&lt;&gt;0,+(Y40/X40)*100,0)</f>
        <v>-0.9062462599508601</v>
      </c>
      <c r="AA40" s="350">
        <f>SUM(AA41:AA49)</f>
        <v>9658964</v>
      </c>
    </row>
    <row r="41" spans="1:27" ht="12.75">
      <c r="A41" s="361" t="s">
        <v>248</v>
      </c>
      <c r="B41" s="142"/>
      <c r="C41" s="362"/>
      <c r="D41" s="363"/>
      <c r="E41" s="362">
        <v>4000000</v>
      </c>
      <c r="F41" s="364">
        <v>8325964</v>
      </c>
      <c r="G41" s="364"/>
      <c r="H41" s="362"/>
      <c r="I41" s="362">
        <v>796757</v>
      </c>
      <c r="J41" s="364">
        <v>796757</v>
      </c>
      <c r="K41" s="364">
        <v>1328579</v>
      </c>
      <c r="L41" s="362">
        <v>552083</v>
      </c>
      <c r="M41" s="362">
        <v>496198</v>
      </c>
      <c r="N41" s="364">
        <v>2376860</v>
      </c>
      <c r="O41" s="364">
        <v>848917</v>
      </c>
      <c r="P41" s="362">
        <v>1432671</v>
      </c>
      <c r="Q41" s="362">
        <v>161513</v>
      </c>
      <c r="R41" s="364">
        <v>2443101</v>
      </c>
      <c r="S41" s="364">
        <v>665718</v>
      </c>
      <c r="T41" s="362">
        <v>713412</v>
      </c>
      <c r="U41" s="362">
        <v>2057286</v>
      </c>
      <c r="V41" s="364">
        <v>3436416</v>
      </c>
      <c r="W41" s="364">
        <v>9053134</v>
      </c>
      <c r="X41" s="362">
        <v>8325964</v>
      </c>
      <c r="Y41" s="364">
        <v>727170</v>
      </c>
      <c r="Z41" s="365">
        <v>8.73</v>
      </c>
      <c r="AA41" s="366">
        <v>8325964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476400</v>
      </c>
      <c r="F44" s="53">
        <v>426400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426400</v>
      </c>
      <c r="Y44" s="53">
        <v>-426400</v>
      </c>
      <c r="Z44" s="94">
        <v>-100</v>
      </c>
      <c r="AA44" s="95">
        <v>426400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800000</v>
      </c>
      <c r="F48" s="53">
        <v>906600</v>
      </c>
      <c r="G48" s="53"/>
      <c r="H48" s="54"/>
      <c r="I48" s="54"/>
      <c r="J48" s="53"/>
      <c r="K48" s="53"/>
      <c r="L48" s="54"/>
      <c r="M48" s="54">
        <v>1737</v>
      </c>
      <c r="N48" s="53">
        <v>1737</v>
      </c>
      <c r="O48" s="53">
        <v>171690</v>
      </c>
      <c r="P48" s="54">
        <v>168950</v>
      </c>
      <c r="Q48" s="54"/>
      <c r="R48" s="53">
        <v>340640</v>
      </c>
      <c r="S48" s="53"/>
      <c r="T48" s="54">
        <v>175691</v>
      </c>
      <c r="U48" s="54">
        <v>228</v>
      </c>
      <c r="V48" s="53">
        <v>175919</v>
      </c>
      <c r="W48" s="53">
        <v>518296</v>
      </c>
      <c r="X48" s="54">
        <v>906600</v>
      </c>
      <c r="Y48" s="53">
        <v>-388304</v>
      </c>
      <c r="Z48" s="94">
        <v>-42.83</v>
      </c>
      <c r="AA48" s="95">
        <v>906600</v>
      </c>
    </row>
    <row r="49" spans="1:27" ht="12.75">
      <c r="A49" s="361" t="s">
        <v>93</v>
      </c>
      <c r="B49" s="136"/>
      <c r="C49" s="54"/>
      <c r="D49" s="368"/>
      <c r="E49" s="54">
        <v>306600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1092153</v>
      </c>
      <c r="D60" s="346">
        <f t="shared" si="14"/>
        <v>0</v>
      </c>
      <c r="E60" s="219">
        <f t="shared" si="14"/>
        <v>27397363</v>
      </c>
      <c r="F60" s="264">
        <f t="shared" si="14"/>
        <v>31473327</v>
      </c>
      <c r="G60" s="264">
        <f t="shared" si="14"/>
        <v>0</v>
      </c>
      <c r="H60" s="219">
        <f t="shared" si="14"/>
        <v>0</v>
      </c>
      <c r="I60" s="219">
        <f t="shared" si="14"/>
        <v>3954360</v>
      </c>
      <c r="J60" s="264">
        <f t="shared" si="14"/>
        <v>3954360</v>
      </c>
      <c r="K60" s="264">
        <f t="shared" si="14"/>
        <v>1328579</v>
      </c>
      <c r="L60" s="219">
        <f t="shared" si="14"/>
        <v>552083</v>
      </c>
      <c r="M60" s="219">
        <f t="shared" si="14"/>
        <v>798750</v>
      </c>
      <c r="N60" s="264">
        <f t="shared" si="14"/>
        <v>2679412</v>
      </c>
      <c r="O60" s="264">
        <f t="shared" si="14"/>
        <v>1829485</v>
      </c>
      <c r="P60" s="219">
        <f t="shared" si="14"/>
        <v>2414300</v>
      </c>
      <c r="Q60" s="219">
        <f t="shared" si="14"/>
        <v>8769763</v>
      </c>
      <c r="R60" s="264">
        <f t="shared" si="14"/>
        <v>13013548</v>
      </c>
      <c r="S60" s="264">
        <f t="shared" si="14"/>
        <v>3352116</v>
      </c>
      <c r="T60" s="219">
        <f t="shared" si="14"/>
        <v>8109635</v>
      </c>
      <c r="U60" s="219">
        <f t="shared" si="14"/>
        <v>6886256</v>
      </c>
      <c r="V60" s="264">
        <f t="shared" si="14"/>
        <v>18348007</v>
      </c>
      <c r="W60" s="264">
        <f t="shared" si="14"/>
        <v>37995327</v>
      </c>
      <c r="X60" s="219">
        <f t="shared" si="14"/>
        <v>31473327</v>
      </c>
      <c r="Y60" s="264">
        <f t="shared" si="14"/>
        <v>6522000</v>
      </c>
      <c r="Z60" s="337">
        <f>+IF(X60&lt;&gt;0,+(Y60/X60)*100,0)</f>
        <v>20.72230876640401</v>
      </c>
      <c r="AA60" s="232">
        <f>+AA57+AA54+AA51+AA40+AA37+AA34+AA22+AA5</f>
        <v>31473327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365263563</v>
      </c>
      <c r="D5" s="153">
        <f>SUM(D6:D8)</f>
        <v>0</v>
      </c>
      <c r="E5" s="154">
        <f t="shared" si="0"/>
        <v>379948474</v>
      </c>
      <c r="F5" s="100">
        <f t="shared" si="0"/>
        <v>422333049</v>
      </c>
      <c r="G5" s="100">
        <f t="shared" si="0"/>
        <v>20129026</v>
      </c>
      <c r="H5" s="100">
        <f t="shared" si="0"/>
        <v>10406765</v>
      </c>
      <c r="I5" s="100">
        <f t="shared" si="0"/>
        <v>22128553</v>
      </c>
      <c r="J5" s="100">
        <f t="shared" si="0"/>
        <v>52664344</v>
      </c>
      <c r="K5" s="100">
        <f t="shared" si="0"/>
        <v>21935208</v>
      </c>
      <c r="L5" s="100">
        <f t="shared" si="0"/>
        <v>6568376</v>
      </c>
      <c r="M5" s="100">
        <f t="shared" si="0"/>
        <v>89318548</v>
      </c>
      <c r="N5" s="100">
        <f t="shared" si="0"/>
        <v>117822132</v>
      </c>
      <c r="O5" s="100">
        <f t="shared" si="0"/>
        <v>11587887</v>
      </c>
      <c r="P5" s="100">
        <f t="shared" si="0"/>
        <v>6435363</v>
      </c>
      <c r="Q5" s="100">
        <f t="shared" si="0"/>
        <v>93111680</v>
      </c>
      <c r="R5" s="100">
        <f t="shared" si="0"/>
        <v>111134930</v>
      </c>
      <c r="S5" s="100">
        <f t="shared" si="0"/>
        <v>15470292</v>
      </c>
      <c r="T5" s="100">
        <f t="shared" si="0"/>
        <v>8093622</v>
      </c>
      <c r="U5" s="100">
        <f t="shared" si="0"/>
        <v>18915060</v>
      </c>
      <c r="V5" s="100">
        <f t="shared" si="0"/>
        <v>42478974</v>
      </c>
      <c r="W5" s="100">
        <f t="shared" si="0"/>
        <v>324100380</v>
      </c>
      <c r="X5" s="100">
        <f t="shared" si="0"/>
        <v>379948476</v>
      </c>
      <c r="Y5" s="100">
        <f t="shared" si="0"/>
        <v>-55848096</v>
      </c>
      <c r="Z5" s="137">
        <f>+IF(X5&lt;&gt;0,+(Y5/X5)*100,0)</f>
        <v>-14.698860379163623</v>
      </c>
      <c r="AA5" s="153">
        <f>SUM(AA6:AA8)</f>
        <v>422333049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365263563</v>
      </c>
      <c r="D7" s="157"/>
      <c r="E7" s="158">
        <v>379948474</v>
      </c>
      <c r="F7" s="159">
        <v>422333049</v>
      </c>
      <c r="G7" s="159">
        <v>20129026</v>
      </c>
      <c r="H7" s="159">
        <v>10406765</v>
      </c>
      <c r="I7" s="159">
        <v>22128553</v>
      </c>
      <c r="J7" s="159">
        <v>52664344</v>
      </c>
      <c r="K7" s="159">
        <v>21935208</v>
      </c>
      <c r="L7" s="159">
        <v>6568376</v>
      </c>
      <c r="M7" s="159">
        <v>89318548</v>
      </c>
      <c r="N7" s="159">
        <v>117822132</v>
      </c>
      <c r="O7" s="159">
        <v>11587887</v>
      </c>
      <c r="P7" s="159">
        <v>6435363</v>
      </c>
      <c r="Q7" s="159">
        <v>93111680</v>
      </c>
      <c r="R7" s="159">
        <v>111134930</v>
      </c>
      <c r="S7" s="159">
        <v>15470292</v>
      </c>
      <c r="T7" s="159">
        <v>8093622</v>
      </c>
      <c r="U7" s="159">
        <v>18915060</v>
      </c>
      <c r="V7" s="159">
        <v>42478974</v>
      </c>
      <c r="W7" s="159">
        <v>324100380</v>
      </c>
      <c r="X7" s="159">
        <v>379948476</v>
      </c>
      <c r="Y7" s="159">
        <v>-55848096</v>
      </c>
      <c r="Z7" s="141">
        <v>-14.7</v>
      </c>
      <c r="AA7" s="157">
        <v>422333049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9043445</v>
      </c>
      <c r="D9" s="153">
        <f>SUM(D10:D14)</f>
        <v>0</v>
      </c>
      <c r="E9" s="154">
        <f t="shared" si="1"/>
        <v>14221406</v>
      </c>
      <c r="F9" s="100">
        <f t="shared" si="1"/>
        <v>14124667</v>
      </c>
      <c r="G9" s="100">
        <f t="shared" si="1"/>
        <v>168497</v>
      </c>
      <c r="H9" s="100">
        <f t="shared" si="1"/>
        <v>168497</v>
      </c>
      <c r="I9" s="100">
        <f t="shared" si="1"/>
        <v>485190</v>
      </c>
      <c r="J9" s="100">
        <f t="shared" si="1"/>
        <v>822184</v>
      </c>
      <c r="K9" s="100">
        <f t="shared" si="1"/>
        <v>714611</v>
      </c>
      <c r="L9" s="100">
        <f t="shared" si="1"/>
        <v>527350</v>
      </c>
      <c r="M9" s="100">
        <f t="shared" si="1"/>
        <v>2808563</v>
      </c>
      <c r="N9" s="100">
        <f t="shared" si="1"/>
        <v>4050524</v>
      </c>
      <c r="O9" s="100">
        <f t="shared" si="1"/>
        <v>232349</v>
      </c>
      <c r="P9" s="100">
        <f t="shared" si="1"/>
        <v>194883</v>
      </c>
      <c r="Q9" s="100">
        <f t="shared" si="1"/>
        <v>243303</v>
      </c>
      <c r="R9" s="100">
        <f t="shared" si="1"/>
        <v>670535</v>
      </c>
      <c r="S9" s="100">
        <f t="shared" si="1"/>
        <v>442715</v>
      </c>
      <c r="T9" s="100">
        <f t="shared" si="1"/>
        <v>349204</v>
      </c>
      <c r="U9" s="100">
        <f t="shared" si="1"/>
        <v>512773</v>
      </c>
      <c r="V9" s="100">
        <f t="shared" si="1"/>
        <v>1304692</v>
      </c>
      <c r="W9" s="100">
        <f t="shared" si="1"/>
        <v>6847935</v>
      </c>
      <c r="X9" s="100">
        <f t="shared" si="1"/>
        <v>14221416</v>
      </c>
      <c r="Y9" s="100">
        <f t="shared" si="1"/>
        <v>-7373481</v>
      </c>
      <c r="Z9" s="137">
        <f>+IF(X9&lt;&gt;0,+(Y9/X9)*100,0)</f>
        <v>-51.84772739929695</v>
      </c>
      <c r="AA9" s="153">
        <f>SUM(AA10:AA14)</f>
        <v>14124667</v>
      </c>
    </row>
    <row r="10" spans="1:27" ht="12.75">
      <c r="A10" s="138" t="s">
        <v>79</v>
      </c>
      <c r="B10" s="136"/>
      <c r="C10" s="155">
        <v>1685840</v>
      </c>
      <c r="D10" s="155"/>
      <c r="E10" s="156">
        <v>7519075</v>
      </c>
      <c r="F10" s="60">
        <v>4822744</v>
      </c>
      <c r="G10" s="60">
        <v>104271</v>
      </c>
      <c r="H10" s="60">
        <v>104271</v>
      </c>
      <c r="I10" s="60">
        <v>469890</v>
      </c>
      <c r="J10" s="60">
        <v>678432</v>
      </c>
      <c r="K10" s="60">
        <v>695711</v>
      </c>
      <c r="L10" s="60">
        <v>511975</v>
      </c>
      <c r="M10" s="60">
        <v>497734</v>
      </c>
      <c r="N10" s="60">
        <v>1705420</v>
      </c>
      <c r="O10" s="60">
        <v>223949</v>
      </c>
      <c r="P10" s="60">
        <v>182533</v>
      </c>
      <c r="Q10" s="60">
        <v>229603</v>
      </c>
      <c r="R10" s="60">
        <v>636085</v>
      </c>
      <c r="S10" s="60">
        <v>428865</v>
      </c>
      <c r="T10" s="60">
        <v>338879</v>
      </c>
      <c r="U10" s="60">
        <v>499653</v>
      </c>
      <c r="V10" s="60">
        <v>1267397</v>
      </c>
      <c r="W10" s="60">
        <v>4287334</v>
      </c>
      <c r="X10" s="60">
        <v>7519080</v>
      </c>
      <c r="Y10" s="60">
        <v>-3231746</v>
      </c>
      <c r="Z10" s="140">
        <v>-42.98</v>
      </c>
      <c r="AA10" s="155">
        <v>4822744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7357605</v>
      </c>
      <c r="D12" s="155"/>
      <c r="E12" s="156">
        <v>6702331</v>
      </c>
      <c r="F12" s="60">
        <v>9301923</v>
      </c>
      <c r="G12" s="60">
        <v>64226</v>
      </c>
      <c r="H12" s="60">
        <v>64226</v>
      </c>
      <c r="I12" s="60">
        <v>15300</v>
      </c>
      <c r="J12" s="60">
        <v>143752</v>
      </c>
      <c r="K12" s="60">
        <v>18900</v>
      </c>
      <c r="L12" s="60">
        <v>15375</v>
      </c>
      <c r="M12" s="60">
        <v>2310829</v>
      </c>
      <c r="N12" s="60">
        <v>2345104</v>
      </c>
      <c r="O12" s="60">
        <v>8400</v>
      </c>
      <c r="P12" s="60">
        <v>12350</v>
      </c>
      <c r="Q12" s="60">
        <v>13700</v>
      </c>
      <c r="R12" s="60">
        <v>34450</v>
      </c>
      <c r="S12" s="60">
        <v>13850</v>
      </c>
      <c r="T12" s="60">
        <v>10325</v>
      </c>
      <c r="U12" s="60">
        <v>13120</v>
      </c>
      <c r="V12" s="60">
        <v>37295</v>
      </c>
      <c r="W12" s="60">
        <v>2560601</v>
      </c>
      <c r="X12" s="60">
        <v>6702336</v>
      </c>
      <c r="Y12" s="60">
        <v>-4141735</v>
      </c>
      <c r="Z12" s="140">
        <v>-61.8</v>
      </c>
      <c r="AA12" s="155">
        <v>9301923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125423616</v>
      </c>
      <c r="D15" s="153">
        <f>SUM(D16:D18)</f>
        <v>0</v>
      </c>
      <c r="E15" s="154">
        <f t="shared" si="2"/>
        <v>117584000</v>
      </c>
      <c r="F15" s="100">
        <f t="shared" si="2"/>
        <v>117915027</v>
      </c>
      <c r="G15" s="100">
        <f t="shared" si="2"/>
        <v>43564</v>
      </c>
      <c r="H15" s="100">
        <f t="shared" si="2"/>
        <v>0</v>
      </c>
      <c r="I15" s="100">
        <f t="shared" si="2"/>
        <v>27851</v>
      </c>
      <c r="J15" s="100">
        <f t="shared" si="2"/>
        <v>71415</v>
      </c>
      <c r="K15" s="100">
        <f t="shared" si="2"/>
        <v>107719</v>
      </c>
      <c r="L15" s="100">
        <f t="shared" si="2"/>
        <v>20697</v>
      </c>
      <c r="M15" s="100">
        <f t="shared" si="2"/>
        <v>60320492</v>
      </c>
      <c r="N15" s="100">
        <f t="shared" si="2"/>
        <v>60448908</v>
      </c>
      <c r="O15" s="100">
        <f t="shared" si="2"/>
        <v>16785</v>
      </c>
      <c r="P15" s="100">
        <f t="shared" si="2"/>
        <v>79159</v>
      </c>
      <c r="Q15" s="100">
        <f t="shared" si="2"/>
        <v>77571</v>
      </c>
      <c r="R15" s="100">
        <f t="shared" si="2"/>
        <v>173515</v>
      </c>
      <c r="S15" s="100">
        <f t="shared" si="2"/>
        <v>65921</v>
      </c>
      <c r="T15" s="100">
        <f t="shared" si="2"/>
        <v>97368</v>
      </c>
      <c r="U15" s="100">
        <f t="shared" si="2"/>
        <v>0</v>
      </c>
      <c r="V15" s="100">
        <f t="shared" si="2"/>
        <v>163289</v>
      </c>
      <c r="W15" s="100">
        <f t="shared" si="2"/>
        <v>60857127</v>
      </c>
      <c r="X15" s="100">
        <f t="shared" si="2"/>
        <v>117584004</v>
      </c>
      <c r="Y15" s="100">
        <f t="shared" si="2"/>
        <v>-56726877</v>
      </c>
      <c r="Z15" s="137">
        <f>+IF(X15&lt;&gt;0,+(Y15/X15)*100,0)</f>
        <v>-48.24370243421886</v>
      </c>
      <c r="AA15" s="153">
        <f>SUM(AA16:AA18)</f>
        <v>117915027</v>
      </c>
    </row>
    <row r="16" spans="1:27" ht="12.75">
      <c r="A16" s="138" t="s">
        <v>85</v>
      </c>
      <c r="B16" s="136"/>
      <c r="C16" s="155">
        <v>125423616</v>
      </c>
      <c r="D16" s="155"/>
      <c r="E16" s="156">
        <v>117584000</v>
      </c>
      <c r="F16" s="60">
        <v>117915027</v>
      </c>
      <c r="G16" s="60">
        <v>43564</v>
      </c>
      <c r="H16" s="60"/>
      <c r="I16" s="60">
        <v>27851</v>
      </c>
      <c r="J16" s="60">
        <v>71415</v>
      </c>
      <c r="K16" s="60">
        <v>107719</v>
      </c>
      <c r="L16" s="60">
        <v>20697</v>
      </c>
      <c r="M16" s="60">
        <v>60320492</v>
      </c>
      <c r="N16" s="60">
        <v>60448908</v>
      </c>
      <c r="O16" s="60">
        <v>16785</v>
      </c>
      <c r="P16" s="60">
        <v>79159</v>
      </c>
      <c r="Q16" s="60">
        <v>77571</v>
      </c>
      <c r="R16" s="60">
        <v>173515</v>
      </c>
      <c r="S16" s="60">
        <v>65921</v>
      </c>
      <c r="T16" s="60">
        <v>97368</v>
      </c>
      <c r="U16" s="60"/>
      <c r="V16" s="60">
        <v>163289</v>
      </c>
      <c r="W16" s="60">
        <v>60857127</v>
      </c>
      <c r="X16" s="60">
        <v>117584004</v>
      </c>
      <c r="Y16" s="60">
        <v>-56726877</v>
      </c>
      <c r="Z16" s="140">
        <v>-48.24</v>
      </c>
      <c r="AA16" s="155">
        <v>117915027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202605129</v>
      </c>
      <c r="D19" s="153">
        <f>SUM(D20:D23)</f>
        <v>0</v>
      </c>
      <c r="E19" s="154">
        <f t="shared" si="3"/>
        <v>115097768</v>
      </c>
      <c r="F19" s="100">
        <f t="shared" si="3"/>
        <v>159329926</v>
      </c>
      <c r="G19" s="100">
        <f t="shared" si="3"/>
        <v>12605063</v>
      </c>
      <c r="H19" s="100">
        <f t="shared" si="3"/>
        <v>13166063</v>
      </c>
      <c r="I19" s="100">
        <f t="shared" si="3"/>
        <v>3836678</v>
      </c>
      <c r="J19" s="100">
        <f t="shared" si="3"/>
        <v>29607804</v>
      </c>
      <c r="K19" s="100">
        <f t="shared" si="3"/>
        <v>11512636</v>
      </c>
      <c r="L19" s="100">
        <f t="shared" si="3"/>
        <v>12558311</v>
      </c>
      <c r="M19" s="100">
        <f t="shared" si="3"/>
        <v>11517874</v>
      </c>
      <c r="N19" s="100">
        <f t="shared" si="3"/>
        <v>35588821</v>
      </c>
      <c r="O19" s="100">
        <f t="shared" si="3"/>
        <v>11606909</v>
      </c>
      <c r="P19" s="100">
        <f t="shared" si="3"/>
        <v>15577052</v>
      </c>
      <c r="Q19" s="100">
        <f t="shared" si="3"/>
        <v>11557265</v>
      </c>
      <c r="R19" s="100">
        <f t="shared" si="3"/>
        <v>38741226</v>
      </c>
      <c r="S19" s="100">
        <f t="shared" si="3"/>
        <v>11567923</v>
      </c>
      <c r="T19" s="100">
        <f t="shared" si="3"/>
        <v>11548114</v>
      </c>
      <c r="U19" s="100">
        <f t="shared" si="3"/>
        <v>28015171</v>
      </c>
      <c r="V19" s="100">
        <f t="shared" si="3"/>
        <v>51131208</v>
      </c>
      <c r="W19" s="100">
        <f t="shared" si="3"/>
        <v>155069059</v>
      </c>
      <c r="X19" s="100">
        <f t="shared" si="3"/>
        <v>115097772</v>
      </c>
      <c r="Y19" s="100">
        <f t="shared" si="3"/>
        <v>39971287</v>
      </c>
      <c r="Z19" s="137">
        <f>+IF(X19&lt;&gt;0,+(Y19/X19)*100,0)</f>
        <v>34.72811532789705</v>
      </c>
      <c r="AA19" s="153">
        <f>SUM(AA20:AA23)</f>
        <v>159329926</v>
      </c>
    </row>
    <row r="20" spans="1:27" ht="12.75">
      <c r="A20" s="138" t="s">
        <v>89</v>
      </c>
      <c r="B20" s="136"/>
      <c r="C20" s="155">
        <v>38703000</v>
      </c>
      <c r="D20" s="155"/>
      <c r="E20" s="156">
        <v>2000000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2000004</v>
      </c>
      <c r="Y20" s="60">
        <v>-2000004</v>
      </c>
      <c r="Z20" s="140">
        <v>-100</v>
      </c>
      <c r="AA20" s="155"/>
    </row>
    <row r="21" spans="1:27" ht="12.75">
      <c r="A21" s="138" t="s">
        <v>90</v>
      </c>
      <c r="B21" s="136"/>
      <c r="C21" s="155">
        <v>135054646</v>
      </c>
      <c r="D21" s="155"/>
      <c r="E21" s="156">
        <v>60129425</v>
      </c>
      <c r="F21" s="60">
        <v>124460287</v>
      </c>
      <c r="G21" s="60">
        <v>9677106</v>
      </c>
      <c r="H21" s="60">
        <v>9677106</v>
      </c>
      <c r="I21" s="60">
        <v>1112441</v>
      </c>
      <c r="J21" s="60">
        <v>20466653</v>
      </c>
      <c r="K21" s="60">
        <v>8796453</v>
      </c>
      <c r="L21" s="60">
        <v>8815578</v>
      </c>
      <c r="M21" s="60">
        <v>8795830</v>
      </c>
      <c r="N21" s="60">
        <v>26407861</v>
      </c>
      <c r="O21" s="60">
        <v>8870194</v>
      </c>
      <c r="P21" s="60">
        <v>12164451</v>
      </c>
      <c r="Q21" s="60">
        <v>8825033</v>
      </c>
      <c r="R21" s="60">
        <v>29859678</v>
      </c>
      <c r="S21" s="60">
        <v>8835398</v>
      </c>
      <c r="T21" s="60">
        <v>8823346</v>
      </c>
      <c r="U21" s="60">
        <v>25295586</v>
      </c>
      <c r="V21" s="60">
        <v>42954330</v>
      </c>
      <c r="W21" s="60">
        <v>119688522</v>
      </c>
      <c r="X21" s="60">
        <v>60129420</v>
      </c>
      <c r="Y21" s="60">
        <v>59559102</v>
      </c>
      <c r="Z21" s="140">
        <v>99.05</v>
      </c>
      <c r="AA21" s="155">
        <v>124460287</v>
      </c>
    </row>
    <row r="22" spans="1:27" ht="12.75">
      <c r="A22" s="138" t="s">
        <v>91</v>
      </c>
      <c r="B22" s="136"/>
      <c r="C22" s="157">
        <v>1875782</v>
      </c>
      <c r="D22" s="157"/>
      <c r="E22" s="158">
        <v>1224716</v>
      </c>
      <c r="F22" s="159">
        <v>2224294</v>
      </c>
      <c r="G22" s="159">
        <v>27299</v>
      </c>
      <c r="H22" s="159">
        <v>27299</v>
      </c>
      <c r="I22" s="159">
        <v>192051</v>
      </c>
      <c r="J22" s="159">
        <v>246649</v>
      </c>
      <c r="K22" s="159">
        <v>184565</v>
      </c>
      <c r="L22" s="159">
        <v>197654</v>
      </c>
      <c r="M22" s="159">
        <v>185855</v>
      </c>
      <c r="N22" s="159">
        <v>568074</v>
      </c>
      <c r="O22" s="159">
        <v>200453</v>
      </c>
      <c r="P22" s="159">
        <v>202339</v>
      </c>
      <c r="Q22" s="159">
        <v>196158</v>
      </c>
      <c r="R22" s="159">
        <v>598950</v>
      </c>
      <c r="S22" s="159">
        <v>188567</v>
      </c>
      <c r="T22" s="159">
        <v>187769</v>
      </c>
      <c r="U22" s="159">
        <v>183735</v>
      </c>
      <c r="V22" s="159">
        <v>560071</v>
      </c>
      <c r="W22" s="159">
        <v>1973744</v>
      </c>
      <c r="X22" s="159">
        <v>1224720</v>
      </c>
      <c r="Y22" s="159">
        <v>749024</v>
      </c>
      <c r="Z22" s="141">
        <v>61.16</v>
      </c>
      <c r="AA22" s="157">
        <v>2224294</v>
      </c>
    </row>
    <row r="23" spans="1:27" ht="12.75">
      <c r="A23" s="138" t="s">
        <v>92</v>
      </c>
      <c r="B23" s="136"/>
      <c r="C23" s="155">
        <v>26971701</v>
      </c>
      <c r="D23" s="155"/>
      <c r="E23" s="156">
        <v>51743627</v>
      </c>
      <c r="F23" s="60">
        <v>32645345</v>
      </c>
      <c r="G23" s="60">
        <v>2900658</v>
      </c>
      <c r="H23" s="60">
        <v>3461658</v>
      </c>
      <c r="I23" s="60">
        <v>2532186</v>
      </c>
      <c r="J23" s="60">
        <v>8894502</v>
      </c>
      <c r="K23" s="60">
        <v>2531618</v>
      </c>
      <c r="L23" s="60">
        <v>3545079</v>
      </c>
      <c r="M23" s="60">
        <v>2536189</v>
      </c>
      <c r="N23" s="60">
        <v>8612886</v>
      </c>
      <c r="O23" s="60">
        <v>2536262</v>
      </c>
      <c r="P23" s="60">
        <v>3210262</v>
      </c>
      <c r="Q23" s="60">
        <v>2536074</v>
      </c>
      <c r="R23" s="60">
        <v>8282598</v>
      </c>
      <c r="S23" s="60">
        <v>2543958</v>
      </c>
      <c r="T23" s="60">
        <v>2536999</v>
      </c>
      <c r="U23" s="60">
        <v>2535850</v>
      </c>
      <c r="V23" s="60">
        <v>7616807</v>
      </c>
      <c r="W23" s="60">
        <v>33406793</v>
      </c>
      <c r="X23" s="60">
        <v>51743628</v>
      </c>
      <c r="Y23" s="60">
        <v>-18336835</v>
      </c>
      <c r="Z23" s="140">
        <v>-35.44</v>
      </c>
      <c r="AA23" s="155">
        <v>32645345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702335753</v>
      </c>
      <c r="D25" s="168">
        <f>+D5+D9+D15+D19+D24</f>
        <v>0</v>
      </c>
      <c r="E25" s="169">
        <f t="shared" si="4"/>
        <v>626851648</v>
      </c>
      <c r="F25" s="73">
        <f t="shared" si="4"/>
        <v>713702669</v>
      </c>
      <c r="G25" s="73">
        <f t="shared" si="4"/>
        <v>32946150</v>
      </c>
      <c r="H25" s="73">
        <f t="shared" si="4"/>
        <v>23741325</v>
      </c>
      <c r="I25" s="73">
        <f t="shared" si="4"/>
        <v>26478272</v>
      </c>
      <c r="J25" s="73">
        <f t="shared" si="4"/>
        <v>83165747</v>
      </c>
      <c r="K25" s="73">
        <f t="shared" si="4"/>
        <v>34270174</v>
      </c>
      <c r="L25" s="73">
        <f t="shared" si="4"/>
        <v>19674734</v>
      </c>
      <c r="M25" s="73">
        <f t="shared" si="4"/>
        <v>163965477</v>
      </c>
      <c r="N25" s="73">
        <f t="shared" si="4"/>
        <v>217910385</v>
      </c>
      <c r="O25" s="73">
        <f t="shared" si="4"/>
        <v>23443930</v>
      </c>
      <c r="P25" s="73">
        <f t="shared" si="4"/>
        <v>22286457</v>
      </c>
      <c r="Q25" s="73">
        <f t="shared" si="4"/>
        <v>104989819</v>
      </c>
      <c r="R25" s="73">
        <f t="shared" si="4"/>
        <v>150720206</v>
      </c>
      <c r="S25" s="73">
        <f t="shared" si="4"/>
        <v>27546851</v>
      </c>
      <c r="T25" s="73">
        <f t="shared" si="4"/>
        <v>20088308</v>
      </c>
      <c r="U25" s="73">
        <f t="shared" si="4"/>
        <v>47443004</v>
      </c>
      <c r="V25" s="73">
        <f t="shared" si="4"/>
        <v>95078163</v>
      </c>
      <c r="W25" s="73">
        <f t="shared" si="4"/>
        <v>546874501</v>
      </c>
      <c r="X25" s="73">
        <f t="shared" si="4"/>
        <v>626851668</v>
      </c>
      <c r="Y25" s="73">
        <f t="shared" si="4"/>
        <v>-79977167</v>
      </c>
      <c r="Z25" s="170">
        <f>+IF(X25&lt;&gt;0,+(Y25/X25)*100,0)</f>
        <v>-12.758547369774249</v>
      </c>
      <c r="AA25" s="168">
        <f>+AA5+AA9+AA15+AA19+AA24</f>
        <v>713702669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416101420</v>
      </c>
      <c r="D28" s="153">
        <f>SUM(D29:D31)</f>
        <v>0</v>
      </c>
      <c r="E28" s="154">
        <f t="shared" si="5"/>
        <v>342507097</v>
      </c>
      <c r="F28" s="100">
        <f t="shared" si="5"/>
        <v>479735214</v>
      </c>
      <c r="G28" s="100">
        <f t="shared" si="5"/>
        <v>9320072</v>
      </c>
      <c r="H28" s="100">
        <f t="shared" si="5"/>
        <v>8051541</v>
      </c>
      <c r="I28" s="100">
        <f t="shared" si="5"/>
        <v>7800164</v>
      </c>
      <c r="J28" s="100">
        <f t="shared" si="5"/>
        <v>25171777</v>
      </c>
      <c r="K28" s="100">
        <f t="shared" si="5"/>
        <v>9283173</v>
      </c>
      <c r="L28" s="100">
        <f t="shared" si="5"/>
        <v>6340725</v>
      </c>
      <c r="M28" s="100">
        <f t="shared" si="5"/>
        <v>13295855</v>
      </c>
      <c r="N28" s="100">
        <f t="shared" si="5"/>
        <v>28919753</v>
      </c>
      <c r="O28" s="100">
        <f t="shared" si="5"/>
        <v>8016540</v>
      </c>
      <c r="P28" s="100">
        <f t="shared" si="5"/>
        <v>8863270</v>
      </c>
      <c r="Q28" s="100">
        <f t="shared" si="5"/>
        <v>11082801</v>
      </c>
      <c r="R28" s="100">
        <f t="shared" si="5"/>
        <v>27962611</v>
      </c>
      <c r="S28" s="100">
        <f t="shared" si="5"/>
        <v>7069617</v>
      </c>
      <c r="T28" s="100">
        <f t="shared" si="5"/>
        <v>14374217</v>
      </c>
      <c r="U28" s="100">
        <f t="shared" si="5"/>
        <v>12305490</v>
      </c>
      <c r="V28" s="100">
        <f t="shared" si="5"/>
        <v>33749324</v>
      </c>
      <c r="W28" s="100">
        <f t="shared" si="5"/>
        <v>115803465</v>
      </c>
      <c r="X28" s="100">
        <f t="shared" si="5"/>
        <v>342507092</v>
      </c>
      <c r="Y28" s="100">
        <f t="shared" si="5"/>
        <v>-226703627</v>
      </c>
      <c r="Z28" s="137">
        <f>+IF(X28&lt;&gt;0,+(Y28/X28)*100,0)</f>
        <v>-66.1894694431612</v>
      </c>
      <c r="AA28" s="153">
        <f>SUM(AA29:AA31)</f>
        <v>479735214</v>
      </c>
    </row>
    <row r="29" spans="1:27" ht="12.75">
      <c r="A29" s="138" t="s">
        <v>75</v>
      </c>
      <c r="B29" s="136"/>
      <c r="C29" s="155">
        <v>360890860</v>
      </c>
      <c r="D29" s="155"/>
      <c r="E29" s="156">
        <v>290299610</v>
      </c>
      <c r="F29" s="60">
        <v>392081468</v>
      </c>
      <c r="G29" s="60">
        <v>4317715</v>
      </c>
      <c r="H29" s="60">
        <v>4379091</v>
      </c>
      <c r="I29" s="60">
        <v>4355082</v>
      </c>
      <c r="J29" s="60">
        <v>13051888</v>
      </c>
      <c r="K29" s="60">
        <v>4336328</v>
      </c>
      <c r="L29" s="60">
        <v>2823668</v>
      </c>
      <c r="M29" s="60">
        <v>5666559</v>
      </c>
      <c r="N29" s="60">
        <v>12826555</v>
      </c>
      <c r="O29" s="60">
        <v>4097722</v>
      </c>
      <c r="P29" s="60">
        <v>4836237</v>
      </c>
      <c r="Q29" s="60">
        <v>4289834</v>
      </c>
      <c r="R29" s="60">
        <v>13223793</v>
      </c>
      <c r="S29" s="60">
        <v>3633466</v>
      </c>
      <c r="T29" s="60">
        <v>5095571</v>
      </c>
      <c r="U29" s="60">
        <v>4476937</v>
      </c>
      <c r="V29" s="60">
        <v>13205974</v>
      </c>
      <c r="W29" s="60">
        <v>52308210</v>
      </c>
      <c r="X29" s="60">
        <v>290299604</v>
      </c>
      <c r="Y29" s="60">
        <v>-237991394</v>
      </c>
      <c r="Z29" s="140">
        <v>-81.98</v>
      </c>
      <c r="AA29" s="155">
        <v>392081468</v>
      </c>
    </row>
    <row r="30" spans="1:27" ht="12.75">
      <c r="A30" s="138" t="s">
        <v>76</v>
      </c>
      <c r="B30" s="136"/>
      <c r="C30" s="157">
        <v>26140406</v>
      </c>
      <c r="D30" s="157"/>
      <c r="E30" s="158">
        <v>18058230</v>
      </c>
      <c r="F30" s="159">
        <v>46538033</v>
      </c>
      <c r="G30" s="159">
        <v>2967992</v>
      </c>
      <c r="H30" s="159">
        <v>1619954</v>
      </c>
      <c r="I30" s="159">
        <v>1193724</v>
      </c>
      <c r="J30" s="159">
        <v>5781670</v>
      </c>
      <c r="K30" s="159">
        <v>2556741</v>
      </c>
      <c r="L30" s="159">
        <v>1698138</v>
      </c>
      <c r="M30" s="159">
        <v>1437758</v>
      </c>
      <c r="N30" s="159">
        <v>5692637</v>
      </c>
      <c r="O30" s="159">
        <v>1602651</v>
      </c>
      <c r="P30" s="159">
        <v>1941964</v>
      </c>
      <c r="Q30" s="159">
        <v>4630187</v>
      </c>
      <c r="R30" s="159">
        <v>8174802</v>
      </c>
      <c r="S30" s="159">
        <v>1547373</v>
      </c>
      <c r="T30" s="159">
        <v>4464138</v>
      </c>
      <c r="U30" s="159">
        <v>3253692</v>
      </c>
      <c r="V30" s="159">
        <v>9265203</v>
      </c>
      <c r="W30" s="159">
        <v>28914312</v>
      </c>
      <c r="X30" s="159">
        <v>18058236</v>
      </c>
      <c r="Y30" s="159">
        <v>10856076</v>
      </c>
      <c r="Z30" s="141">
        <v>60.12</v>
      </c>
      <c r="AA30" s="157">
        <v>46538033</v>
      </c>
    </row>
    <row r="31" spans="1:27" ht="12.75">
      <c r="A31" s="138" t="s">
        <v>77</v>
      </c>
      <c r="B31" s="136"/>
      <c r="C31" s="155">
        <v>29070154</v>
      </c>
      <c r="D31" s="155"/>
      <c r="E31" s="156">
        <v>34149257</v>
      </c>
      <c r="F31" s="60">
        <v>41115713</v>
      </c>
      <c r="G31" s="60">
        <v>2034365</v>
      </c>
      <c r="H31" s="60">
        <v>2052496</v>
      </c>
      <c r="I31" s="60">
        <v>2251358</v>
      </c>
      <c r="J31" s="60">
        <v>6338219</v>
      </c>
      <c r="K31" s="60">
        <v>2390104</v>
      </c>
      <c r="L31" s="60">
        <v>1818919</v>
      </c>
      <c r="M31" s="60">
        <v>6191538</v>
      </c>
      <c r="N31" s="60">
        <v>10400561</v>
      </c>
      <c r="O31" s="60">
        <v>2316167</v>
      </c>
      <c r="P31" s="60">
        <v>2085069</v>
      </c>
      <c r="Q31" s="60">
        <v>2162780</v>
      </c>
      <c r="R31" s="60">
        <v>6564016</v>
      </c>
      <c r="S31" s="60">
        <v>1888778</v>
      </c>
      <c r="T31" s="60">
        <v>4814508</v>
      </c>
      <c r="U31" s="60">
        <v>4574861</v>
      </c>
      <c r="V31" s="60">
        <v>11278147</v>
      </c>
      <c r="W31" s="60">
        <v>34580943</v>
      </c>
      <c r="X31" s="60">
        <v>34149252</v>
      </c>
      <c r="Y31" s="60">
        <v>431691</v>
      </c>
      <c r="Z31" s="140">
        <v>1.26</v>
      </c>
      <c r="AA31" s="155">
        <v>41115713</v>
      </c>
    </row>
    <row r="32" spans="1:27" ht="12.75">
      <c r="A32" s="135" t="s">
        <v>78</v>
      </c>
      <c r="B32" s="136"/>
      <c r="C32" s="153">
        <f aca="true" t="shared" si="6" ref="C32:Y32">SUM(C33:C37)</f>
        <v>36433325</v>
      </c>
      <c r="D32" s="153">
        <f>SUM(D33:D37)</f>
        <v>0</v>
      </c>
      <c r="E32" s="154">
        <f t="shared" si="6"/>
        <v>39753765</v>
      </c>
      <c r="F32" s="100">
        <f t="shared" si="6"/>
        <v>40822193</v>
      </c>
      <c r="G32" s="100">
        <f t="shared" si="6"/>
        <v>3283684</v>
      </c>
      <c r="H32" s="100">
        <f t="shared" si="6"/>
        <v>3371752</v>
      </c>
      <c r="I32" s="100">
        <f t="shared" si="6"/>
        <v>3306393</v>
      </c>
      <c r="J32" s="100">
        <f t="shared" si="6"/>
        <v>9961829</v>
      </c>
      <c r="K32" s="100">
        <f t="shared" si="6"/>
        <v>3122543</v>
      </c>
      <c r="L32" s="100">
        <f t="shared" si="6"/>
        <v>2306701</v>
      </c>
      <c r="M32" s="100">
        <f t="shared" si="6"/>
        <v>4058862</v>
      </c>
      <c r="N32" s="100">
        <f t="shared" si="6"/>
        <v>9488106</v>
      </c>
      <c r="O32" s="100">
        <f t="shared" si="6"/>
        <v>3227528</v>
      </c>
      <c r="P32" s="100">
        <f t="shared" si="6"/>
        <v>2119712</v>
      </c>
      <c r="Q32" s="100">
        <f t="shared" si="6"/>
        <v>4170516</v>
      </c>
      <c r="R32" s="100">
        <f t="shared" si="6"/>
        <v>9517756</v>
      </c>
      <c r="S32" s="100">
        <f t="shared" si="6"/>
        <v>3292727</v>
      </c>
      <c r="T32" s="100">
        <f t="shared" si="6"/>
        <v>3318392</v>
      </c>
      <c r="U32" s="100">
        <f t="shared" si="6"/>
        <v>3176265</v>
      </c>
      <c r="V32" s="100">
        <f t="shared" si="6"/>
        <v>9787384</v>
      </c>
      <c r="W32" s="100">
        <f t="shared" si="6"/>
        <v>38755075</v>
      </c>
      <c r="X32" s="100">
        <f t="shared" si="6"/>
        <v>39753768</v>
      </c>
      <c r="Y32" s="100">
        <f t="shared" si="6"/>
        <v>-998693</v>
      </c>
      <c r="Z32" s="137">
        <f>+IF(X32&lt;&gt;0,+(Y32/X32)*100,0)</f>
        <v>-2.5121970828023144</v>
      </c>
      <c r="AA32" s="153">
        <f>SUM(AA33:AA37)</f>
        <v>40822193</v>
      </c>
    </row>
    <row r="33" spans="1:27" ht="12.75">
      <c r="A33" s="138" t="s">
        <v>79</v>
      </c>
      <c r="B33" s="136"/>
      <c r="C33" s="155">
        <v>12778172</v>
      </c>
      <c r="D33" s="155"/>
      <c r="E33" s="156">
        <v>14720797</v>
      </c>
      <c r="F33" s="60">
        <v>15273430</v>
      </c>
      <c r="G33" s="60">
        <v>1052896</v>
      </c>
      <c r="H33" s="60">
        <v>1072359</v>
      </c>
      <c r="I33" s="60">
        <v>1135630</v>
      </c>
      <c r="J33" s="60">
        <v>3260885</v>
      </c>
      <c r="K33" s="60">
        <v>1218162</v>
      </c>
      <c r="L33" s="60">
        <v>1194942</v>
      </c>
      <c r="M33" s="60">
        <v>1177745</v>
      </c>
      <c r="N33" s="60">
        <v>3590849</v>
      </c>
      <c r="O33" s="60">
        <v>1042711</v>
      </c>
      <c r="P33" s="60">
        <v>1121419</v>
      </c>
      <c r="Q33" s="60">
        <v>1150082</v>
      </c>
      <c r="R33" s="60">
        <v>3314212</v>
      </c>
      <c r="S33" s="60">
        <v>1229229</v>
      </c>
      <c r="T33" s="60">
        <v>1185660</v>
      </c>
      <c r="U33" s="60">
        <v>1177979</v>
      </c>
      <c r="V33" s="60">
        <v>3592868</v>
      </c>
      <c r="W33" s="60">
        <v>13758814</v>
      </c>
      <c r="X33" s="60">
        <v>14720796</v>
      </c>
      <c r="Y33" s="60">
        <v>-961982</v>
      </c>
      <c r="Z33" s="140">
        <v>-6.53</v>
      </c>
      <c r="AA33" s="155">
        <v>15273430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23655153</v>
      </c>
      <c r="D35" s="155"/>
      <c r="E35" s="156">
        <v>25032968</v>
      </c>
      <c r="F35" s="60">
        <v>25548763</v>
      </c>
      <c r="G35" s="60">
        <v>2230788</v>
      </c>
      <c r="H35" s="60">
        <v>2299393</v>
      </c>
      <c r="I35" s="60">
        <v>2170763</v>
      </c>
      <c r="J35" s="60">
        <v>6700944</v>
      </c>
      <c r="K35" s="60">
        <v>1904381</v>
      </c>
      <c r="L35" s="60">
        <v>1111759</v>
      </c>
      <c r="M35" s="60">
        <v>2881117</v>
      </c>
      <c r="N35" s="60">
        <v>5897257</v>
      </c>
      <c r="O35" s="60">
        <v>2184817</v>
      </c>
      <c r="P35" s="60">
        <v>998293</v>
      </c>
      <c r="Q35" s="60">
        <v>3020434</v>
      </c>
      <c r="R35" s="60">
        <v>6203544</v>
      </c>
      <c r="S35" s="60">
        <v>2063498</v>
      </c>
      <c r="T35" s="60">
        <v>2132732</v>
      </c>
      <c r="U35" s="60">
        <v>1998286</v>
      </c>
      <c r="V35" s="60">
        <v>6194516</v>
      </c>
      <c r="W35" s="60">
        <v>24996261</v>
      </c>
      <c r="X35" s="60">
        <v>25032972</v>
      </c>
      <c r="Y35" s="60">
        <v>-36711</v>
      </c>
      <c r="Z35" s="140">
        <v>-0.15</v>
      </c>
      <c r="AA35" s="155">
        <v>25548763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9901673</v>
      </c>
      <c r="D38" s="153">
        <f>SUM(D39:D41)</f>
        <v>0</v>
      </c>
      <c r="E38" s="154">
        <f t="shared" si="7"/>
        <v>13284321</v>
      </c>
      <c r="F38" s="100">
        <f t="shared" si="7"/>
        <v>13801587</v>
      </c>
      <c r="G38" s="100">
        <f t="shared" si="7"/>
        <v>797162</v>
      </c>
      <c r="H38" s="100">
        <f t="shared" si="7"/>
        <v>844949</v>
      </c>
      <c r="I38" s="100">
        <f t="shared" si="7"/>
        <v>1032589</v>
      </c>
      <c r="J38" s="100">
        <f t="shared" si="7"/>
        <v>2674700</v>
      </c>
      <c r="K38" s="100">
        <f t="shared" si="7"/>
        <v>1063602</v>
      </c>
      <c r="L38" s="100">
        <f t="shared" si="7"/>
        <v>1011645</v>
      </c>
      <c r="M38" s="100">
        <f t="shared" si="7"/>
        <v>1033959</v>
      </c>
      <c r="N38" s="100">
        <f t="shared" si="7"/>
        <v>3109206</v>
      </c>
      <c r="O38" s="100">
        <f t="shared" si="7"/>
        <v>1953364</v>
      </c>
      <c r="P38" s="100">
        <f t="shared" si="7"/>
        <v>958234</v>
      </c>
      <c r="Q38" s="100">
        <f t="shared" si="7"/>
        <v>11442067</v>
      </c>
      <c r="R38" s="100">
        <f t="shared" si="7"/>
        <v>14353665</v>
      </c>
      <c r="S38" s="100">
        <f t="shared" si="7"/>
        <v>915623</v>
      </c>
      <c r="T38" s="100">
        <f t="shared" si="7"/>
        <v>1348963</v>
      </c>
      <c r="U38" s="100">
        <f t="shared" si="7"/>
        <v>1488381</v>
      </c>
      <c r="V38" s="100">
        <f t="shared" si="7"/>
        <v>3752967</v>
      </c>
      <c r="W38" s="100">
        <f t="shared" si="7"/>
        <v>23890538</v>
      </c>
      <c r="X38" s="100">
        <f t="shared" si="7"/>
        <v>13284324</v>
      </c>
      <c r="Y38" s="100">
        <f t="shared" si="7"/>
        <v>10606214</v>
      </c>
      <c r="Z38" s="137">
        <f>+IF(X38&lt;&gt;0,+(Y38/X38)*100,0)</f>
        <v>79.84007315690282</v>
      </c>
      <c r="AA38" s="153">
        <f>SUM(AA39:AA41)</f>
        <v>13801587</v>
      </c>
    </row>
    <row r="39" spans="1:27" ht="12.75">
      <c r="A39" s="138" t="s">
        <v>85</v>
      </c>
      <c r="B39" s="136"/>
      <c r="C39" s="155">
        <v>9901673</v>
      </c>
      <c r="D39" s="155"/>
      <c r="E39" s="156">
        <v>13284321</v>
      </c>
      <c r="F39" s="60">
        <v>13801587</v>
      </c>
      <c r="G39" s="60">
        <v>797162</v>
      </c>
      <c r="H39" s="60">
        <v>844949</v>
      </c>
      <c r="I39" s="60">
        <v>1032589</v>
      </c>
      <c r="J39" s="60">
        <v>2674700</v>
      </c>
      <c r="K39" s="60">
        <v>1063602</v>
      </c>
      <c r="L39" s="60">
        <v>1011645</v>
      </c>
      <c r="M39" s="60">
        <v>1033959</v>
      </c>
      <c r="N39" s="60">
        <v>3109206</v>
      </c>
      <c r="O39" s="60">
        <v>1953364</v>
      </c>
      <c r="P39" s="60">
        <v>958234</v>
      </c>
      <c r="Q39" s="60">
        <v>11442067</v>
      </c>
      <c r="R39" s="60">
        <v>14353665</v>
      </c>
      <c r="S39" s="60">
        <v>915623</v>
      </c>
      <c r="T39" s="60">
        <v>1348963</v>
      </c>
      <c r="U39" s="60">
        <v>1488381</v>
      </c>
      <c r="V39" s="60">
        <v>3752967</v>
      </c>
      <c r="W39" s="60">
        <v>23890538</v>
      </c>
      <c r="X39" s="60">
        <v>13284324</v>
      </c>
      <c r="Y39" s="60">
        <v>10606214</v>
      </c>
      <c r="Z39" s="140">
        <v>79.84</v>
      </c>
      <c r="AA39" s="155">
        <v>13801587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274769029</v>
      </c>
      <c r="D42" s="153">
        <f>SUM(D43:D46)</f>
        <v>0</v>
      </c>
      <c r="E42" s="154">
        <f t="shared" si="8"/>
        <v>217740158</v>
      </c>
      <c r="F42" s="100">
        <f t="shared" si="8"/>
        <v>234046936</v>
      </c>
      <c r="G42" s="100">
        <f t="shared" si="8"/>
        <v>5646961</v>
      </c>
      <c r="H42" s="100">
        <f t="shared" si="8"/>
        <v>16645894</v>
      </c>
      <c r="I42" s="100">
        <f t="shared" si="8"/>
        <v>16064671</v>
      </c>
      <c r="J42" s="100">
        <f t="shared" si="8"/>
        <v>38357526</v>
      </c>
      <c r="K42" s="100">
        <f t="shared" si="8"/>
        <v>14066426</v>
      </c>
      <c r="L42" s="100">
        <f t="shared" si="8"/>
        <v>14880786</v>
      </c>
      <c r="M42" s="100">
        <f t="shared" si="8"/>
        <v>20000557</v>
      </c>
      <c r="N42" s="100">
        <f t="shared" si="8"/>
        <v>48947769</v>
      </c>
      <c r="O42" s="100">
        <f t="shared" si="8"/>
        <v>18291460</v>
      </c>
      <c r="P42" s="100">
        <f t="shared" si="8"/>
        <v>16330536</v>
      </c>
      <c r="Q42" s="100">
        <f t="shared" si="8"/>
        <v>20358347</v>
      </c>
      <c r="R42" s="100">
        <f t="shared" si="8"/>
        <v>54980343</v>
      </c>
      <c r="S42" s="100">
        <f t="shared" si="8"/>
        <v>10562154</v>
      </c>
      <c r="T42" s="100">
        <f t="shared" si="8"/>
        <v>25209454</v>
      </c>
      <c r="U42" s="100">
        <f t="shared" si="8"/>
        <v>42498432</v>
      </c>
      <c r="V42" s="100">
        <f t="shared" si="8"/>
        <v>78270040</v>
      </c>
      <c r="W42" s="100">
        <f t="shared" si="8"/>
        <v>220555678</v>
      </c>
      <c r="X42" s="100">
        <f t="shared" si="8"/>
        <v>217740156</v>
      </c>
      <c r="Y42" s="100">
        <f t="shared" si="8"/>
        <v>2815522</v>
      </c>
      <c r="Z42" s="137">
        <f>+IF(X42&lt;&gt;0,+(Y42/X42)*100,0)</f>
        <v>1.293065115650969</v>
      </c>
      <c r="AA42" s="153">
        <f>SUM(AA43:AA46)</f>
        <v>234046936</v>
      </c>
    </row>
    <row r="43" spans="1:27" ht="12.75">
      <c r="A43" s="138" t="s">
        <v>89</v>
      </c>
      <c r="B43" s="136"/>
      <c r="C43" s="155">
        <v>42343782</v>
      </c>
      <c r="D43" s="155"/>
      <c r="E43" s="156">
        <v>4744420</v>
      </c>
      <c r="F43" s="60">
        <v>4761176</v>
      </c>
      <c r="G43" s="60">
        <v>343974</v>
      </c>
      <c r="H43" s="60">
        <v>29191</v>
      </c>
      <c r="I43" s="60">
        <v>557583</v>
      </c>
      <c r="J43" s="60">
        <v>930748</v>
      </c>
      <c r="K43" s="60">
        <v>491104</v>
      </c>
      <c r="L43" s="60">
        <v>494354</v>
      </c>
      <c r="M43" s="60">
        <v>266787</v>
      </c>
      <c r="N43" s="60">
        <v>1252245</v>
      </c>
      <c r="O43" s="60">
        <v>1235038</v>
      </c>
      <c r="P43" s="60">
        <v>680767</v>
      </c>
      <c r="Q43" s="60">
        <v>272231</v>
      </c>
      <c r="R43" s="60">
        <v>2188036</v>
      </c>
      <c r="S43" s="60">
        <v>272998</v>
      </c>
      <c r="T43" s="60">
        <v>414065</v>
      </c>
      <c r="U43" s="60">
        <v>276234</v>
      </c>
      <c r="V43" s="60">
        <v>963297</v>
      </c>
      <c r="W43" s="60">
        <v>5334326</v>
      </c>
      <c r="X43" s="60">
        <v>4744416</v>
      </c>
      <c r="Y43" s="60">
        <v>589910</v>
      </c>
      <c r="Z43" s="140">
        <v>12.43</v>
      </c>
      <c r="AA43" s="155">
        <v>4761176</v>
      </c>
    </row>
    <row r="44" spans="1:27" ht="12.75">
      <c r="A44" s="138" t="s">
        <v>90</v>
      </c>
      <c r="B44" s="136"/>
      <c r="C44" s="155">
        <v>208448536</v>
      </c>
      <c r="D44" s="155"/>
      <c r="E44" s="156">
        <v>186598984</v>
      </c>
      <c r="F44" s="60">
        <v>202585993</v>
      </c>
      <c r="G44" s="60">
        <v>3738367</v>
      </c>
      <c r="H44" s="60">
        <v>14441430</v>
      </c>
      <c r="I44" s="60">
        <v>13409215</v>
      </c>
      <c r="J44" s="60">
        <v>31589012</v>
      </c>
      <c r="K44" s="60">
        <v>11494270</v>
      </c>
      <c r="L44" s="60">
        <v>12548832</v>
      </c>
      <c r="M44" s="60">
        <v>17601556</v>
      </c>
      <c r="N44" s="60">
        <v>41644658</v>
      </c>
      <c r="O44" s="60">
        <v>14828570</v>
      </c>
      <c r="P44" s="60">
        <v>13703224</v>
      </c>
      <c r="Q44" s="60">
        <v>16165450</v>
      </c>
      <c r="R44" s="60">
        <v>44697244</v>
      </c>
      <c r="S44" s="60">
        <v>8605217</v>
      </c>
      <c r="T44" s="60">
        <v>21862705</v>
      </c>
      <c r="U44" s="60">
        <v>40444207</v>
      </c>
      <c r="V44" s="60">
        <v>70912129</v>
      </c>
      <c r="W44" s="60">
        <v>188843043</v>
      </c>
      <c r="X44" s="60">
        <v>186598980</v>
      </c>
      <c r="Y44" s="60">
        <v>2244063</v>
      </c>
      <c r="Z44" s="140">
        <v>1.2</v>
      </c>
      <c r="AA44" s="155">
        <v>202585993</v>
      </c>
    </row>
    <row r="45" spans="1:27" ht="12.75">
      <c r="A45" s="138" t="s">
        <v>91</v>
      </c>
      <c r="B45" s="136"/>
      <c r="C45" s="157">
        <v>16942070</v>
      </c>
      <c r="D45" s="157"/>
      <c r="E45" s="158">
        <v>18911670</v>
      </c>
      <c r="F45" s="159">
        <v>18818091</v>
      </c>
      <c r="G45" s="159">
        <v>1179973</v>
      </c>
      <c r="H45" s="159">
        <v>1570896</v>
      </c>
      <c r="I45" s="159">
        <v>1282620</v>
      </c>
      <c r="J45" s="159">
        <v>4033489</v>
      </c>
      <c r="K45" s="159">
        <v>1495706</v>
      </c>
      <c r="L45" s="159">
        <v>1209753</v>
      </c>
      <c r="M45" s="159">
        <v>1480188</v>
      </c>
      <c r="N45" s="159">
        <v>4185647</v>
      </c>
      <c r="O45" s="159">
        <v>1628792</v>
      </c>
      <c r="P45" s="159">
        <v>1367601</v>
      </c>
      <c r="Q45" s="159">
        <v>3339861</v>
      </c>
      <c r="R45" s="159">
        <v>6336254</v>
      </c>
      <c r="S45" s="159">
        <v>1130439</v>
      </c>
      <c r="T45" s="159">
        <v>1344254</v>
      </c>
      <c r="U45" s="159">
        <v>1394477</v>
      </c>
      <c r="V45" s="159">
        <v>3869170</v>
      </c>
      <c r="W45" s="159">
        <v>18424560</v>
      </c>
      <c r="X45" s="159">
        <v>18911676</v>
      </c>
      <c r="Y45" s="159">
        <v>-487116</v>
      </c>
      <c r="Z45" s="141">
        <v>-2.58</v>
      </c>
      <c r="AA45" s="157">
        <v>18818091</v>
      </c>
    </row>
    <row r="46" spans="1:27" ht="12.75">
      <c r="A46" s="138" t="s">
        <v>92</v>
      </c>
      <c r="B46" s="136"/>
      <c r="C46" s="155">
        <v>7034641</v>
      </c>
      <c r="D46" s="155"/>
      <c r="E46" s="156">
        <v>7485084</v>
      </c>
      <c r="F46" s="60">
        <v>7881676</v>
      </c>
      <c r="G46" s="60">
        <v>384647</v>
      </c>
      <c r="H46" s="60">
        <v>604377</v>
      </c>
      <c r="I46" s="60">
        <v>815253</v>
      </c>
      <c r="J46" s="60">
        <v>1804277</v>
      </c>
      <c r="K46" s="60">
        <v>585346</v>
      </c>
      <c r="L46" s="60">
        <v>627847</v>
      </c>
      <c r="M46" s="60">
        <v>652026</v>
      </c>
      <c r="N46" s="60">
        <v>1865219</v>
      </c>
      <c r="O46" s="60">
        <v>599060</v>
      </c>
      <c r="P46" s="60">
        <v>578944</v>
      </c>
      <c r="Q46" s="60">
        <v>580805</v>
      </c>
      <c r="R46" s="60">
        <v>1758809</v>
      </c>
      <c r="S46" s="60">
        <v>553500</v>
      </c>
      <c r="T46" s="60">
        <v>1588430</v>
      </c>
      <c r="U46" s="60">
        <v>383514</v>
      </c>
      <c r="V46" s="60">
        <v>2525444</v>
      </c>
      <c r="W46" s="60">
        <v>7953749</v>
      </c>
      <c r="X46" s="60">
        <v>7485084</v>
      </c>
      <c r="Y46" s="60">
        <v>468665</v>
      </c>
      <c r="Z46" s="140">
        <v>6.26</v>
      </c>
      <c r="AA46" s="155">
        <v>7881676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737205447</v>
      </c>
      <c r="D48" s="168">
        <f>+D28+D32+D38+D42+D47</f>
        <v>0</v>
      </c>
      <c r="E48" s="169">
        <f t="shared" si="9"/>
        <v>613285341</v>
      </c>
      <c r="F48" s="73">
        <f t="shared" si="9"/>
        <v>768405930</v>
      </c>
      <c r="G48" s="73">
        <f t="shared" si="9"/>
        <v>19047879</v>
      </c>
      <c r="H48" s="73">
        <f t="shared" si="9"/>
        <v>28914136</v>
      </c>
      <c r="I48" s="73">
        <f t="shared" si="9"/>
        <v>28203817</v>
      </c>
      <c r="J48" s="73">
        <f t="shared" si="9"/>
        <v>76165832</v>
      </c>
      <c r="K48" s="73">
        <f t="shared" si="9"/>
        <v>27535744</v>
      </c>
      <c r="L48" s="73">
        <f t="shared" si="9"/>
        <v>24539857</v>
      </c>
      <c r="M48" s="73">
        <f t="shared" si="9"/>
        <v>38389233</v>
      </c>
      <c r="N48" s="73">
        <f t="shared" si="9"/>
        <v>90464834</v>
      </c>
      <c r="O48" s="73">
        <f t="shared" si="9"/>
        <v>31488892</v>
      </c>
      <c r="P48" s="73">
        <f t="shared" si="9"/>
        <v>28271752</v>
      </c>
      <c r="Q48" s="73">
        <f t="shared" si="9"/>
        <v>47053731</v>
      </c>
      <c r="R48" s="73">
        <f t="shared" si="9"/>
        <v>106814375</v>
      </c>
      <c r="S48" s="73">
        <f t="shared" si="9"/>
        <v>21840121</v>
      </c>
      <c r="T48" s="73">
        <f t="shared" si="9"/>
        <v>44251026</v>
      </c>
      <c r="U48" s="73">
        <f t="shared" si="9"/>
        <v>59468568</v>
      </c>
      <c r="V48" s="73">
        <f t="shared" si="9"/>
        <v>125559715</v>
      </c>
      <c r="W48" s="73">
        <f t="shared" si="9"/>
        <v>399004756</v>
      </c>
      <c r="X48" s="73">
        <f t="shared" si="9"/>
        <v>613285340</v>
      </c>
      <c r="Y48" s="73">
        <f t="shared" si="9"/>
        <v>-214280584</v>
      </c>
      <c r="Z48" s="170">
        <f>+IF(X48&lt;&gt;0,+(Y48/X48)*100,0)</f>
        <v>-34.93978577736752</v>
      </c>
      <c r="AA48" s="168">
        <f>+AA28+AA32+AA38+AA42+AA47</f>
        <v>768405930</v>
      </c>
    </row>
    <row r="49" spans="1:27" ht="12.75">
      <c r="A49" s="148" t="s">
        <v>49</v>
      </c>
      <c r="B49" s="149"/>
      <c r="C49" s="171">
        <f aca="true" t="shared" si="10" ref="C49:Y49">+C25-C48</f>
        <v>-34869694</v>
      </c>
      <c r="D49" s="171">
        <f>+D25-D48</f>
        <v>0</v>
      </c>
      <c r="E49" s="172">
        <f t="shared" si="10"/>
        <v>13566307</v>
      </c>
      <c r="F49" s="173">
        <f t="shared" si="10"/>
        <v>-54703261</v>
      </c>
      <c r="G49" s="173">
        <f t="shared" si="10"/>
        <v>13898271</v>
      </c>
      <c r="H49" s="173">
        <f t="shared" si="10"/>
        <v>-5172811</v>
      </c>
      <c r="I49" s="173">
        <f t="shared" si="10"/>
        <v>-1725545</v>
      </c>
      <c r="J49" s="173">
        <f t="shared" si="10"/>
        <v>6999915</v>
      </c>
      <c r="K49" s="173">
        <f t="shared" si="10"/>
        <v>6734430</v>
      </c>
      <c r="L49" s="173">
        <f t="shared" si="10"/>
        <v>-4865123</v>
      </c>
      <c r="M49" s="173">
        <f t="shared" si="10"/>
        <v>125576244</v>
      </c>
      <c r="N49" s="173">
        <f t="shared" si="10"/>
        <v>127445551</v>
      </c>
      <c r="O49" s="173">
        <f t="shared" si="10"/>
        <v>-8044962</v>
      </c>
      <c r="P49" s="173">
        <f t="shared" si="10"/>
        <v>-5985295</v>
      </c>
      <c r="Q49" s="173">
        <f t="shared" si="10"/>
        <v>57936088</v>
      </c>
      <c r="R49" s="173">
        <f t="shared" si="10"/>
        <v>43905831</v>
      </c>
      <c r="S49" s="173">
        <f t="shared" si="10"/>
        <v>5706730</v>
      </c>
      <c r="T49" s="173">
        <f t="shared" si="10"/>
        <v>-24162718</v>
      </c>
      <c r="U49" s="173">
        <f t="shared" si="10"/>
        <v>-12025564</v>
      </c>
      <c r="V49" s="173">
        <f t="shared" si="10"/>
        <v>-30481552</v>
      </c>
      <c r="W49" s="173">
        <f t="shared" si="10"/>
        <v>147869745</v>
      </c>
      <c r="X49" s="173">
        <f>IF(F25=F48,0,X25-X48)</f>
        <v>13566328</v>
      </c>
      <c r="Y49" s="173">
        <f t="shared" si="10"/>
        <v>134303417</v>
      </c>
      <c r="Z49" s="174">
        <f>+IF(X49&lt;&gt;0,+(Y49/X49)*100,0)</f>
        <v>989.9761895776072</v>
      </c>
      <c r="AA49" s="171">
        <f>+AA25-AA48</f>
        <v>-54703261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33183557</v>
      </c>
      <c r="D5" s="155">
        <v>0</v>
      </c>
      <c r="E5" s="156">
        <v>41379809</v>
      </c>
      <c r="F5" s="60">
        <v>41592130</v>
      </c>
      <c r="G5" s="60">
        <v>3235191</v>
      </c>
      <c r="H5" s="60">
        <v>3235191</v>
      </c>
      <c r="I5" s="60">
        <v>3468413</v>
      </c>
      <c r="J5" s="60">
        <v>9938795</v>
      </c>
      <c r="K5" s="60">
        <v>3463999</v>
      </c>
      <c r="L5" s="60">
        <v>3463999</v>
      </c>
      <c r="M5" s="60">
        <v>3463999</v>
      </c>
      <c r="N5" s="60">
        <v>10391997</v>
      </c>
      <c r="O5" s="60">
        <v>3465638</v>
      </c>
      <c r="P5" s="60">
        <v>3461838</v>
      </c>
      <c r="Q5" s="60">
        <v>3392975</v>
      </c>
      <c r="R5" s="60">
        <v>10320451</v>
      </c>
      <c r="S5" s="60">
        <v>3396356</v>
      </c>
      <c r="T5" s="60">
        <v>3392921</v>
      </c>
      <c r="U5" s="60">
        <v>3392921</v>
      </c>
      <c r="V5" s="60">
        <v>10182198</v>
      </c>
      <c r="W5" s="60">
        <v>40833441</v>
      </c>
      <c r="X5" s="60">
        <v>41379804</v>
      </c>
      <c r="Y5" s="60">
        <v>-546363</v>
      </c>
      <c r="Z5" s="140">
        <v>-1.32</v>
      </c>
      <c r="AA5" s="155">
        <v>41592130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77045084</v>
      </c>
      <c r="D8" s="155">
        <v>0</v>
      </c>
      <c r="E8" s="156">
        <v>40862920</v>
      </c>
      <c r="F8" s="60">
        <v>105190624</v>
      </c>
      <c r="G8" s="60">
        <v>9653517</v>
      </c>
      <c r="H8" s="60">
        <v>9653517</v>
      </c>
      <c r="I8" s="60">
        <v>1065744</v>
      </c>
      <c r="J8" s="60">
        <v>20372778</v>
      </c>
      <c r="K8" s="60">
        <v>8795786</v>
      </c>
      <c r="L8" s="60">
        <v>8800947</v>
      </c>
      <c r="M8" s="60">
        <v>8766074</v>
      </c>
      <c r="N8" s="60">
        <v>26362807</v>
      </c>
      <c r="O8" s="60">
        <v>8846838</v>
      </c>
      <c r="P8" s="60">
        <v>8758159</v>
      </c>
      <c r="Q8" s="60">
        <v>8767614</v>
      </c>
      <c r="R8" s="60">
        <v>26372611</v>
      </c>
      <c r="S8" s="60">
        <v>8787596</v>
      </c>
      <c r="T8" s="60">
        <v>8765142</v>
      </c>
      <c r="U8" s="60">
        <v>25258026</v>
      </c>
      <c r="V8" s="60">
        <v>42810764</v>
      </c>
      <c r="W8" s="60">
        <v>115918960</v>
      </c>
      <c r="X8" s="60">
        <v>40862916</v>
      </c>
      <c r="Y8" s="60">
        <v>75056044</v>
      </c>
      <c r="Z8" s="140">
        <v>183.68</v>
      </c>
      <c r="AA8" s="155">
        <v>105190624</v>
      </c>
    </row>
    <row r="9" spans="1:27" ht="12.75">
      <c r="A9" s="183" t="s">
        <v>105</v>
      </c>
      <c r="B9" s="182"/>
      <c r="C9" s="155">
        <v>1875782</v>
      </c>
      <c r="D9" s="155">
        <v>0</v>
      </c>
      <c r="E9" s="156">
        <v>965660</v>
      </c>
      <c r="F9" s="60">
        <v>1965626</v>
      </c>
      <c r="G9" s="60">
        <v>4754</v>
      </c>
      <c r="H9" s="60">
        <v>4754</v>
      </c>
      <c r="I9" s="60">
        <v>163873</v>
      </c>
      <c r="J9" s="60">
        <v>173381</v>
      </c>
      <c r="K9" s="60">
        <v>163731</v>
      </c>
      <c r="L9" s="60">
        <v>164110</v>
      </c>
      <c r="M9" s="60">
        <v>163802</v>
      </c>
      <c r="N9" s="60">
        <v>491643</v>
      </c>
      <c r="O9" s="60">
        <v>164369</v>
      </c>
      <c r="P9" s="60">
        <v>163944</v>
      </c>
      <c r="Q9" s="60">
        <v>163944</v>
      </c>
      <c r="R9" s="60">
        <v>492257</v>
      </c>
      <c r="S9" s="60">
        <v>164969</v>
      </c>
      <c r="T9" s="60">
        <v>163944</v>
      </c>
      <c r="U9" s="60">
        <v>163873</v>
      </c>
      <c r="V9" s="60">
        <v>492786</v>
      </c>
      <c r="W9" s="60">
        <v>1650067</v>
      </c>
      <c r="X9" s="60">
        <v>965664</v>
      </c>
      <c r="Y9" s="60">
        <v>684403</v>
      </c>
      <c r="Z9" s="140">
        <v>70.87</v>
      </c>
      <c r="AA9" s="155">
        <v>1965626</v>
      </c>
    </row>
    <row r="10" spans="1:27" ht="12.75">
      <c r="A10" s="183" t="s">
        <v>106</v>
      </c>
      <c r="B10" s="182"/>
      <c r="C10" s="155">
        <v>23854701</v>
      </c>
      <c r="D10" s="155">
        <v>0</v>
      </c>
      <c r="E10" s="156">
        <v>49489627</v>
      </c>
      <c r="F10" s="54">
        <v>30400819</v>
      </c>
      <c r="G10" s="54">
        <v>2865246</v>
      </c>
      <c r="H10" s="54">
        <v>2865246</v>
      </c>
      <c r="I10" s="54">
        <v>2532186</v>
      </c>
      <c r="J10" s="54">
        <v>8262678</v>
      </c>
      <c r="K10" s="54">
        <v>2531618</v>
      </c>
      <c r="L10" s="54">
        <v>2536079</v>
      </c>
      <c r="M10" s="54">
        <v>2535926</v>
      </c>
      <c r="N10" s="54">
        <v>7603623</v>
      </c>
      <c r="O10" s="54">
        <v>2536262</v>
      </c>
      <c r="P10" s="54">
        <v>2536262</v>
      </c>
      <c r="Q10" s="54">
        <v>2536074</v>
      </c>
      <c r="R10" s="54">
        <v>7608598</v>
      </c>
      <c r="S10" s="54">
        <v>2543958</v>
      </c>
      <c r="T10" s="54">
        <v>2536999</v>
      </c>
      <c r="U10" s="54">
        <v>2535850</v>
      </c>
      <c r="V10" s="54">
        <v>7616807</v>
      </c>
      <c r="W10" s="54">
        <v>31091706</v>
      </c>
      <c r="X10" s="54">
        <v>49489632</v>
      </c>
      <c r="Y10" s="54">
        <v>-18397926</v>
      </c>
      <c r="Z10" s="184">
        <v>-37.18</v>
      </c>
      <c r="AA10" s="130">
        <v>30400819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622205</v>
      </c>
      <c r="D12" s="155">
        <v>0</v>
      </c>
      <c r="E12" s="156">
        <v>572106</v>
      </c>
      <c r="F12" s="60">
        <v>441127</v>
      </c>
      <c r="G12" s="60">
        <v>4386</v>
      </c>
      <c r="H12" s="60">
        <v>4386</v>
      </c>
      <c r="I12" s="60">
        <v>45381</v>
      </c>
      <c r="J12" s="60">
        <v>54153</v>
      </c>
      <c r="K12" s="60">
        <v>24997</v>
      </c>
      <c r="L12" s="60">
        <v>21728</v>
      </c>
      <c r="M12" s="60">
        <v>18431</v>
      </c>
      <c r="N12" s="60">
        <v>65156</v>
      </c>
      <c r="O12" s="60">
        <v>22696</v>
      </c>
      <c r="P12" s="60">
        <v>29015</v>
      </c>
      <c r="Q12" s="60">
        <v>199730</v>
      </c>
      <c r="R12" s="60">
        <v>251441</v>
      </c>
      <c r="S12" s="60">
        <v>202876</v>
      </c>
      <c r="T12" s="60">
        <v>150951</v>
      </c>
      <c r="U12" s="60">
        <v>243132</v>
      </c>
      <c r="V12" s="60">
        <v>596959</v>
      </c>
      <c r="W12" s="60">
        <v>967709</v>
      </c>
      <c r="X12" s="60">
        <v>572112</v>
      </c>
      <c r="Y12" s="60">
        <v>395597</v>
      </c>
      <c r="Z12" s="140">
        <v>69.15</v>
      </c>
      <c r="AA12" s="155">
        <v>441127</v>
      </c>
    </row>
    <row r="13" spans="1:27" ht="12.75">
      <c r="A13" s="181" t="s">
        <v>109</v>
      </c>
      <c r="B13" s="185"/>
      <c r="C13" s="155">
        <v>10066429</v>
      </c>
      <c r="D13" s="155">
        <v>0</v>
      </c>
      <c r="E13" s="156">
        <v>4905536</v>
      </c>
      <c r="F13" s="60">
        <v>5718968</v>
      </c>
      <c r="G13" s="60">
        <v>0</v>
      </c>
      <c r="H13" s="60">
        <v>0</v>
      </c>
      <c r="I13" s="60">
        <v>1071693</v>
      </c>
      <c r="J13" s="60">
        <v>1071693</v>
      </c>
      <c r="K13" s="60">
        <v>314278</v>
      </c>
      <c r="L13" s="60">
        <v>681521</v>
      </c>
      <c r="M13" s="60">
        <v>79463</v>
      </c>
      <c r="N13" s="60">
        <v>1075262</v>
      </c>
      <c r="O13" s="60">
        <v>417187</v>
      </c>
      <c r="P13" s="60">
        <v>124164</v>
      </c>
      <c r="Q13" s="60">
        <v>101788</v>
      </c>
      <c r="R13" s="60">
        <v>643139</v>
      </c>
      <c r="S13" s="60">
        <v>317705</v>
      </c>
      <c r="T13" s="60">
        <v>184267</v>
      </c>
      <c r="U13" s="60">
        <v>699042</v>
      </c>
      <c r="V13" s="60">
        <v>1201014</v>
      </c>
      <c r="W13" s="60">
        <v>3991108</v>
      </c>
      <c r="X13" s="60">
        <v>4905540</v>
      </c>
      <c r="Y13" s="60">
        <v>-914432</v>
      </c>
      <c r="Z13" s="140">
        <v>-18.64</v>
      </c>
      <c r="AA13" s="155">
        <v>5718968</v>
      </c>
    </row>
    <row r="14" spans="1:27" ht="12.75">
      <c r="A14" s="181" t="s">
        <v>110</v>
      </c>
      <c r="B14" s="185"/>
      <c r="C14" s="155">
        <v>17327879</v>
      </c>
      <c r="D14" s="155">
        <v>0</v>
      </c>
      <c r="E14" s="156">
        <v>18716606</v>
      </c>
      <c r="F14" s="60">
        <v>27855392</v>
      </c>
      <c r="G14" s="60">
        <v>2383411</v>
      </c>
      <c r="H14" s="60">
        <v>2383411</v>
      </c>
      <c r="I14" s="60">
        <v>2289496</v>
      </c>
      <c r="J14" s="60">
        <v>7056318</v>
      </c>
      <c r="K14" s="60">
        <v>2352613</v>
      </c>
      <c r="L14" s="60">
        <v>2415811</v>
      </c>
      <c r="M14" s="60">
        <v>2478833</v>
      </c>
      <c r="N14" s="60">
        <v>7247257</v>
      </c>
      <c r="O14" s="60">
        <v>2541968</v>
      </c>
      <c r="P14" s="60">
        <v>2842848</v>
      </c>
      <c r="Q14" s="60">
        <v>2920443</v>
      </c>
      <c r="R14" s="60">
        <v>8305259</v>
      </c>
      <c r="S14" s="60">
        <v>2997217</v>
      </c>
      <c r="T14" s="60">
        <v>3070586</v>
      </c>
      <c r="U14" s="60">
        <v>3148097</v>
      </c>
      <c r="V14" s="60">
        <v>9215900</v>
      </c>
      <c r="W14" s="60">
        <v>31824734</v>
      </c>
      <c r="X14" s="60">
        <v>18716604</v>
      </c>
      <c r="Y14" s="60">
        <v>13108130</v>
      </c>
      <c r="Z14" s="140">
        <v>70.03</v>
      </c>
      <c r="AA14" s="155">
        <v>27855392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1716728</v>
      </c>
      <c r="D16" s="155">
        <v>0</v>
      </c>
      <c r="E16" s="156">
        <v>585658</v>
      </c>
      <c r="F16" s="60">
        <v>185250</v>
      </c>
      <c r="G16" s="60">
        <v>64226</v>
      </c>
      <c r="H16" s="60">
        <v>64226</v>
      </c>
      <c r="I16" s="60">
        <v>15300</v>
      </c>
      <c r="J16" s="60">
        <v>143752</v>
      </c>
      <c r="K16" s="60">
        <v>18900</v>
      </c>
      <c r="L16" s="60">
        <v>15375</v>
      </c>
      <c r="M16" s="60">
        <v>11650</v>
      </c>
      <c r="N16" s="60">
        <v>45925</v>
      </c>
      <c r="O16" s="60">
        <v>8400</v>
      </c>
      <c r="P16" s="60">
        <v>12350</v>
      </c>
      <c r="Q16" s="60">
        <v>13700</v>
      </c>
      <c r="R16" s="60">
        <v>34450</v>
      </c>
      <c r="S16" s="60">
        <v>13850</v>
      </c>
      <c r="T16" s="60">
        <v>10325</v>
      </c>
      <c r="U16" s="60">
        <v>13120</v>
      </c>
      <c r="V16" s="60">
        <v>37295</v>
      </c>
      <c r="W16" s="60">
        <v>261422</v>
      </c>
      <c r="X16" s="60">
        <v>585660</v>
      </c>
      <c r="Y16" s="60">
        <v>-324238</v>
      </c>
      <c r="Z16" s="140">
        <v>-55.36</v>
      </c>
      <c r="AA16" s="155">
        <v>185250</v>
      </c>
    </row>
    <row r="17" spans="1:27" ht="12.75">
      <c r="A17" s="181" t="s">
        <v>113</v>
      </c>
      <c r="B17" s="185"/>
      <c r="C17" s="155">
        <v>182759</v>
      </c>
      <c r="D17" s="155">
        <v>0</v>
      </c>
      <c r="E17" s="156">
        <v>286927</v>
      </c>
      <c r="F17" s="60">
        <v>286927</v>
      </c>
      <c r="G17" s="60">
        <v>3651</v>
      </c>
      <c r="H17" s="60">
        <v>3651</v>
      </c>
      <c r="I17" s="60">
        <v>8621</v>
      </c>
      <c r="J17" s="60">
        <v>15923</v>
      </c>
      <c r="K17" s="60">
        <v>5975</v>
      </c>
      <c r="L17" s="60">
        <v>8616</v>
      </c>
      <c r="M17" s="60">
        <v>2039</v>
      </c>
      <c r="N17" s="60">
        <v>16630</v>
      </c>
      <c r="O17" s="60">
        <v>3031</v>
      </c>
      <c r="P17" s="60">
        <v>1352</v>
      </c>
      <c r="Q17" s="60">
        <v>5469</v>
      </c>
      <c r="R17" s="60">
        <v>9852</v>
      </c>
      <c r="S17" s="60">
        <v>3886</v>
      </c>
      <c r="T17" s="60">
        <v>6726</v>
      </c>
      <c r="U17" s="60">
        <v>43005</v>
      </c>
      <c r="V17" s="60">
        <v>53617</v>
      </c>
      <c r="W17" s="60">
        <v>96022</v>
      </c>
      <c r="X17" s="60">
        <v>286932</v>
      </c>
      <c r="Y17" s="60">
        <v>-190910</v>
      </c>
      <c r="Z17" s="140">
        <v>-66.53</v>
      </c>
      <c r="AA17" s="155">
        <v>286927</v>
      </c>
    </row>
    <row r="18" spans="1:27" ht="12.75">
      <c r="A18" s="183" t="s">
        <v>114</v>
      </c>
      <c r="B18" s="182"/>
      <c r="C18" s="155">
        <v>5640877</v>
      </c>
      <c r="D18" s="155">
        <v>0</v>
      </c>
      <c r="E18" s="156">
        <v>6116673</v>
      </c>
      <c r="F18" s="60">
        <v>9116673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2299179</v>
      </c>
      <c r="N18" s="60">
        <v>2299179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2299179</v>
      </c>
      <c r="X18" s="60">
        <v>6116676</v>
      </c>
      <c r="Y18" s="60">
        <v>-3817497</v>
      </c>
      <c r="Z18" s="140">
        <v>-62.41</v>
      </c>
      <c r="AA18" s="155">
        <v>9116673</v>
      </c>
    </row>
    <row r="19" spans="1:27" ht="12.75">
      <c r="A19" s="181" t="s">
        <v>34</v>
      </c>
      <c r="B19" s="185"/>
      <c r="C19" s="155">
        <v>339268451</v>
      </c>
      <c r="D19" s="155">
        <v>0</v>
      </c>
      <c r="E19" s="156">
        <v>342061200</v>
      </c>
      <c r="F19" s="60">
        <v>342061200</v>
      </c>
      <c r="G19" s="60">
        <v>0</v>
      </c>
      <c r="H19" s="60">
        <v>2186000</v>
      </c>
      <c r="I19" s="60">
        <v>0</v>
      </c>
      <c r="J19" s="60">
        <v>2186000</v>
      </c>
      <c r="K19" s="60">
        <v>11400000</v>
      </c>
      <c r="L19" s="60">
        <v>1009000</v>
      </c>
      <c r="M19" s="60">
        <v>83296000</v>
      </c>
      <c r="N19" s="60">
        <v>95705000</v>
      </c>
      <c r="O19" s="60">
        <v>0</v>
      </c>
      <c r="P19" s="60">
        <v>674000</v>
      </c>
      <c r="Q19" s="60">
        <v>78329000</v>
      </c>
      <c r="R19" s="60">
        <v>79003000</v>
      </c>
      <c r="S19" s="60">
        <v>0</v>
      </c>
      <c r="T19" s="60">
        <v>0</v>
      </c>
      <c r="U19" s="60">
        <v>0</v>
      </c>
      <c r="V19" s="60">
        <v>0</v>
      </c>
      <c r="W19" s="60">
        <v>176894000</v>
      </c>
      <c r="X19" s="60">
        <v>342061200</v>
      </c>
      <c r="Y19" s="60">
        <v>-165167200</v>
      </c>
      <c r="Z19" s="140">
        <v>-48.29</v>
      </c>
      <c r="AA19" s="155">
        <v>342061200</v>
      </c>
    </row>
    <row r="20" spans="1:27" ht="12.75">
      <c r="A20" s="181" t="s">
        <v>35</v>
      </c>
      <c r="B20" s="185"/>
      <c r="C20" s="155">
        <v>14761247</v>
      </c>
      <c r="D20" s="155">
        <v>0</v>
      </c>
      <c r="E20" s="156">
        <v>7280126</v>
      </c>
      <c r="F20" s="54">
        <v>37259133</v>
      </c>
      <c r="G20" s="54">
        <v>14731768</v>
      </c>
      <c r="H20" s="54">
        <v>3340943</v>
      </c>
      <c r="I20" s="54">
        <v>15817565</v>
      </c>
      <c r="J20" s="54">
        <v>33890276</v>
      </c>
      <c r="K20" s="54">
        <v>5198277</v>
      </c>
      <c r="L20" s="54">
        <v>557548</v>
      </c>
      <c r="M20" s="54">
        <v>612980</v>
      </c>
      <c r="N20" s="54">
        <v>6368805</v>
      </c>
      <c r="O20" s="54">
        <v>5437541</v>
      </c>
      <c r="P20" s="54">
        <v>3682525</v>
      </c>
      <c r="Q20" s="54">
        <v>8559082</v>
      </c>
      <c r="R20" s="54">
        <v>17679148</v>
      </c>
      <c r="S20" s="54">
        <v>9118438</v>
      </c>
      <c r="T20" s="54">
        <v>1806447</v>
      </c>
      <c r="U20" s="54">
        <v>11945938</v>
      </c>
      <c r="V20" s="54">
        <v>22870823</v>
      </c>
      <c r="W20" s="54">
        <v>80809052</v>
      </c>
      <c r="X20" s="54">
        <v>7280124</v>
      </c>
      <c r="Y20" s="54">
        <v>73528928</v>
      </c>
      <c r="Z20" s="184">
        <v>1010</v>
      </c>
      <c r="AA20" s="130">
        <v>37259133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525545699</v>
      </c>
      <c r="D22" s="188">
        <f>SUM(D5:D21)</f>
        <v>0</v>
      </c>
      <c r="E22" s="189">
        <f t="shared" si="0"/>
        <v>513222848</v>
      </c>
      <c r="F22" s="190">
        <f t="shared" si="0"/>
        <v>602073869</v>
      </c>
      <c r="G22" s="190">
        <f t="shared" si="0"/>
        <v>32946150</v>
      </c>
      <c r="H22" s="190">
        <f t="shared" si="0"/>
        <v>23741325</v>
      </c>
      <c r="I22" s="190">
        <f t="shared" si="0"/>
        <v>26478272</v>
      </c>
      <c r="J22" s="190">
        <f t="shared" si="0"/>
        <v>83165747</v>
      </c>
      <c r="K22" s="190">
        <f t="shared" si="0"/>
        <v>34270174</v>
      </c>
      <c r="L22" s="190">
        <f t="shared" si="0"/>
        <v>19674734</v>
      </c>
      <c r="M22" s="190">
        <f t="shared" si="0"/>
        <v>103728376</v>
      </c>
      <c r="N22" s="190">
        <f t="shared" si="0"/>
        <v>157673284</v>
      </c>
      <c r="O22" s="190">
        <f t="shared" si="0"/>
        <v>23443930</v>
      </c>
      <c r="P22" s="190">
        <f t="shared" si="0"/>
        <v>22286457</v>
      </c>
      <c r="Q22" s="190">
        <f t="shared" si="0"/>
        <v>104989819</v>
      </c>
      <c r="R22" s="190">
        <f t="shared" si="0"/>
        <v>150720206</v>
      </c>
      <c r="S22" s="190">
        <f t="shared" si="0"/>
        <v>27546851</v>
      </c>
      <c r="T22" s="190">
        <f t="shared" si="0"/>
        <v>20088308</v>
      </c>
      <c r="U22" s="190">
        <f t="shared" si="0"/>
        <v>47443004</v>
      </c>
      <c r="V22" s="190">
        <f t="shared" si="0"/>
        <v>95078163</v>
      </c>
      <c r="W22" s="190">
        <f t="shared" si="0"/>
        <v>486637400</v>
      </c>
      <c r="X22" s="190">
        <f t="shared" si="0"/>
        <v>513222864</v>
      </c>
      <c r="Y22" s="190">
        <f t="shared" si="0"/>
        <v>-26585464</v>
      </c>
      <c r="Z22" s="191">
        <f>+IF(X22&lt;&gt;0,+(Y22/X22)*100,0)</f>
        <v>-5.180101251295772</v>
      </c>
      <c r="AA22" s="188">
        <f>SUM(AA5:AA21)</f>
        <v>602073869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108510078</v>
      </c>
      <c r="D25" s="155">
        <v>0</v>
      </c>
      <c r="E25" s="156">
        <v>113813858</v>
      </c>
      <c r="F25" s="60">
        <v>116258172</v>
      </c>
      <c r="G25" s="60">
        <v>8913805</v>
      </c>
      <c r="H25" s="60">
        <v>10450104</v>
      </c>
      <c r="I25" s="60">
        <v>8807830</v>
      </c>
      <c r="J25" s="60">
        <v>28171739</v>
      </c>
      <c r="K25" s="60">
        <v>8684896</v>
      </c>
      <c r="L25" s="60">
        <v>9265534</v>
      </c>
      <c r="M25" s="60">
        <v>9492981</v>
      </c>
      <c r="N25" s="60">
        <v>27443411</v>
      </c>
      <c r="O25" s="60">
        <v>9264800</v>
      </c>
      <c r="P25" s="60">
        <v>9180621</v>
      </c>
      <c r="Q25" s="60">
        <v>9143945</v>
      </c>
      <c r="R25" s="60">
        <v>27589366</v>
      </c>
      <c r="S25" s="60">
        <v>8643518</v>
      </c>
      <c r="T25" s="60">
        <v>8871498</v>
      </c>
      <c r="U25" s="60">
        <v>8643336</v>
      </c>
      <c r="V25" s="60">
        <v>26158352</v>
      </c>
      <c r="W25" s="60">
        <v>109362868</v>
      </c>
      <c r="X25" s="60">
        <v>113813856</v>
      </c>
      <c r="Y25" s="60">
        <v>-4450988</v>
      </c>
      <c r="Z25" s="140">
        <v>-3.91</v>
      </c>
      <c r="AA25" s="155">
        <v>116258172</v>
      </c>
    </row>
    <row r="26" spans="1:27" ht="12.75">
      <c r="A26" s="183" t="s">
        <v>38</v>
      </c>
      <c r="B26" s="182"/>
      <c r="C26" s="155">
        <v>20009378</v>
      </c>
      <c r="D26" s="155">
        <v>0</v>
      </c>
      <c r="E26" s="156">
        <v>21529439</v>
      </c>
      <c r="F26" s="60">
        <v>21575913</v>
      </c>
      <c r="G26" s="60">
        <v>1673399</v>
      </c>
      <c r="H26" s="60">
        <v>1568985</v>
      </c>
      <c r="I26" s="60">
        <v>1684329</v>
      </c>
      <c r="J26" s="60">
        <v>4926713</v>
      </c>
      <c r="K26" s="60">
        <v>1732163</v>
      </c>
      <c r="L26" s="60">
        <v>1663439</v>
      </c>
      <c r="M26" s="60">
        <v>1672506</v>
      </c>
      <c r="N26" s="60">
        <v>5068108</v>
      </c>
      <c r="O26" s="60">
        <v>2006276</v>
      </c>
      <c r="P26" s="60">
        <v>1918890</v>
      </c>
      <c r="Q26" s="60">
        <v>1778951</v>
      </c>
      <c r="R26" s="60">
        <v>5704117</v>
      </c>
      <c r="S26" s="60">
        <v>1781322</v>
      </c>
      <c r="T26" s="60">
        <v>1786760</v>
      </c>
      <c r="U26" s="60">
        <v>1778748</v>
      </c>
      <c r="V26" s="60">
        <v>5346830</v>
      </c>
      <c r="W26" s="60">
        <v>21045768</v>
      </c>
      <c r="X26" s="60">
        <v>21529440</v>
      </c>
      <c r="Y26" s="60">
        <v>-483672</v>
      </c>
      <c r="Z26" s="140">
        <v>-2.25</v>
      </c>
      <c r="AA26" s="155">
        <v>21575913</v>
      </c>
    </row>
    <row r="27" spans="1:27" ht="12.75">
      <c r="A27" s="183" t="s">
        <v>118</v>
      </c>
      <c r="B27" s="182"/>
      <c r="C27" s="155">
        <v>164697527</v>
      </c>
      <c r="D27" s="155">
        <v>0</v>
      </c>
      <c r="E27" s="156">
        <v>65196150</v>
      </c>
      <c r="F27" s="60">
        <v>161314927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65196150</v>
      </c>
      <c r="Y27" s="60">
        <v>-65196150</v>
      </c>
      <c r="Z27" s="140">
        <v>-100</v>
      </c>
      <c r="AA27" s="155">
        <v>161314927</v>
      </c>
    </row>
    <row r="28" spans="1:27" ht="12.75">
      <c r="A28" s="183" t="s">
        <v>39</v>
      </c>
      <c r="B28" s="182"/>
      <c r="C28" s="155">
        <v>143421995</v>
      </c>
      <c r="D28" s="155">
        <v>0</v>
      </c>
      <c r="E28" s="156">
        <v>160966106</v>
      </c>
      <c r="F28" s="60">
        <v>160966106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160966106</v>
      </c>
      <c r="Y28" s="60">
        <v>-160966106</v>
      </c>
      <c r="Z28" s="140">
        <v>-100</v>
      </c>
      <c r="AA28" s="155">
        <v>160966106</v>
      </c>
    </row>
    <row r="29" spans="1:27" ht="12.75">
      <c r="A29" s="183" t="s">
        <v>40</v>
      </c>
      <c r="B29" s="182"/>
      <c r="C29" s="155">
        <v>395605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119250318</v>
      </c>
      <c r="D30" s="155">
        <v>0</v>
      </c>
      <c r="E30" s="156">
        <v>129494397</v>
      </c>
      <c r="F30" s="60">
        <v>125440000</v>
      </c>
      <c r="G30" s="60">
        <v>2568411</v>
      </c>
      <c r="H30" s="60">
        <v>8380000</v>
      </c>
      <c r="I30" s="60">
        <v>8994534</v>
      </c>
      <c r="J30" s="60">
        <v>19942945</v>
      </c>
      <c r="K30" s="60">
        <v>7280292</v>
      </c>
      <c r="L30" s="60">
        <v>9098538</v>
      </c>
      <c r="M30" s="60">
        <v>9890665</v>
      </c>
      <c r="N30" s="60">
        <v>26269495</v>
      </c>
      <c r="O30" s="60">
        <v>7665911</v>
      </c>
      <c r="P30" s="60">
        <v>9356649</v>
      </c>
      <c r="Q30" s="60">
        <v>6715505</v>
      </c>
      <c r="R30" s="60">
        <v>23738065</v>
      </c>
      <c r="S30" s="60">
        <v>3951673</v>
      </c>
      <c r="T30" s="60">
        <v>12432592</v>
      </c>
      <c r="U30" s="60">
        <v>17103072</v>
      </c>
      <c r="V30" s="60">
        <v>33487337</v>
      </c>
      <c r="W30" s="60">
        <v>103437842</v>
      </c>
      <c r="X30" s="60">
        <v>129494400</v>
      </c>
      <c r="Y30" s="60">
        <v>-26056558</v>
      </c>
      <c r="Z30" s="140">
        <v>-20.12</v>
      </c>
      <c r="AA30" s="155">
        <v>125440000</v>
      </c>
    </row>
    <row r="31" spans="1:27" ht="12.75">
      <c r="A31" s="183" t="s">
        <v>120</v>
      </c>
      <c r="B31" s="182"/>
      <c r="C31" s="155">
        <v>1238258</v>
      </c>
      <c r="D31" s="155">
        <v>0</v>
      </c>
      <c r="E31" s="156">
        <v>2733000</v>
      </c>
      <c r="F31" s="60">
        <v>3633000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6460</v>
      </c>
      <c r="N31" s="60">
        <v>6460</v>
      </c>
      <c r="O31" s="60">
        <v>1095960</v>
      </c>
      <c r="P31" s="60">
        <v>199013</v>
      </c>
      <c r="Q31" s="60">
        <v>208446</v>
      </c>
      <c r="R31" s="60">
        <v>1503419</v>
      </c>
      <c r="S31" s="60">
        <v>921</v>
      </c>
      <c r="T31" s="60">
        <v>259071</v>
      </c>
      <c r="U31" s="60">
        <v>0</v>
      </c>
      <c r="V31" s="60">
        <v>259992</v>
      </c>
      <c r="W31" s="60">
        <v>1769871</v>
      </c>
      <c r="X31" s="60">
        <v>2733000</v>
      </c>
      <c r="Y31" s="60">
        <v>-963129</v>
      </c>
      <c r="Z31" s="140">
        <v>-35.24</v>
      </c>
      <c r="AA31" s="155">
        <v>3633000</v>
      </c>
    </row>
    <row r="32" spans="1:27" ht="12.75">
      <c r="A32" s="183" t="s">
        <v>121</v>
      </c>
      <c r="B32" s="182"/>
      <c r="C32" s="155">
        <v>11447813</v>
      </c>
      <c r="D32" s="155">
        <v>0</v>
      </c>
      <c r="E32" s="156">
        <v>12207832</v>
      </c>
      <c r="F32" s="60">
        <v>12551744</v>
      </c>
      <c r="G32" s="60">
        <v>1080443</v>
      </c>
      <c r="H32" s="60">
        <v>1138104</v>
      </c>
      <c r="I32" s="60">
        <v>1109525</v>
      </c>
      <c r="J32" s="60">
        <v>3328072</v>
      </c>
      <c r="K32" s="60">
        <v>947757</v>
      </c>
      <c r="L32" s="60">
        <v>118916</v>
      </c>
      <c r="M32" s="60">
        <v>1881400</v>
      </c>
      <c r="N32" s="60">
        <v>2948073</v>
      </c>
      <c r="O32" s="60">
        <v>1046442</v>
      </c>
      <c r="P32" s="60">
        <v>0</v>
      </c>
      <c r="Q32" s="60">
        <v>2059163</v>
      </c>
      <c r="R32" s="60">
        <v>3105605</v>
      </c>
      <c r="S32" s="60">
        <v>1005978</v>
      </c>
      <c r="T32" s="60">
        <v>1005977</v>
      </c>
      <c r="U32" s="60">
        <v>947757</v>
      </c>
      <c r="V32" s="60">
        <v>2959712</v>
      </c>
      <c r="W32" s="60">
        <v>12341462</v>
      </c>
      <c r="X32" s="60">
        <v>12207828</v>
      </c>
      <c r="Y32" s="60">
        <v>133634</v>
      </c>
      <c r="Z32" s="140">
        <v>1.09</v>
      </c>
      <c r="AA32" s="155">
        <v>12551744</v>
      </c>
    </row>
    <row r="33" spans="1:27" ht="12.75">
      <c r="A33" s="183" t="s">
        <v>42</v>
      </c>
      <c r="B33" s="182"/>
      <c r="C33" s="155">
        <v>57467498</v>
      </c>
      <c r="D33" s="155">
        <v>0</v>
      </c>
      <c r="E33" s="156">
        <v>28073982</v>
      </c>
      <c r="F33" s="60">
        <v>42764983</v>
      </c>
      <c r="G33" s="60">
        <v>284809</v>
      </c>
      <c r="H33" s="60">
        <v>203320</v>
      </c>
      <c r="I33" s="60">
        <v>3920163</v>
      </c>
      <c r="J33" s="60">
        <v>4408292</v>
      </c>
      <c r="K33" s="60">
        <v>3252987</v>
      </c>
      <c r="L33" s="60">
        <v>2241817</v>
      </c>
      <c r="M33" s="60">
        <v>3227282</v>
      </c>
      <c r="N33" s="60">
        <v>8722086</v>
      </c>
      <c r="O33" s="60">
        <v>3304195</v>
      </c>
      <c r="P33" s="60">
        <v>3737785</v>
      </c>
      <c r="Q33" s="60">
        <v>3834550</v>
      </c>
      <c r="R33" s="60">
        <v>10876530</v>
      </c>
      <c r="S33" s="60">
        <v>3198695</v>
      </c>
      <c r="T33" s="60">
        <v>4004524</v>
      </c>
      <c r="U33" s="60">
        <v>3504981</v>
      </c>
      <c r="V33" s="60">
        <v>10708200</v>
      </c>
      <c r="W33" s="60">
        <v>34715108</v>
      </c>
      <c r="X33" s="60">
        <v>28073976</v>
      </c>
      <c r="Y33" s="60">
        <v>6641132</v>
      </c>
      <c r="Z33" s="140">
        <v>23.66</v>
      </c>
      <c r="AA33" s="155">
        <v>42764983</v>
      </c>
    </row>
    <row r="34" spans="1:27" ht="12.75">
      <c r="A34" s="183" t="s">
        <v>43</v>
      </c>
      <c r="B34" s="182"/>
      <c r="C34" s="155">
        <v>105527032</v>
      </c>
      <c r="D34" s="155">
        <v>0</v>
      </c>
      <c r="E34" s="156">
        <v>79270577</v>
      </c>
      <c r="F34" s="60">
        <v>123901085</v>
      </c>
      <c r="G34" s="60">
        <v>4527012</v>
      </c>
      <c r="H34" s="60">
        <v>7173623</v>
      </c>
      <c r="I34" s="60">
        <v>3687436</v>
      </c>
      <c r="J34" s="60">
        <v>15388071</v>
      </c>
      <c r="K34" s="60">
        <v>5637649</v>
      </c>
      <c r="L34" s="60">
        <v>2151613</v>
      </c>
      <c r="M34" s="60">
        <v>12217939</v>
      </c>
      <c r="N34" s="60">
        <v>20007201</v>
      </c>
      <c r="O34" s="60">
        <v>7105308</v>
      </c>
      <c r="P34" s="60">
        <v>3878794</v>
      </c>
      <c r="Q34" s="60">
        <v>23313171</v>
      </c>
      <c r="R34" s="60">
        <v>34297273</v>
      </c>
      <c r="S34" s="60">
        <v>3258014</v>
      </c>
      <c r="T34" s="60">
        <v>15890604</v>
      </c>
      <c r="U34" s="60">
        <v>27490674</v>
      </c>
      <c r="V34" s="60">
        <v>46639292</v>
      </c>
      <c r="W34" s="60">
        <v>116331837</v>
      </c>
      <c r="X34" s="60">
        <v>79270572</v>
      </c>
      <c r="Y34" s="60">
        <v>37061265</v>
      </c>
      <c r="Z34" s="140">
        <v>46.75</v>
      </c>
      <c r="AA34" s="155">
        <v>123901085</v>
      </c>
    </row>
    <row r="35" spans="1:27" ht="12.75">
      <c r="A35" s="181" t="s">
        <v>122</v>
      </c>
      <c r="B35" s="185"/>
      <c r="C35" s="155">
        <v>5239945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737205447</v>
      </c>
      <c r="D36" s="188">
        <f>SUM(D25:D35)</f>
        <v>0</v>
      </c>
      <c r="E36" s="189">
        <f t="shared" si="1"/>
        <v>613285341</v>
      </c>
      <c r="F36" s="190">
        <f t="shared" si="1"/>
        <v>768405930</v>
      </c>
      <c r="G36" s="190">
        <f t="shared" si="1"/>
        <v>19047879</v>
      </c>
      <c r="H36" s="190">
        <f t="shared" si="1"/>
        <v>28914136</v>
      </c>
      <c r="I36" s="190">
        <f t="shared" si="1"/>
        <v>28203817</v>
      </c>
      <c r="J36" s="190">
        <f t="shared" si="1"/>
        <v>76165832</v>
      </c>
      <c r="K36" s="190">
        <f t="shared" si="1"/>
        <v>27535744</v>
      </c>
      <c r="L36" s="190">
        <f t="shared" si="1"/>
        <v>24539857</v>
      </c>
      <c r="M36" s="190">
        <f t="shared" si="1"/>
        <v>38389233</v>
      </c>
      <c r="N36" s="190">
        <f t="shared" si="1"/>
        <v>90464834</v>
      </c>
      <c r="O36" s="190">
        <f t="shared" si="1"/>
        <v>31488892</v>
      </c>
      <c r="P36" s="190">
        <f t="shared" si="1"/>
        <v>28271752</v>
      </c>
      <c r="Q36" s="190">
        <f t="shared" si="1"/>
        <v>47053731</v>
      </c>
      <c r="R36" s="190">
        <f t="shared" si="1"/>
        <v>106814375</v>
      </c>
      <c r="S36" s="190">
        <f t="shared" si="1"/>
        <v>21840121</v>
      </c>
      <c r="T36" s="190">
        <f t="shared" si="1"/>
        <v>44251026</v>
      </c>
      <c r="U36" s="190">
        <f t="shared" si="1"/>
        <v>59468568</v>
      </c>
      <c r="V36" s="190">
        <f t="shared" si="1"/>
        <v>125559715</v>
      </c>
      <c r="W36" s="190">
        <f t="shared" si="1"/>
        <v>399004756</v>
      </c>
      <c r="X36" s="190">
        <f t="shared" si="1"/>
        <v>613285328</v>
      </c>
      <c r="Y36" s="190">
        <f t="shared" si="1"/>
        <v>-214280572</v>
      </c>
      <c r="Z36" s="191">
        <f>+IF(X36&lt;&gt;0,+(Y36/X36)*100,0)</f>
        <v>-34.93978450435064</v>
      </c>
      <c r="AA36" s="188">
        <f>SUM(AA25:AA35)</f>
        <v>768405930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-211659748</v>
      </c>
      <c r="D38" s="199">
        <f>+D22-D36</f>
        <v>0</v>
      </c>
      <c r="E38" s="200">
        <f t="shared" si="2"/>
        <v>-100062493</v>
      </c>
      <c r="F38" s="106">
        <f t="shared" si="2"/>
        <v>-166332061</v>
      </c>
      <c r="G38" s="106">
        <f t="shared" si="2"/>
        <v>13898271</v>
      </c>
      <c r="H38" s="106">
        <f t="shared" si="2"/>
        <v>-5172811</v>
      </c>
      <c r="I38" s="106">
        <f t="shared" si="2"/>
        <v>-1725545</v>
      </c>
      <c r="J38" s="106">
        <f t="shared" si="2"/>
        <v>6999915</v>
      </c>
      <c r="K38" s="106">
        <f t="shared" si="2"/>
        <v>6734430</v>
      </c>
      <c r="L38" s="106">
        <f t="shared" si="2"/>
        <v>-4865123</v>
      </c>
      <c r="M38" s="106">
        <f t="shared" si="2"/>
        <v>65339143</v>
      </c>
      <c r="N38" s="106">
        <f t="shared" si="2"/>
        <v>67208450</v>
      </c>
      <c r="O38" s="106">
        <f t="shared" si="2"/>
        <v>-8044962</v>
      </c>
      <c r="P38" s="106">
        <f t="shared" si="2"/>
        <v>-5985295</v>
      </c>
      <c r="Q38" s="106">
        <f t="shared" si="2"/>
        <v>57936088</v>
      </c>
      <c r="R38" s="106">
        <f t="shared" si="2"/>
        <v>43905831</v>
      </c>
      <c r="S38" s="106">
        <f t="shared" si="2"/>
        <v>5706730</v>
      </c>
      <c r="T38" s="106">
        <f t="shared" si="2"/>
        <v>-24162718</v>
      </c>
      <c r="U38" s="106">
        <f t="shared" si="2"/>
        <v>-12025564</v>
      </c>
      <c r="V38" s="106">
        <f t="shared" si="2"/>
        <v>-30481552</v>
      </c>
      <c r="W38" s="106">
        <f t="shared" si="2"/>
        <v>87632644</v>
      </c>
      <c r="X38" s="106">
        <f>IF(F22=F36,0,X22-X36)</f>
        <v>-100062464</v>
      </c>
      <c r="Y38" s="106">
        <f t="shared" si="2"/>
        <v>187695108</v>
      </c>
      <c r="Z38" s="201">
        <f>+IF(X38&lt;&gt;0,+(Y38/X38)*100,0)</f>
        <v>-187.57793931598565</v>
      </c>
      <c r="AA38" s="199">
        <f>+AA22-AA36</f>
        <v>-166332061</v>
      </c>
    </row>
    <row r="39" spans="1:27" ht="12.75">
      <c r="A39" s="181" t="s">
        <v>46</v>
      </c>
      <c r="B39" s="185"/>
      <c r="C39" s="155">
        <v>176790054</v>
      </c>
      <c r="D39" s="155">
        <v>0</v>
      </c>
      <c r="E39" s="156">
        <v>113628800</v>
      </c>
      <c r="F39" s="60">
        <v>111628800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60237101</v>
      </c>
      <c r="N39" s="60">
        <v>60237101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60237101</v>
      </c>
      <c r="X39" s="60">
        <v>113628804</v>
      </c>
      <c r="Y39" s="60">
        <v>-53391703</v>
      </c>
      <c r="Z39" s="140">
        <v>-46.99</v>
      </c>
      <c r="AA39" s="155">
        <v>111628800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-34869694</v>
      </c>
      <c r="D42" s="206">
        <f>SUM(D38:D41)</f>
        <v>0</v>
      </c>
      <c r="E42" s="207">
        <f t="shared" si="3"/>
        <v>13566307</v>
      </c>
      <c r="F42" s="88">
        <f t="shared" si="3"/>
        <v>-54703261</v>
      </c>
      <c r="G42" s="88">
        <f t="shared" si="3"/>
        <v>13898271</v>
      </c>
      <c r="H42" s="88">
        <f t="shared" si="3"/>
        <v>-5172811</v>
      </c>
      <c r="I42" s="88">
        <f t="shared" si="3"/>
        <v>-1725545</v>
      </c>
      <c r="J42" s="88">
        <f t="shared" si="3"/>
        <v>6999915</v>
      </c>
      <c r="K42" s="88">
        <f t="shared" si="3"/>
        <v>6734430</v>
      </c>
      <c r="L42" s="88">
        <f t="shared" si="3"/>
        <v>-4865123</v>
      </c>
      <c r="M42" s="88">
        <f t="shared" si="3"/>
        <v>125576244</v>
      </c>
      <c r="N42" s="88">
        <f t="shared" si="3"/>
        <v>127445551</v>
      </c>
      <c r="O42" s="88">
        <f t="shared" si="3"/>
        <v>-8044962</v>
      </c>
      <c r="P42" s="88">
        <f t="shared" si="3"/>
        <v>-5985295</v>
      </c>
      <c r="Q42" s="88">
        <f t="shared" si="3"/>
        <v>57936088</v>
      </c>
      <c r="R42" s="88">
        <f t="shared" si="3"/>
        <v>43905831</v>
      </c>
      <c r="S42" s="88">
        <f t="shared" si="3"/>
        <v>5706730</v>
      </c>
      <c r="T42" s="88">
        <f t="shared" si="3"/>
        <v>-24162718</v>
      </c>
      <c r="U42" s="88">
        <f t="shared" si="3"/>
        <v>-12025564</v>
      </c>
      <c r="V42" s="88">
        <f t="shared" si="3"/>
        <v>-30481552</v>
      </c>
      <c r="W42" s="88">
        <f t="shared" si="3"/>
        <v>147869745</v>
      </c>
      <c r="X42" s="88">
        <f t="shared" si="3"/>
        <v>13566340</v>
      </c>
      <c r="Y42" s="88">
        <f t="shared" si="3"/>
        <v>134303405</v>
      </c>
      <c r="Z42" s="208">
        <f>+IF(X42&lt;&gt;0,+(Y42/X42)*100,0)</f>
        <v>989.9752254476889</v>
      </c>
      <c r="AA42" s="206">
        <f>SUM(AA38:AA41)</f>
        <v>-54703261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-34869694</v>
      </c>
      <c r="D44" s="210">
        <f>+D42-D43</f>
        <v>0</v>
      </c>
      <c r="E44" s="211">
        <f t="shared" si="4"/>
        <v>13566307</v>
      </c>
      <c r="F44" s="77">
        <f t="shared" si="4"/>
        <v>-54703261</v>
      </c>
      <c r="G44" s="77">
        <f t="shared" si="4"/>
        <v>13898271</v>
      </c>
      <c r="H44" s="77">
        <f t="shared" si="4"/>
        <v>-5172811</v>
      </c>
      <c r="I44" s="77">
        <f t="shared" si="4"/>
        <v>-1725545</v>
      </c>
      <c r="J44" s="77">
        <f t="shared" si="4"/>
        <v>6999915</v>
      </c>
      <c r="K44" s="77">
        <f t="shared" si="4"/>
        <v>6734430</v>
      </c>
      <c r="L44" s="77">
        <f t="shared" si="4"/>
        <v>-4865123</v>
      </c>
      <c r="M44" s="77">
        <f t="shared" si="4"/>
        <v>125576244</v>
      </c>
      <c r="N44" s="77">
        <f t="shared" si="4"/>
        <v>127445551</v>
      </c>
      <c r="O44" s="77">
        <f t="shared" si="4"/>
        <v>-8044962</v>
      </c>
      <c r="P44" s="77">
        <f t="shared" si="4"/>
        <v>-5985295</v>
      </c>
      <c r="Q44" s="77">
        <f t="shared" si="4"/>
        <v>57936088</v>
      </c>
      <c r="R44" s="77">
        <f t="shared" si="4"/>
        <v>43905831</v>
      </c>
      <c r="S44" s="77">
        <f t="shared" si="4"/>
        <v>5706730</v>
      </c>
      <c r="T44" s="77">
        <f t="shared" si="4"/>
        <v>-24162718</v>
      </c>
      <c r="U44" s="77">
        <f t="shared" si="4"/>
        <v>-12025564</v>
      </c>
      <c r="V44" s="77">
        <f t="shared" si="4"/>
        <v>-30481552</v>
      </c>
      <c r="W44" s="77">
        <f t="shared" si="4"/>
        <v>147869745</v>
      </c>
      <c r="X44" s="77">
        <f t="shared" si="4"/>
        <v>13566340</v>
      </c>
      <c r="Y44" s="77">
        <f t="shared" si="4"/>
        <v>134303405</v>
      </c>
      <c r="Z44" s="212">
        <f>+IF(X44&lt;&gt;0,+(Y44/X44)*100,0)</f>
        <v>989.9752254476889</v>
      </c>
      <c r="AA44" s="210">
        <f>+AA42-AA43</f>
        <v>-54703261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-34869694</v>
      </c>
      <c r="D46" s="206">
        <f>SUM(D44:D45)</f>
        <v>0</v>
      </c>
      <c r="E46" s="207">
        <f t="shared" si="5"/>
        <v>13566307</v>
      </c>
      <c r="F46" s="88">
        <f t="shared" si="5"/>
        <v>-54703261</v>
      </c>
      <c r="G46" s="88">
        <f t="shared" si="5"/>
        <v>13898271</v>
      </c>
      <c r="H46" s="88">
        <f t="shared" si="5"/>
        <v>-5172811</v>
      </c>
      <c r="I46" s="88">
        <f t="shared" si="5"/>
        <v>-1725545</v>
      </c>
      <c r="J46" s="88">
        <f t="shared" si="5"/>
        <v>6999915</v>
      </c>
      <c r="K46" s="88">
        <f t="shared" si="5"/>
        <v>6734430</v>
      </c>
      <c r="L46" s="88">
        <f t="shared" si="5"/>
        <v>-4865123</v>
      </c>
      <c r="M46" s="88">
        <f t="shared" si="5"/>
        <v>125576244</v>
      </c>
      <c r="N46" s="88">
        <f t="shared" si="5"/>
        <v>127445551</v>
      </c>
      <c r="O46" s="88">
        <f t="shared" si="5"/>
        <v>-8044962</v>
      </c>
      <c r="P46" s="88">
        <f t="shared" si="5"/>
        <v>-5985295</v>
      </c>
      <c r="Q46" s="88">
        <f t="shared" si="5"/>
        <v>57936088</v>
      </c>
      <c r="R46" s="88">
        <f t="shared" si="5"/>
        <v>43905831</v>
      </c>
      <c r="S46" s="88">
        <f t="shared" si="5"/>
        <v>5706730</v>
      </c>
      <c r="T46" s="88">
        <f t="shared" si="5"/>
        <v>-24162718</v>
      </c>
      <c r="U46" s="88">
        <f t="shared" si="5"/>
        <v>-12025564</v>
      </c>
      <c r="V46" s="88">
        <f t="shared" si="5"/>
        <v>-30481552</v>
      </c>
      <c r="W46" s="88">
        <f t="shared" si="5"/>
        <v>147869745</v>
      </c>
      <c r="X46" s="88">
        <f t="shared" si="5"/>
        <v>13566340</v>
      </c>
      <c r="Y46" s="88">
        <f t="shared" si="5"/>
        <v>134303405</v>
      </c>
      <c r="Z46" s="208">
        <f>+IF(X46&lt;&gt;0,+(Y46/X46)*100,0)</f>
        <v>989.9752254476889</v>
      </c>
      <c r="AA46" s="206">
        <f>SUM(AA44:AA45)</f>
        <v>-54703261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-34869694</v>
      </c>
      <c r="D48" s="217">
        <f>SUM(D46:D47)</f>
        <v>0</v>
      </c>
      <c r="E48" s="218">
        <f t="shared" si="6"/>
        <v>13566307</v>
      </c>
      <c r="F48" s="219">
        <f t="shared" si="6"/>
        <v>-54703261</v>
      </c>
      <c r="G48" s="219">
        <f t="shared" si="6"/>
        <v>13898271</v>
      </c>
      <c r="H48" s="220">
        <f t="shared" si="6"/>
        <v>-5172811</v>
      </c>
      <c r="I48" s="220">
        <f t="shared" si="6"/>
        <v>-1725545</v>
      </c>
      <c r="J48" s="220">
        <f t="shared" si="6"/>
        <v>6999915</v>
      </c>
      <c r="K48" s="220">
        <f t="shared" si="6"/>
        <v>6734430</v>
      </c>
      <c r="L48" s="220">
        <f t="shared" si="6"/>
        <v>-4865123</v>
      </c>
      <c r="M48" s="219">
        <f t="shared" si="6"/>
        <v>125576244</v>
      </c>
      <c r="N48" s="219">
        <f t="shared" si="6"/>
        <v>127445551</v>
      </c>
      <c r="O48" s="220">
        <f t="shared" si="6"/>
        <v>-8044962</v>
      </c>
      <c r="P48" s="220">
        <f t="shared" si="6"/>
        <v>-5985295</v>
      </c>
      <c r="Q48" s="220">
        <f t="shared" si="6"/>
        <v>57936088</v>
      </c>
      <c r="R48" s="220">
        <f t="shared" si="6"/>
        <v>43905831</v>
      </c>
      <c r="S48" s="220">
        <f t="shared" si="6"/>
        <v>5706730</v>
      </c>
      <c r="T48" s="219">
        <f t="shared" si="6"/>
        <v>-24162718</v>
      </c>
      <c r="U48" s="219">
        <f t="shared" si="6"/>
        <v>-12025564</v>
      </c>
      <c r="V48" s="220">
        <f t="shared" si="6"/>
        <v>-30481552</v>
      </c>
      <c r="W48" s="220">
        <f t="shared" si="6"/>
        <v>147869745</v>
      </c>
      <c r="X48" s="220">
        <f t="shared" si="6"/>
        <v>13566340</v>
      </c>
      <c r="Y48" s="220">
        <f t="shared" si="6"/>
        <v>134303405</v>
      </c>
      <c r="Z48" s="221">
        <f>+IF(X48&lt;&gt;0,+(Y48/X48)*100,0)</f>
        <v>989.9752254476889</v>
      </c>
      <c r="AA48" s="222">
        <f>SUM(AA46:AA47)</f>
        <v>-54703261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655640</v>
      </c>
      <c r="D5" s="153">
        <f>SUM(D6:D8)</f>
        <v>0</v>
      </c>
      <c r="E5" s="154">
        <f t="shared" si="0"/>
        <v>900000</v>
      </c>
      <c r="F5" s="100">
        <f t="shared" si="0"/>
        <v>1650000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900000</v>
      </c>
      <c r="Y5" s="100">
        <f t="shared" si="0"/>
        <v>-900000</v>
      </c>
      <c r="Z5" s="137">
        <f>+IF(X5&lt;&gt;0,+(Y5/X5)*100,0)</f>
        <v>-100</v>
      </c>
      <c r="AA5" s="153">
        <f>SUM(AA6:AA8)</f>
        <v>1650000</v>
      </c>
    </row>
    <row r="6" spans="1:27" ht="12.75">
      <c r="A6" s="138" t="s">
        <v>75</v>
      </c>
      <c r="B6" s="136"/>
      <c r="C6" s="155"/>
      <c r="D6" s="155"/>
      <c r="E6" s="156"/>
      <c r="F6" s="60">
        <v>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800000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655640</v>
      </c>
      <c r="D8" s="155"/>
      <c r="E8" s="156">
        <v>900000</v>
      </c>
      <c r="F8" s="60">
        <v>850000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900000</v>
      </c>
      <c r="Y8" s="60">
        <v>-900000</v>
      </c>
      <c r="Z8" s="140">
        <v>-100</v>
      </c>
      <c r="AA8" s="62">
        <v>850000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116796228</v>
      </c>
      <c r="D15" s="153">
        <f>SUM(D16:D18)</f>
        <v>0</v>
      </c>
      <c r="E15" s="154">
        <f t="shared" si="2"/>
        <v>132771781</v>
      </c>
      <c r="F15" s="100">
        <f t="shared" si="2"/>
        <v>112130213</v>
      </c>
      <c r="G15" s="100">
        <f t="shared" si="2"/>
        <v>0</v>
      </c>
      <c r="H15" s="100">
        <f t="shared" si="2"/>
        <v>4991981</v>
      </c>
      <c r="I15" s="100">
        <f t="shared" si="2"/>
        <v>1818521</v>
      </c>
      <c r="J15" s="100">
        <f t="shared" si="2"/>
        <v>6810502</v>
      </c>
      <c r="K15" s="100">
        <f t="shared" si="2"/>
        <v>4632430</v>
      </c>
      <c r="L15" s="100">
        <f t="shared" si="2"/>
        <v>18234988</v>
      </c>
      <c r="M15" s="100">
        <f t="shared" si="2"/>
        <v>19820481</v>
      </c>
      <c r="N15" s="100">
        <f t="shared" si="2"/>
        <v>42687899</v>
      </c>
      <c r="O15" s="100">
        <f t="shared" si="2"/>
        <v>0</v>
      </c>
      <c r="P15" s="100">
        <f t="shared" si="2"/>
        <v>5598843</v>
      </c>
      <c r="Q15" s="100">
        <f t="shared" si="2"/>
        <v>3027325</v>
      </c>
      <c r="R15" s="100">
        <f t="shared" si="2"/>
        <v>8626168</v>
      </c>
      <c r="S15" s="100">
        <f t="shared" si="2"/>
        <v>14352898</v>
      </c>
      <c r="T15" s="100">
        <f t="shared" si="2"/>
        <v>2593272</v>
      </c>
      <c r="U15" s="100">
        <f t="shared" si="2"/>
        <v>13317979</v>
      </c>
      <c r="V15" s="100">
        <f t="shared" si="2"/>
        <v>30264149</v>
      </c>
      <c r="W15" s="100">
        <f t="shared" si="2"/>
        <v>88388718</v>
      </c>
      <c r="X15" s="100">
        <f t="shared" si="2"/>
        <v>132771780</v>
      </c>
      <c r="Y15" s="100">
        <f t="shared" si="2"/>
        <v>-44383062</v>
      </c>
      <c r="Z15" s="137">
        <f>+IF(X15&lt;&gt;0,+(Y15/X15)*100,0)</f>
        <v>-33.42808388951327</v>
      </c>
      <c r="AA15" s="102">
        <f>SUM(AA16:AA18)</f>
        <v>112130213</v>
      </c>
    </row>
    <row r="16" spans="1:27" ht="12.75">
      <c r="A16" s="138" t="s">
        <v>85</v>
      </c>
      <c r="B16" s="136"/>
      <c r="C16" s="155">
        <v>116796228</v>
      </c>
      <c r="D16" s="155"/>
      <c r="E16" s="156">
        <v>132771781</v>
      </c>
      <c r="F16" s="60">
        <v>112130213</v>
      </c>
      <c r="G16" s="60"/>
      <c r="H16" s="60">
        <v>4991981</v>
      </c>
      <c r="I16" s="60">
        <v>1818521</v>
      </c>
      <c r="J16" s="60">
        <v>6810502</v>
      </c>
      <c r="K16" s="60">
        <v>4632430</v>
      </c>
      <c r="L16" s="60">
        <v>18234988</v>
      </c>
      <c r="M16" s="60">
        <v>19820481</v>
      </c>
      <c r="N16" s="60">
        <v>42687899</v>
      </c>
      <c r="O16" s="60"/>
      <c r="P16" s="60">
        <v>5598843</v>
      </c>
      <c r="Q16" s="60">
        <v>3027325</v>
      </c>
      <c r="R16" s="60">
        <v>8626168</v>
      </c>
      <c r="S16" s="60">
        <v>14352898</v>
      </c>
      <c r="T16" s="60">
        <v>2593272</v>
      </c>
      <c r="U16" s="60">
        <v>13317979</v>
      </c>
      <c r="V16" s="60">
        <v>30264149</v>
      </c>
      <c r="W16" s="60">
        <v>88388718</v>
      </c>
      <c r="X16" s="60">
        <v>132771780</v>
      </c>
      <c r="Y16" s="60">
        <v>-44383062</v>
      </c>
      <c r="Z16" s="140">
        <v>-33.43</v>
      </c>
      <c r="AA16" s="62">
        <v>112130213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2000000</v>
      </c>
      <c r="F19" s="100">
        <f t="shared" si="3"/>
        <v>406411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2000004</v>
      </c>
      <c r="Y19" s="100">
        <f t="shared" si="3"/>
        <v>-2000004</v>
      </c>
      <c r="Z19" s="137">
        <f>+IF(X19&lt;&gt;0,+(Y19/X19)*100,0)</f>
        <v>-100</v>
      </c>
      <c r="AA19" s="102">
        <f>SUM(AA20:AA23)</f>
        <v>406411</v>
      </c>
    </row>
    <row r="20" spans="1:27" ht="12.75">
      <c r="A20" s="138" t="s">
        <v>89</v>
      </c>
      <c r="B20" s="136"/>
      <c r="C20" s="155"/>
      <c r="D20" s="155"/>
      <c r="E20" s="156">
        <v>2000000</v>
      </c>
      <c r="F20" s="60">
        <v>406411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2000004</v>
      </c>
      <c r="Y20" s="60">
        <v>-2000004</v>
      </c>
      <c r="Z20" s="140">
        <v>-100</v>
      </c>
      <c r="AA20" s="62">
        <v>406411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117451868</v>
      </c>
      <c r="D25" s="217">
        <f>+D5+D9+D15+D19+D24</f>
        <v>0</v>
      </c>
      <c r="E25" s="230">
        <f t="shared" si="4"/>
        <v>135671781</v>
      </c>
      <c r="F25" s="219">
        <f t="shared" si="4"/>
        <v>114186624</v>
      </c>
      <c r="G25" s="219">
        <f t="shared" si="4"/>
        <v>0</v>
      </c>
      <c r="H25" s="219">
        <f t="shared" si="4"/>
        <v>4991981</v>
      </c>
      <c r="I25" s="219">
        <f t="shared" si="4"/>
        <v>1818521</v>
      </c>
      <c r="J25" s="219">
        <f t="shared" si="4"/>
        <v>6810502</v>
      </c>
      <c r="K25" s="219">
        <f t="shared" si="4"/>
        <v>4632430</v>
      </c>
      <c r="L25" s="219">
        <f t="shared" si="4"/>
        <v>18234988</v>
      </c>
      <c r="M25" s="219">
        <f t="shared" si="4"/>
        <v>19820481</v>
      </c>
      <c r="N25" s="219">
        <f t="shared" si="4"/>
        <v>42687899</v>
      </c>
      <c r="O25" s="219">
        <f t="shared" si="4"/>
        <v>0</v>
      </c>
      <c r="P25" s="219">
        <f t="shared" si="4"/>
        <v>5598843</v>
      </c>
      <c r="Q25" s="219">
        <f t="shared" si="4"/>
        <v>3027325</v>
      </c>
      <c r="R25" s="219">
        <f t="shared" si="4"/>
        <v>8626168</v>
      </c>
      <c r="S25" s="219">
        <f t="shared" si="4"/>
        <v>14352898</v>
      </c>
      <c r="T25" s="219">
        <f t="shared" si="4"/>
        <v>2593272</v>
      </c>
      <c r="U25" s="219">
        <f t="shared" si="4"/>
        <v>13317979</v>
      </c>
      <c r="V25" s="219">
        <f t="shared" si="4"/>
        <v>30264149</v>
      </c>
      <c r="W25" s="219">
        <f t="shared" si="4"/>
        <v>88388718</v>
      </c>
      <c r="X25" s="219">
        <f t="shared" si="4"/>
        <v>135671784</v>
      </c>
      <c r="Y25" s="219">
        <f t="shared" si="4"/>
        <v>-47283066</v>
      </c>
      <c r="Z25" s="231">
        <f>+IF(X25&lt;&gt;0,+(Y25/X25)*100,0)</f>
        <v>-34.85106822211463</v>
      </c>
      <c r="AA25" s="232">
        <f>+AA5+AA9+AA15+AA19+AA24</f>
        <v>114186624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116796228</v>
      </c>
      <c r="D28" s="155"/>
      <c r="E28" s="156">
        <v>135671781</v>
      </c>
      <c r="F28" s="60">
        <v>114186624</v>
      </c>
      <c r="G28" s="60"/>
      <c r="H28" s="60">
        <v>4991981</v>
      </c>
      <c r="I28" s="60">
        <v>1818521</v>
      </c>
      <c r="J28" s="60">
        <v>6810502</v>
      </c>
      <c r="K28" s="60">
        <v>4632430</v>
      </c>
      <c r="L28" s="60">
        <v>18234988</v>
      </c>
      <c r="M28" s="60">
        <v>19820481</v>
      </c>
      <c r="N28" s="60">
        <v>42687899</v>
      </c>
      <c r="O28" s="60"/>
      <c r="P28" s="60">
        <v>5598843</v>
      </c>
      <c r="Q28" s="60">
        <v>3027325</v>
      </c>
      <c r="R28" s="60">
        <v>8626168</v>
      </c>
      <c r="S28" s="60">
        <v>14352898</v>
      </c>
      <c r="T28" s="60">
        <v>2593272</v>
      </c>
      <c r="U28" s="60">
        <v>13317979</v>
      </c>
      <c r="V28" s="60">
        <v>30264149</v>
      </c>
      <c r="W28" s="60">
        <v>88388718</v>
      </c>
      <c r="X28" s="60">
        <v>135671781</v>
      </c>
      <c r="Y28" s="60">
        <v>-47283063</v>
      </c>
      <c r="Z28" s="140">
        <v>-34.85</v>
      </c>
      <c r="AA28" s="155">
        <v>114186624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116796228</v>
      </c>
      <c r="D32" s="210">
        <f>SUM(D28:D31)</f>
        <v>0</v>
      </c>
      <c r="E32" s="211">
        <f t="shared" si="5"/>
        <v>135671781</v>
      </c>
      <c r="F32" s="77">
        <f t="shared" si="5"/>
        <v>114186624</v>
      </c>
      <c r="G32" s="77">
        <f t="shared" si="5"/>
        <v>0</v>
      </c>
      <c r="H32" s="77">
        <f t="shared" si="5"/>
        <v>4991981</v>
      </c>
      <c r="I32" s="77">
        <f t="shared" si="5"/>
        <v>1818521</v>
      </c>
      <c r="J32" s="77">
        <f t="shared" si="5"/>
        <v>6810502</v>
      </c>
      <c r="K32" s="77">
        <f t="shared" si="5"/>
        <v>4632430</v>
      </c>
      <c r="L32" s="77">
        <f t="shared" si="5"/>
        <v>18234988</v>
      </c>
      <c r="M32" s="77">
        <f t="shared" si="5"/>
        <v>19820481</v>
      </c>
      <c r="N32" s="77">
        <f t="shared" si="5"/>
        <v>42687899</v>
      </c>
      <c r="O32" s="77">
        <f t="shared" si="5"/>
        <v>0</v>
      </c>
      <c r="P32" s="77">
        <f t="shared" si="5"/>
        <v>5598843</v>
      </c>
      <c r="Q32" s="77">
        <f t="shared" si="5"/>
        <v>3027325</v>
      </c>
      <c r="R32" s="77">
        <f t="shared" si="5"/>
        <v>8626168</v>
      </c>
      <c r="S32" s="77">
        <f t="shared" si="5"/>
        <v>14352898</v>
      </c>
      <c r="T32" s="77">
        <f t="shared" si="5"/>
        <v>2593272</v>
      </c>
      <c r="U32" s="77">
        <f t="shared" si="5"/>
        <v>13317979</v>
      </c>
      <c r="V32" s="77">
        <f t="shared" si="5"/>
        <v>30264149</v>
      </c>
      <c r="W32" s="77">
        <f t="shared" si="5"/>
        <v>88388718</v>
      </c>
      <c r="X32" s="77">
        <f t="shared" si="5"/>
        <v>135671781</v>
      </c>
      <c r="Y32" s="77">
        <f t="shared" si="5"/>
        <v>-47283063</v>
      </c>
      <c r="Z32" s="212">
        <f>+IF(X32&lt;&gt;0,+(Y32/X32)*100,0)</f>
        <v>-34.85106678152917</v>
      </c>
      <c r="AA32" s="79">
        <f>SUM(AA28:AA31)</f>
        <v>114186624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655640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117451868</v>
      </c>
      <c r="D36" s="222">
        <f>SUM(D32:D35)</f>
        <v>0</v>
      </c>
      <c r="E36" s="218">
        <f t="shared" si="6"/>
        <v>135671781</v>
      </c>
      <c r="F36" s="220">
        <f t="shared" si="6"/>
        <v>114186624</v>
      </c>
      <c r="G36" s="220">
        <f t="shared" si="6"/>
        <v>0</v>
      </c>
      <c r="H36" s="220">
        <f t="shared" si="6"/>
        <v>4991981</v>
      </c>
      <c r="I36" s="220">
        <f t="shared" si="6"/>
        <v>1818521</v>
      </c>
      <c r="J36" s="220">
        <f t="shared" si="6"/>
        <v>6810502</v>
      </c>
      <c r="K36" s="220">
        <f t="shared" si="6"/>
        <v>4632430</v>
      </c>
      <c r="L36" s="220">
        <f t="shared" si="6"/>
        <v>18234988</v>
      </c>
      <c r="M36" s="220">
        <f t="shared" si="6"/>
        <v>19820481</v>
      </c>
      <c r="N36" s="220">
        <f t="shared" si="6"/>
        <v>42687899</v>
      </c>
      <c r="O36" s="220">
        <f t="shared" si="6"/>
        <v>0</v>
      </c>
      <c r="P36" s="220">
        <f t="shared" si="6"/>
        <v>5598843</v>
      </c>
      <c r="Q36" s="220">
        <f t="shared" si="6"/>
        <v>3027325</v>
      </c>
      <c r="R36" s="220">
        <f t="shared" si="6"/>
        <v>8626168</v>
      </c>
      <c r="S36" s="220">
        <f t="shared" si="6"/>
        <v>14352898</v>
      </c>
      <c r="T36" s="220">
        <f t="shared" si="6"/>
        <v>2593272</v>
      </c>
      <c r="U36" s="220">
        <f t="shared" si="6"/>
        <v>13317979</v>
      </c>
      <c r="V36" s="220">
        <f t="shared" si="6"/>
        <v>30264149</v>
      </c>
      <c r="W36" s="220">
        <f t="shared" si="6"/>
        <v>88388718</v>
      </c>
      <c r="X36" s="220">
        <f t="shared" si="6"/>
        <v>135671781</v>
      </c>
      <c r="Y36" s="220">
        <f t="shared" si="6"/>
        <v>-47283063</v>
      </c>
      <c r="Z36" s="221">
        <f>+IF(X36&lt;&gt;0,+(Y36/X36)*100,0)</f>
        <v>-34.85106678152917</v>
      </c>
      <c r="AA36" s="239">
        <f>SUM(AA32:AA35)</f>
        <v>114186624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68831678</v>
      </c>
      <c r="D6" s="155"/>
      <c r="E6" s="59">
        <v>35845981</v>
      </c>
      <c r="F6" s="60">
        <v>12540505</v>
      </c>
      <c r="G6" s="60">
        <v>143346588</v>
      </c>
      <c r="H6" s="60">
        <v>85262296</v>
      </c>
      <c r="I6" s="60">
        <v>58070041</v>
      </c>
      <c r="J6" s="60">
        <v>58070041</v>
      </c>
      <c r="K6" s="60">
        <v>58070041</v>
      </c>
      <c r="L6" s="60">
        <v>23142254</v>
      </c>
      <c r="M6" s="60">
        <v>35806010</v>
      </c>
      <c r="N6" s="60">
        <v>35806010</v>
      </c>
      <c r="O6" s="60">
        <v>39909620</v>
      </c>
      <c r="P6" s="60">
        <v>35716319</v>
      </c>
      <c r="Q6" s="60">
        <v>109033378</v>
      </c>
      <c r="R6" s="60">
        <v>109033378</v>
      </c>
      <c r="S6" s="60">
        <v>32720205</v>
      </c>
      <c r="T6" s="60">
        <v>30938158</v>
      </c>
      <c r="U6" s="60">
        <v>64411937</v>
      </c>
      <c r="V6" s="60">
        <v>64411937</v>
      </c>
      <c r="W6" s="60">
        <v>64411937</v>
      </c>
      <c r="X6" s="60">
        <v>12540505</v>
      </c>
      <c r="Y6" s="60">
        <v>51871432</v>
      </c>
      <c r="Z6" s="140">
        <v>413.63</v>
      </c>
      <c r="AA6" s="62">
        <v>12540505</v>
      </c>
    </row>
    <row r="7" spans="1:27" ht="12.75">
      <c r="A7" s="249" t="s">
        <v>144</v>
      </c>
      <c r="B7" s="182"/>
      <c r="C7" s="155"/>
      <c r="D7" s="155"/>
      <c r="E7" s="59">
        <v>15628032</v>
      </c>
      <c r="F7" s="60">
        <v>15628032</v>
      </c>
      <c r="G7" s="60">
        <v>2192579</v>
      </c>
      <c r="H7" s="60">
        <v>100210262</v>
      </c>
      <c r="I7" s="60">
        <v>103838885</v>
      </c>
      <c r="J7" s="60">
        <v>103838885</v>
      </c>
      <c r="K7" s="60">
        <v>102556930</v>
      </c>
      <c r="L7" s="60">
        <v>82556931</v>
      </c>
      <c r="M7" s="60">
        <v>150000000</v>
      </c>
      <c r="N7" s="60">
        <v>150000000</v>
      </c>
      <c r="O7" s="60">
        <v>123000000</v>
      </c>
      <c r="P7" s="60">
        <v>93000003</v>
      </c>
      <c r="Q7" s="60">
        <v>93000003</v>
      </c>
      <c r="R7" s="60">
        <v>93000003</v>
      </c>
      <c r="S7" s="60">
        <v>143000000</v>
      </c>
      <c r="T7" s="60">
        <v>93000000</v>
      </c>
      <c r="U7" s="60">
        <v>9158209</v>
      </c>
      <c r="V7" s="60">
        <v>9158209</v>
      </c>
      <c r="W7" s="60">
        <v>9158209</v>
      </c>
      <c r="X7" s="60">
        <v>15628032</v>
      </c>
      <c r="Y7" s="60">
        <v>-6469823</v>
      </c>
      <c r="Z7" s="140">
        <v>-41.4</v>
      </c>
      <c r="AA7" s="62">
        <v>15628032</v>
      </c>
    </row>
    <row r="8" spans="1:27" ht="12.75">
      <c r="A8" s="249" t="s">
        <v>145</v>
      </c>
      <c r="B8" s="182"/>
      <c r="C8" s="155">
        <v>23486744</v>
      </c>
      <c r="D8" s="155"/>
      <c r="E8" s="59">
        <v>20928132</v>
      </c>
      <c r="F8" s="60">
        <v>20928132</v>
      </c>
      <c r="G8" s="60">
        <v>450721968</v>
      </c>
      <c r="H8" s="60">
        <v>597489762</v>
      </c>
      <c r="I8" s="60">
        <v>627344366</v>
      </c>
      <c r="J8" s="60">
        <v>627344366</v>
      </c>
      <c r="K8" s="60">
        <v>627344366</v>
      </c>
      <c r="L8" s="60">
        <v>657067467</v>
      </c>
      <c r="M8" s="60">
        <v>672493559</v>
      </c>
      <c r="N8" s="60">
        <v>672493559</v>
      </c>
      <c r="O8" s="60">
        <v>672493559</v>
      </c>
      <c r="P8" s="60">
        <v>702891848</v>
      </c>
      <c r="Q8" s="60">
        <v>717491846</v>
      </c>
      <c r="R8" s="60">
        <v>717491846</v>
      </c>
      <c r="S8" s="60">
        <v>733021993</v>
      </c>
      <c r="T8" s="60">
        <v>741348277</v>
      </c>
      <c r="U8" s="60">
        <v>863334405</v>
      </c>
      <c r="V8" s="60">
        <v>863334405</v>
      </c>
      <c r="W8" s="60">
        <v>863334405</v>
      </c>
      <c r="X8" s="60">
        <v>20928132</v>
      </c>
      <c r="Y8" s="60">
        <v>842406273</v>
      </c>
      <c r="Z8" s="140">
        <v>4025.23</v>
      </c>
      <c r="AA8" s="62">
        <v>20928132</v>
      </c>
    </row>
    <row r="9" spans="1:27" ht="12.75">
      <c r="A9" s="249" t="s">
        <v>146</v>
      </c>
      <c r="B9" s="182"/>
      <c r="C9" s="155">
        <v>19125559</v>
      </c>
      <c r="D9" s="155"/>
      <c r="E9" s="59"/>
      <c r="F9" s="60">
        <v>500000</v>
      </c>
      <c r="G9" s="60">
        <v>13024197</v>
      </c>
      <c r="H9" s="60">
        <v>14490779</v>
      </c>
      <c r="I9" s="60">
        <v>387942</v>
      </c>
      <c r="J9" s="60">
        <v>387942</v>
      </c>
      <c r="K9" s="60">
        <v>387942</v>
      </c>
      <c r="L9" s="60">
        <v>334606</v>
      </c>
      <c r="M9" s="60">
        <v>25401484</v>
      </c>
      <c r="N9" s="60">
        <v>25401484</v>
      </c>
      <c r="O9" s="60">
        <v>25401484</v>
      </c>
      <c r="P9" s="60">
        <v>243211</v>
      </c>
      <c r="Q9" s="60">
        <v>243211</v>
      </c>
      <c r="R9" s="60">
        <v>243211</v>
      </c>
      <c r="S9" s="60">
        <v>353897</v>
      </c>
      <c r="T9" s="60">
        <v>360013</v>
      </c>
      <c r="U9" s="60">
        <v>373897</v>
      </c>
      <c r="V9" s="60">
        <v>373897</v>
      </c>
      <c r="W9" s="60">
        <v>373897</v>
      </c>
      <c r="X9" s="60">
        <v>500000</v>
      </c>
      <c r="Y9" s="60">
        <v>-126103</v>
      </c>
      <c r="Z9" s="140">
        <v>-25.22</v>
      </c>
      <c r="AA9" s="62">
        <v>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86833940</v>
      </c>
      <c r="D11" s="155"/>
      <c r="E11" s="59"/>
      <c r="F11" s="60">
        <v>88000000</v>
      </c>
      <c r="G11" s="60">
        <v>7591532</v>
      </c>
      <c r="H11" s="60">
        <v>9359253</v>
      </c>
      <c r="I11" s="60">
        <v>84271189</v>
      </c>
      <c r="J11" s="60">
        <v>84271189</v>
      </c>
      <c r="K11" s="60">
        <v>84271189</v>
      </c>
      <c r="L11" s="60">
        <v>87533579</v>
      </c>
      <c r="M11" s="60">
        <v>87533579</v>
      </c>
      <c r="N11" s="60">
        <v>87533579</v>
      </c>
      <c r="O11" s="60">
        <v>87533579</v>
      </c>
      <c r="P11" s="60">
        <v>87533579</v>
      </c>
      <c r="Q11" s="60">
        <v>87533579</v>
      </c>
      <c r="R11" s="60">
        <v>87533579</v>
      </c>
      <c r="S11" s="60">
        <v>87533579</v>
      </c>
      <c r="T11" s="60">
        <v>87533579</v>
      </c>
      <c r="U11" s="60">
        <v>87533579</v>
      </c>
      <c r="V11" s="60">
        <v>87533579</v>
      </c>
      <c r="W11" s="60">
        <v>87533579</v>
      </c>
      <c r="X11" s="60">
        <v>88000000</v>
      </c>
      <c r="Y11" s="60">
        <v>-466421</v>
      </c>
      <c r="Z11" s="140">
        <v>-0.53</v>
      </c>
      <c r="AA11" s="62">
        <v>88000000</v>
      </c>
    </row>
    <row r="12" spans="1:27" ht="12.75">
      <c r="A12" s="250" t="s">
        <v>56</v>
      </c>
      <c r="B12" s="251"/>
      <c r="C12" s="168">
        <f aca="true" t="shared" si="0" ref="C12:Y12">SUM(C6:C11)</f>
        <v>198277921</v>
      </c>
      <c r="D12" s="168">
        <f>SUM(D6:D11)</f>
        <v>0</v>
      </c>
      <c r="E12" s="72">
        <f t="shared" si="0"/>
        <v>72402145</v>
      </c>
      <c r="F12" s="73">
        <f t="shared" si="0"/>
        <v>137596669</v>
      </c>
      <c r="G12" s="73">
        <f t="shared" si="0"/>
        <v>616876864</v>
      </c>
      <c r="H12" s="73">
        <f t="shared" si="0"/>
        <v>806812352</v>
      </c>
      <c r="I12" s="73">
        <f t="shared" si="0"/>
        <v>873912423</v>
      </c>
      <c r="J12" s="73">
        <f t="shared" si="0"/>
        <v>873912423</v>
      </c>
      <c r="K12" s="73">
        <f t="shared" si="0"/>
        <v>872630468</v>
      </c>
      <c r="L12" s="73">
        <f t="shared" si="0"/>
        <v>850634837</v>
      </c>
      <c r="M12" s="73">
        <f t="shared" si="0"/>
        <v>971234632</v>
      </c>
      <c r="N12" s="73">
        <f t="shared" si="0"/>
        <v>971234632</v>
      </c>
      <c r="O12" s="73">
        <f t="shared" si="0"/>
        <v>948338242</v>
      </c>
      <c r="P12" s="73">
        <f t="shared" si="0"/>
        <v>919384960</v>
      </c>
      <c r="Q12" s="73">
        <f t="shared" si="0"/>
        <v>1007302017</v>
      </c>
      <c r="R12" s="73">
        <f t="shared" si="0"/>
        <v>1007302017</v>
      </c>
      <c r="S12" s="73">
        <f t="shared" si="0"/>
        <v>996629674</v>
      </c>
      <c r="T12" s="73">
        <f t="shared" si="0"/>
        <v>953180027</v>
      </c>
      <c r="U12" s="73">
        <f t="shared" si="0"/>
        <v>1024812027</v>
      </c>
      <c r="V12" s="73">
        <f t="shared" si="0"/>
        <v>1024812027</v>
      </c>
      <c r="W12" s="73">
        <f t="shared" si="0"/>
        <v>1024812027</v>
      </c>
      <c r="X12" s="73">
        <f t="shared" si="0"/>
        <v>137596669</v>
      </c>
      <c r="Y12" s="73">
        <f t="shared" si="0"/>
        <v>887215358</v>
      </c>
      <c r="Z12" s="170">
        <f>+IF(X12&lt;&gt;0,+(Y12/X12)*100,0)</f>
        <v>644.7942122784964</v>
      </c>
      <c r="AA12" s="74">
        <f>SUM(AA6:AA11)</f>
        <v>137596669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>
        <v>70000000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1881877997</v>
      </c>
      <c r="D19" s="155"/>
      <c r="E19" s="59">
        <v>1361034740</v>
      </c>
      <c r="F19" s="60">
        <v>1475221364</v>
      </c>
      <c r="G19" s="60">
        <v>2510006033</v>
      </c>
      <c r="H19" s="60">
        <v>3563734599</v>
      </c>
      <c r="I19" s="60">
        <v>1851705794</v>
      </c>
      <c r="J19" s="60">
        <v>1851705794</v>
      </c>
      <c r="K19" s="60">
        <v>1851705794</v>
      </c>
      <c r="L19" s="60">
        <v>1861715306</v>
      </c>
      <c r="M19" s="60">
        <v>1869852487</v>
      </c>
      <c r="N19" s="60">
        <v>1869852487</v>
      </c>
      <c r="O19" s="60">
        <v>1702694197</v>
      </c>
      <c r="P19" s="60">
        <v>3176452542</v>
      </c>
      <c r="Q19" s="60">
        <v>3173881024</v>
      </c>
      <c r="R19" s="60">
        <v>3173881024</v>
      </c>
      <c r="S19" s="60">
        <v>3221653034</v>
      </c>
      <c r="T19" s="60">
        <v>3224246306</v>
      </c>
      <c r="U19" s="60">
        <v>2598804097</v>
      </c>
      <c r="V19" s="60">
        <v>2598804097</v>
      </c>
      <c r="W19" s="60">
        <v>2598804097</v>
      </c>
      <c r="X19" s="60">
        <v>1475221364</v>
      </c>
      <c r="Y19" s="60">
        <v>1123582733</v>
      </c>
      <c r="Z19" s="140">
        <v>76.16</v>
      </c>
      <c r="AA19" s="62">
        <v>1475221364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415115</v>
      </c>
      <c r="D22" s="155"/>
      <c r="E22" s="59"/>
      <c r="F22" s="60"/>
      <c r="G22" s="60"/>
      <c r="H22" s="60"/>
      <c r="I22" s="60">
        <v>1592429</v>
      </c>
      <c r="J22" s="60">
        <v>1592429</v>
      </c>
      <c r="K22" s="60">
        <v>1592429</v>
      </c>
      <c r="L22" s="60">
        <v>415115</v>
      </c>
      <c r="M22" s="60">
        <v>415115</v>
      </c>
      <c r="N22" s="60">
        <v>415115</v>
      </c>
      <c r="O22" s="60">
        <v>415115</v>
      </c>
      <c r="P22" s="60">
        <v>415115</v>
      </c>
      <c r="Q22" s="60">
        <v>415115</v>
      </c>
      <c r="R22" s="60">
        <v>415115</v>
      </c>
      <c r="S22" s="60">
        <v>415115</v>
      </c>
      <c r="T22" s="60">
        <v>415115</v>
      </c>
      <c r="U22" s="60">
        <v>415115</v>
      </c>
      <c r="V22" s="60">
        <v>415115</v>
      </c>
      <c r="W22" s="60">
        <v>415115</v>
      </c>
      <c r="X22" s="60"/>
      <c r="Y22" s="60">
        <v>415115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1882293112</v>
      </c>
      <c r="D24" s="168">
        <f>SUM(D15:D23)</f>
        <v>0</v>
      </c>
      <c r="E24" s="76">
        <f t="shared" si="1"/>
        <v>1361034740</v>
      </c>
      <c r="F24" s="77">
        <f t="shared" si="1"/>
        <v>1475221364</v>
      </c>
      <c r="G24" s="77">
        <f t="shared" si="1"/>
        <v>2580006033</v>
      </c>
      <c r="H24" s="77">
        <f t="shared" si="1"/>
        <v>3563734599</v>
      </c>
      <c r="I24" s="77">
        <f t="shared" si="1"/>
        <v>1853298223</v>
      </c>
      <c r="J24" s="77">
        <f t="shared" si="1"/>
        <v>1853298223</v>
      </c>
      <c r="K24" s="77">
        <f t="shared" si="1"/>
        <v>1853298223</v>
      </c>
      <c r="L24" s="77">
        <f t="shared" si="1"/>
        <v>1862130421</v>
      </c>
      <c r="M24" s="77">
        <f t="shared" si="1"/>
        <v>1870267602</v>
      </c>
      <c r="N24" s="77">
        <f t="shared" si="1"/>
        <v>1870267602</v>
      </c>
      <c r="O24" s="77">
        <f t="shared" si="1"/>
        <v>1703109312</v>
      </c>
      <c r="P24" s="77">
        <f t="shared" si="1"/>
        <v>3176867657</v>
      </c>
      <c r="Q24" s="77">
        <f t="shared" si="1"/>
        <v>3174296139</v>
      </c>
      <c r="R24" s="77">
        <f t="shared" si="1"/>
        <v>3174296139</v>
      </c>
      <c r="S24" s="77">
        <f t="shared" si="1"/>
        <v>3222068149</v>
      </c>
      <c r="T24" s="77">
        <f t="shared" si="1"/>
        <v>3224661421</v>
      </c>
      <c r="U24" s="77">
        <f t="shared" si="1"/>
        <v>2599219212</v>
      </c>
      <c r="V24" s="77">
        <f t="shared" si="1"/>
        <v>2599219212</v>
      </c>
      <c r="W24" s="77">
        <f t="shared" si="1"/>
        <v>2599219212</v>
      </c>
      <c r="X24" s="77">
        <f t="shared" si="1"/>
        <v>1475221364</v>
      </c>
      <c r="Y24" s="77">
        <f t="shared" si="1"/>
        <v>1123997848</v>
      </c>
      <c r="Z24" s="212">
        <f>+IF(X24&lt;&gt;0,+(Y24/X24)*100,0)</f>
        <v>76.1918092720897</v>
      </c>
      <c r="AA24" s="79">
        <f>SUM(AA15:AA23)</f>
        <v>1475221364</v>
      </c>
    </row>
    <row r="25" spans="1:27" ht="12.75">
      <c r="A25" s="250" t="s">
        <v>159</v>
      </c>
      <c r="B25" s="251"/>
      <c r="C25" s="168">
        <f aca="true" t="shared" si="2" ref="C25:Y25">+C12+C24</f>
        <v>2080571033</v>
      </c>
      <c r="D25" s="168">
        <f>+D12+D24</f>
        <v>0</v>
      </c>
      <c r="E25" s="72">
        <f t="shared" si="2"/>
        <v>1433436885</v>
      </c>
      <c r="F25" s="73">
        <f t="shared" si="2"/>
        <v>1612818033</v>
      </c>
      <c r="G25" s="73">
        <f t="shared" si="2"/>
        <v>3196882897</v>
      </c>
      <c r="H25" s="73">
        <f t="shared" si="2"/>
        <v>4370546951</v>
      </c>
      <c r="I25" s="73">
        <f t="shared" si="2"/>
        <v>2727210646</v>
      </c>
      <c r="J25" s="73">
        <f t="shared" si="2"/>
        <v>2727210646</v>
      </c>
      <c r="K25" s="73">
        <f t="shared" si="2"/>
        <v>2725928691</v>
      </c>
      <c r="L25" s="73">
        <f t="shared" si="2"/>
        <v>2712765258</v>
      </c>
      <c r="M25" s="73">
        <f t="shared" si="2"/>
        <v>2841502234</v>
      </c>
      <c r="N25" s="73">
        <f t="shared" si="2"/>
        <v>2841502234</v>
      </c>
      <c r="O25" s="73">
        <f t="shared" si="2"/>
        <v>2651447554</v>
      </c>
      <c r="P25" s="73">
        <f t="shared" si="2"/>
        <v>4096252617</v>
      </c>
      <c r="Q25" s="73">
        <f t="shared" si="2"/>
        <v>4181598156</v>
      </c>
      <c r="R25" s="73">
        <f t="shared" si="2"/>
        <v>4181598156</v>
      </c>
      <c r="S25" s="73">
        <f t="shared" si="2"/>
        <v>4218697823</v>
      </c>
      <c r="T25" s="73">
        <f t="shared" si="2"/>
        <v>4177841448</v>
      </c>
      <c r="U25" s="73">
        <f t="shared" si="2"/>
        <v>3624031239</v>
      </c>
      <c r="V25" s="73">
        <f t="shared" si="2"/>
        <v>3624031239</v>
      </c>
      <c r="W25" s="73">
        <f t="shared" si="2"/>
        <v>3624031239</v>
      </c>
      <c r="X25" s="73">
        <f t="shared" si="2"/>
        <v>1612818033</v>
      </c>
      <c r="Y25" s="73">
        <f t="shared" si="2"/>
        <v>2011213206</v>
      </c>
      <c r="Z25" s="170">
        <f>+IF(X25&lt;&gt;0,+(Y25/X25)*100,0)</f>
        <v>124.70180546400178</v>
      </c>
      <c r="AA25" s="74">
        <f>+AA12+AA24</f>
        <v>1612818033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450699251</v>
      </c>
      <c r="H31" s="60">
        <v>597424752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110421658</v>
      </c>
      <c r="D32" s="155"/>
      <c r="E32" s="59">
        <v>15120420</v>
      </c>
      <c r="F32" s="60">
        <v>24005936</v>
      </c>
      <c r="G32" s="60">
        <v>215914704</v>
      </c>
      <c r="H32" s="60">
        <v>104887851</v>
      </c>
      <c r="I32" s="60">
        <v>178387596</v>
      </c>
      <c r="J32" s="60">
        <v>178387596</v>
      </c>
      <c r="K32" s="60">
        <v>178387596</v>
      </c>
      <c r="L32" s="60">
        <v>274511127</v>
      </c>
      <c r="M32" s="60">
        <v>99559610</v>
      </c>
      <c r="N32" s="60">
        <v>99559610</v>
      </c>
      <c r="O32" s="60">
        <v>99547238</v>
      </c>
      <c r="P32" s="60">
        <v>77156999</v>
      </c>
      <c r="Q32" s="60">
        <v>89027178</v>
      </c>
      <c r="R32" s="60">
        <v>89027178</v>
      </c>
      <c r="S32" s="60">
        <v>75308043</v>
      </c>
      <c r="T32" s="60">
        <v>57397197</v>
      </c>
      <c r="U32" s="60">
        <v>8192509</v>
      </c>
      <c r="V32" s="60">
        <v>8192509</v>
      </c>
      <c r="W32" s="60">
        <v>8192509</v>
      </c>
      <c r="X32" s="60">
        <v>24005936</v>
      </c>
      <c r="Y32" s="60">
        <v>-15813427</v>
      </c>
      <c r="Z32" s="140">
        <v>-65.87</v>
      </c>
      <c r="AA32" s="62">
        <v>24005936</v>
      </c>
    </row>
    <row r="33" spans="1:27" ht="12.75">
      <c r="A33" s="249" t="s">
        <v>165</v>
      </c>
      <c r="B33" s="182"/>
      <c r="C33" s="155">
        <v>2490253</v>
      </c>
      <c r="D33" s="155"/>
      <c r="E33" s="59"/>
      <c r="F33" s="60"/>
      <c r="G33" s="60">
        <v>11496265</v>
      </c>
      <c r="H33" s="60">
        <v>12342663</v>
      </c>
      <c r="I33" s="60">
        <v>2418054</v>
      </c>
      <c r="J33" s="60">
        <v>2418054</v>
      </c>
      <c r="K33" s="60">
        <v>2418054</v>
      </c>
      <c r="L33" s="60">
        <v>2490253</v>
      </c>
      <c r="M33" s="60">
        <v>2490253</v>
      </c>
      <c r="N33" s="60">
        <v>2490253</v>
      </c>
      <c r="O33" s="60">
        <v>2490253</v>
      </c>
      <c r="P33" s="60">
        <v>12414862</v>
      </c>
      <c r="Q33" s="60">
        <v>12414863</v>
      </c>
      <c r="R33" s="60">
        <v>12414863</v>
      </c>
      <c r="S33" s="60">
        <v>12414863</v>
      </c>
      <c r="T33" s="60">
        <v>12414863</v>
      </c>
      <c r="U33" s="60">
        <v>12414863</v>
      </c>
      <c r="V33" s="60">
        <v>12414863</v>
      </c>
      <c r="W33" s="60">
        <v>12414863</v>
      </c>
      <c r="X33" s="60"/>
      <c r="Y33" s="60">
        <v>12414863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112911911</v>
      </c>
      <c r="D34" s="168">
        <f>SUM(D29:D33)</f>
        <v>0</v>
      </c>
      <c r="E34" s="72">
        <f t="shared" si="3"/>
        <v>15120420</v>
      </c>
      <c r="F34" s="73">
        <f t="shared" si="3"/>
        <v>24005936</v>
      </c>
      <c r="G34" s="73">
        <f t="shared" si="3"/>
        <v>678110220</v>
      </c>
      <c r="H34" s="73">
        <f t="shared" si="3"/>
        <v>714655266</v>
      </c>
      <c r="I34" s="73">
        <f t="shared" si="3"/>
        <v>180805650</v>
      </c>
      <c r="J34" s="73">
        <f t="shared" si="3"/>
        <v>180805650</v>
      </c>
      <c r="K34" s="73">
        <f t="shared" si="3"/>
        <v>180805650</v>
      </c>
      <c r="L34" s="73">
        <f t="shared" si="3"/>
        <v>277001380</v>
      </c>
      <c r="M34" s="73">
        <f t="shared" si="3"/>
        <v>102049863</v>
      </c>
      <c r="N34" s="73">
        <f t="shared" si="3"/>
        <v>102049863</v>
      </c>
      <c r="O34" s="73">
        <f t="shared" si="3"/>
        <v>102037491</v>
      </c>
      <c r="P34" s="73">
        <f t="shared" si="3"/>
        <v>89571861</v>
      </c>
      <c r="Q34" s="73">
        <f t="shared" si="3"/>
        <v>101442041</v>
      </c>
      <c r="R34" s="73">
        <f t="shared" si="3"/>
        <v>101442041</v>
      </c>
      <c r="S34" s="73">
        <f t="shared" si="3"/>
        <v>87722906</v>
      </c>
      <c r="T34" s="73">
        <f t="shared" si="3"/>
        <v>69812060</v>
      </c>
      <c r="U34" s="73">
        <f t="shared" si="3"/>
        <v>20607372</v>
      </c>
      <c r="V34" s="73">
        <f t="shared" si="3"/>
        <v>20607372</v>
      </c>
      <c r="W34" s="73">
        <f t="shared" si="3"/>
        <v>20607372</v>
      </c>
      <c r="X34" s="73">
        <f t="shared" si="3"/>
        <v>24005936</v>
      </c>
      <c r="Y34" s="73">
        <f t="shared" si="3"/>
        <v>-3398564</v>
      </c>
      <c r="Z34" s="170">
        <f>+IF(X34&lt;&gt;0,+(Y34/X34)*100,0)</f>
        <v>-14.157181790370515</v>
      </c>
      <c r="AA34" s="74">
        <f>SUM(AA29:AA33)</f>
        <v>24005936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22673173</v>
      </c>
      <c r="D38" s="155"/>
      <c r="E38" s="59">
        <v>22784271</v>
      </c>
      <c r="F38" s="60">
        <v>22784271</v>
      </c>
      <c r="G38" s="60">
        <v>24291717</v>
      </c>
      <c r="H38" s="60">
        <v>22673173</v>
      </c>
      <c r="I38" s="60">
        <v>22673173</v>
      </c>
      <c r="J38" s="60">
        <v>22673173</v>
      </c>
      <c r="K38" s="60">
        <v>22673173</v>
      </c>
      <c r="L38" s="60">
        <v>22673173</v>
      </c>
      <c r="M38" s="60">
        <v>22673173</v>
      </c>
      <c r="N38" s="60">
        <v>22673173</v>
      </c>
      <c r="O38" s="60">
        <v>22673173</v>
      </c>
      <c r="P38" s="60">
        <v>22673173</v>
      </c>
      <c r="Q38" s="60">
        <v>22673173</v>
      </c>
      <c r="R38" s="60">
        <v>22673173</v>
      </c>
      <c r="S38" s="60">
        <v>22673173</v>
      </c>
      <c r="T38" s="60">
        <v>22673173</v>
      </c>
      <c r="U38" s="60">
        <v>8643173</v>
      </c>
      <c r="V38" s="60">
        <v>8643173</v>
      </c>
      <c r="W38" s="60">
        <v>8643173</v>
      </c>
      <c r="X38" s="60">
        <v>22784271</v>
      </c>
      <c r="Y38" s="60">
        <v>-14141098</v>
      </c>
      <c r="Z38" s="140">
        <v>-62.07</v>
      </c>
      <c r="AA38" s="62">
        <v>22784271</v>
      </c>
    </row>
    <row r="39" spans="1:27" ht="12.75">
      <c r="A39" s="250" t="s">
        <v>59</v>
      </c>
      <c r="B39" s="253"/>
      <c r="C39" s="168">
        <f aca="true" t="shared" si="4" ref="C39:Y39">SUM(C37:C38)</f>
        <v>22673173</v>
      </c>
      <c r="D39" s="168">
        <f>SUM(D37:D38)</f>
        <v>0</v>
      </c>
      <c r="E39" s="76">
        <f t="shared" si="4"/>
        <v>22784271</v>
      </c>
      <c r="F39" s="77">
        <f t="shared" si="4"/>
        <v>22784271</v>
      </c>
      <c r="G39" s="77">
        <f t="shared" si="4"/>
        <v>24291717</v>
      </c>
      <c r="H39" s="77">
        <f t="shared" si="4"/>
        <v>22673173</v>
      </c>
      <c r="I39" s="77">
        <f t="shared" si="4"/>
        <v>22673173</v>
      </c>
      <c r="J39" s="77">
        <f t="shared" si="4"/>
        <v>22673173</v>
      </c>
      <c r="K39" s="77">
        <f t="shared" si="4"/>
        <v>22673173</v>
      </c>
      <c r="L39" s="77">
        <f t="shared" si="4"/>
        <v>22673173</v>
      </c>
      <c r="M39" s="77">
        <f t="shared" si="4"/>
        <v>22673173</v>
      </c>
      <c r="N39" s="77">
        <f t="shared" si="4"/>
        <v>22673173</v>
      </c>
      <c r="O39" s="77">
        <f t="shared" si="4"/>
        <v>22673173</v>
      </c>
      <c r="P39" s="77">
        <f t="shared" si="4"/>
        <v>22673173</v>
      </c>
      <c r="Q39" s="77">
        <f t="shared" si="4"/>
        <v>22673173</v>
      </c>
      <c r="R39" s="77">
        <f t="shared" si="4"/>
        <v>22673173</v>
      </c>
      <c r="S39" s="77">
        <f t="shared" si="4"/>
        <v>22673173</v>
      </c>
      <c r="T39" s="77">
        <f t="shared" si="4"/>
        <v>22673173</v>
      </c>
      <c r="U39" s="77">
        <f t="shared" si="4"/>
        <v>8643173</v>
      </c>
      <c r="V39" s="77">
        <f t="shared" si="4"/>
        <v>8643173</v>
      </c>
      <c r="W39" s="77">
        <f t="shared" si="4"/>
        <v>8643173</v>
      </c>
      <c r="X39" s="77">
        <f t="shared" si="4"/>
        <v>22784271</v>
      </c>
      <c r="Y39" s="77">
        <f t="shared" si="4"/>
        <v>-14141098</v>
      </c>
      <c r="Z39" s="212">
        <f>+IF(X39&lt;&gt;0,+(Y39/X39)*100,0)</f>
        <v>-62.06517645440576</v>
      </c>
      <c r="AA39" s="79">
        <f>SUM(AA37:AA38)</f>
        <v>22784271</v>
      </c>
    </row>
    <row r="40" spans="1:27" ht="12.75">
      <c r="A40" s="250" t="s">
        <v>167</v>
      </c>
      <c r="B40" s="251"/>
      <c r="C40" s="168">
        <f aca="true" t="shared" si="5" ref="C40:Y40">+C34+C39</f>
        <v>135585084</v>
      </c>
      <c r="D40" s="168">
        <f>+D34+D39</f>
        <v>0</v>
      </c>
      <c r="E40" s="72">
        <f t="shared" si="5"/>
        <v>37904691</v>
      </c>
      <c r="F40" s="73">
        <f t="shared" si="5"/>
        <v>46790207</v>
      </c>
      <c r="G40" s="73">
        <f t="shared" si="5"/>
        <v>702401937</v>
      </c>
      <c r="H40" s="73">
        <f t="shared" si="5"/>
        <v>737328439</v>
      </c>
      <c r="I40" s="73">
        <f t="shared" si="5"/>
        <v>203478823</v>
      </c>
      <c r="J40" s="73">
        <f t="shared" si="5"/>
        <v>203478823</v>
      </c>
      <c r="K40" s="73">
        <f t="shared" si="5"/>
        <v>203478823</v>
      </c>
      <c r="L40" s="73">
        <f t="shared" si="5"/>
        <v>299674553</v>
      </c>
      <c r="M40" s="73">
        <f t="shared" si="5"/>
        <v>124723036</v>
      </c>
      <c r="N40" s="73">
        <f t="shared" si="5"/>
        <v>124723036</v>
      </c>
      <c r="O40" s="73">
        <f t="shared" si="5"/>
        <v>124710664</v>
      </c>
      <c r="P40" s="73">
        <f t="shared" si="5"/>
        <v>112245034</v>
      </c>
      <c r="Q40" s="73">
        <f t="shared" si="5"/>
        <v>124115214</v>
      </c>
      <c r="R40" s="73">
        <f t="shared" si="5"/>
        <v>124115214</v>
      </c>
      <c r="S40" s="73">
        <f t="shared" si="5"/>
        <v>110396079</v>
      </c>
      <c r="T40" s="73">
        <f t="shared" si="5"/>
        <v>92485233</v>
      </c>
      <c r="U40" s="73">
        <f t="shared" si="5"/>
        <v>29250545</v>
      </c>
      <c r="V40" s="73">
        <f t="shared" si="5"/>
        <v>29250545</v>
      </c>
      <c r="W40" s="73">
        <f t="shared" si="5"/>
        <v>29250545</v>
      </c>
      <c r="X40" s="73">
        <f t="shared" si="5"/>
        <v>46790207</v>
      </c>
      <c r="Y40" s="73">
        <f t="shared" si="5"/>
        <v>-17539662</v>
      </c>
      <c r="Z40" s="170">
        <f>+IF(X40&lt;&gt;0,+(Y40/X40)*100,0)</f>
        <v>-37.48575423058077</v>
      </c>
      <c r="AA40" s="74">
        <f>+AA34+AA39</f>
        <v>46790207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1944985949</v>
      </c>
      <c r="D42" s="257">
        <f>+D25-D40</f>
        <v>0</v>
      </c>
      <c r="E42" s="258">
        <f t="shared" si="6"/>
        <v>1395532194</v>
      </c>
      <c r="F42" s="259">
        <f t="shared" si="6"/>
        <v>1566027826</v>
      </c>
      <c r="G42" s="259">
        <f t="shared" si="6"/>
        <v>2494480960</v>
      </c>
      <c r="H42" s="259">
        <f t="shared" si="6"/>
        <v>3633218512</v>
      </c>
      <c r="I42" s="259">
        <f t="shared" si="6"/>
        <v>2523731823</v>
      </c>
      <c r="J42" s="259">
        <f t="shared" si="6"/>
        <v>2523731823</v>
      </c>
      <c r="K42" s="259">
        <f t="shared" si="6"/>
        <v>2522449868</v>
      </c>
      <c r="L42" s="259">
        <f t="shared" si="6"/>
        <v>2413090705</v>
      </c>
      <c r="M42" s="259">
        <f t="shared" si="6"/>
        <v>2716779198</v>
      </c>
      <c r="N42" s="259">
        <f t="shared" si="6"/>
        <v>2716779198</v>
      </c>
      <c r="O42" s="259">
        <f t="shared" si="6"/>
        <v>2526736890</v>
      </c>
      <c r="P42" s="259">
        <f t="shared" si="6"/>
        <v>3984007583</v>
      </c>
      <c r="Q42" s="259">
        <f t="shared" si="6"/>
        <v>4057482942</v>
      </c>
      <c r="R42" s="259">
        <f t="shared" si="6"/>
        <v>4057482942</v>
      </c>
      <c r="S42" s="259">
        <f t="shared" si="6"/>
        <v>4108301744</v>
      </c>
      <c r="T42" s="259">
        <f t="shared" si="6"/>
        <v>4085356215</v>
      </c>
      <c r="U42" s="259">
        <f t="shared" si="6"/>
        <v>3594780694</v>
      </c>
      <c r="V42" s="259">
        <f t="shared" si="6"/>
        <v>3594780694</v>
      </c>
      <c r="W42" s="259">
        <f t="shared" si="6"/>
        <v>3594780694</v>
      </c>
      <c r="X42" s="259">
        <f t="shared" si="6"/>
        <v>1566027826</v>
      </c>
      <c r="Y42" s="259">
        <f t="shared" si="6"/>
        <v>2028752868</v>
      </c>
      <c r="Z42" s="260">
        <f>+IF(X42&lt;&gt;0,+(Y42/X42)*100,0)</f>
        <v>129.5476896589959</v>
      </c>
      <c r="AA42" s="261">
        <f>+AA25-AA40</f>
        <v>1566027826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1737408439</v>
      </c>
      <c r="D45" s="155"/>
      <c r="E45" s="59">
        <v>1395532194</v>
      </c>
      <c r="F45" s="60">
        <v>1465677826</v>
      </c>
      <c r="G45" s="60">
        <v>2374354781</v>
      </c>
      <c r="H45" s="60">
        <v>3532873277</v>
      </c>
      <c r="I45" s="60">
        <v>2423386588</v>
      </c>
      <c r="J45" s="60">
        <v>2423386588</v>
      </c>
      <c r="K45" s="60">
        <v>2422104633</v>
      </c>
      <c r="L45" s="60">
        <v>2312745470</v>
      </c>
      <c r="M45" s="60">
        <v>2616433963</v>
      </c>
      <c r="N45" s="60">
        <v>2616433963</v>
      </c>
      <c r="O45" s="60">
        <v>2426391655</v>
      </c>
      <c r="P45" s="60">
        <v>3883662348</v>
      </c>
      <c r="Q45" s="60">
        <v>3957137707</v>
      </c>
      <c r="R45" s="60">
        <v>3957137707</v>
      </c>
      <c r="S45" s="60">
        <v>4007956509</v>
      </c>
      <c r="T45" s="60">
        <v>3985010980</v>
      </c>
      <c r="U45" s="60">
        <v>3494435459</v>
      </c>
      <c r="V45" s="60">
        <v>3494435459</v>
      </c>
      <c r="W45" s="60">
        <v>3494435459</v>
      </c>
      <c r="X45" s="60">
        <v>1465677826</v>
      </c>
      <c r="Y45" s="60">
        <v>2028757633</v>
      </c>
      <c r="Z45" s="139">
        <v>138.42</v>
      </c>
      <c r="AA45" s="62">
        <v>1465677826</v>
      </c>
    </row>
    <row r="46" spans="1:27" ht="12.75">
      <c r="A46" s="249" t="s">
        <v>171</v>
      </c>
      <c r="B46" s="182"/>
      <c r="C46" s="155">
        <v>207577510</v>
      </c>
      <c r="D46" s="155"/>
      <c r="E46" s="59"/>
      <c r="F46" s="60">
        <v>100350000</v>
      </c>
      <c r="G46" s="60">
        <v>120126179</v>
      </c>
      <c r="H46" s="60">
        <v>100345235</v>
      </c>
      <c r="I46" s="60">
        <v>100345235</v>
      </c>
      <c r="J46" s="60">
        <v>100345235</v>
      </c>
      <c r="K46" s="60">
        <v>100345235</v>
      </c>
      <c r="L46" s="60">
        <v>100345235</v>
      </c>
      <c r="M46" s="60">
        <v>100345235</v>
      </c>
      <c r="N46" s="60">
        <v>100345235</v>
      </c>
      <c r="O46" s="60">
        <v>100345235</v>
      </c>
      <c r="P46" s="60">
        <v>100345235</v>
      </c>
      <c r="Q46" s="60">
        <v>100345235</v>
      </c>
      <c r="R46" s="60">
        <v>100345235</v>
      </c>
      <c r="S46" s="60">
        <v>100345235</v>
      </c>
      <c r="T46" s="60">
        <v>100345235</v>
      </c>
      <c r="U46" s="60">
        <v>100345235</v>
      </c>
      <c r="V46" s="60">
        <v>100345235</v>
      </c>
      <c r="W46" s="60">
        <v>100345235</v>
      </c>
      <c r="X46" s="60">
        <v>100350000</v>
      </c>
      <c r="Y46" s="60">
        <v>-4765</v>
      </c>
      <c r="Z46" s="139"/>
      <c r="AA46" s="62">
        <v>100350000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1944985949</v>
      </c>
      <c r="D48" s="217">
        <f>SUM(D45:D47)</f>
        <v>0</v>
      </c>
      <c r="E48" s="264">
        <f t="shared" si="7"/>
        <v>1395532194</v>
      </c>
      <c r="F48" s="219">
        <f t="shared" si="7"/>
        <v>1566027826</v>
      </c>
      <c r="G48" s="219">
        <f t="shared" si="7"/>
        <v>2494480960</v>
      </c>
      <c r="H48" s="219">
        <f t="shared" si="7"/>
        <v>3633218512</v>
      </c>
      <c r="I48" s="219">
        <f t="shared" si="7"/>
        <v>2523731823</v>
      </c>
      <c r="J48" s="219">
        <f t="shared" si="7"/>
        <v>2523731823</v>
      </c>
      <c r="K48" s="219">
        <f t="shared" si="7"/>
        <v>2522449868</v>
      </c>
      <c r="L48" s="219">
        <f t="shared" si="7"/>
        <v>2413090705</v>
      </c>
      <c r="M48" s="219">
        <f t="shared" si="7"/>
        <v>2716779198</v>
      </c>
      <c r="N48" s="219">
        <f t="shared" si="7"/>
        <v>2716779198</v>
      </c>
      <c r="O48" s="219">
        <f t="shared" si="7"/>
        <v>2526736890</v>
      </c>
      <c r="P48" s="219">
        <f t="shared" si="7"/>
        <v>3984007583</v>
      </c>
      <c r="Q48" s="219">
        <f t="shared" si="7"/>
        <v>4057482942</v>
      </c>
      <c r="R48" s="219">
        <f t="shared" si="7"/>
        <v>4057482942</v>
      </c>
      <c r="S48" s="219">
        <f t="shared" si="7"/>
        <v>4108301744</v>
      </c>
      <c r="T48" s="219">
        <f t="shared" si="7"/>
        <v>4085356215</v>
      </c>
      <c r="U48" s="219">
        <f t="shared" si="7"/>
        <v>3594780694</v>
      </c>
      <c r="V48" s="219">
        <f t="shared" si="7"/>
        <v>3594780694</v>
      </c>
      <c r="W48" s="219">
        <f t="shared" si="7"/>
        <v>3594780694</v>
      </c>
      <c r="X48" s="219">
        <f t="shared" si="7"/>
        <v>1566027826</v>
      </c>
      <c r="Y48" s="219">
        <f t="shared" si="7"/>
        <v>2028752868</v>
      </c>
      <c r="Z48" s="265">
        <f>+IF(X48&lt;&gt;0,+(Y48/X48)*100,0)</f>
        <v>129.5476896589959</v>
      </c>
      <c r="AA48" s="232">
        <f>SUM(AA45:AA47)</f>
        <v>1566027826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1052298</v>
      </c>
      <c r="D6" s="155"/>
      <c r="E6" s="59">
        <v>2174004</v>
      </c>
      <c r="F6" s="60">
        <v>14868498</v>
      </c>
      <c r="G6" s="60">
        <v>73085</v>
      </c>
      <c r="H6" s="60">
        <v>271869</v>
      </c>
      <c r="I6" s="60">
        <v>12888</v>
      </c>
      <c r="J6" s="60">
        <v>357842</v>
      </c>
      <c r="K6" s="60">
        <v>205227</v>
      </c>
      <c r="L6" s="60">
        <v>187672</v>
      </c>
      <c r="M6" s="60">
        <v>260429</v>
      </c>
      <c r="N6" s="60">
        <v>653328</v>
      </c>
      <c r="O6" s="60">
        <v>44483</v>
      </c>
      <c r="P6" s="60">
        <v>40473</v>
      </c>
      <c r="Q6" s="60">
        <v>7089539</v>
      </c>
      <c r="R6" s="60">
        <v>7174495</v>
      </c>
      <c r="S6" s="60">
        <v>248775</v>
      </c>
      <c r="T6" s="60"/>
      <c r="U6" s="60">
        <v>61210</v>
      </c>
      <c r="V6" s="60">
        <v>309985</v>
      </c>
      <c r="W6" s="60">
        <v>8495650</v>
      </c>
      <c r="X6" s="60">
        <v>14868498</v>
      </c>
      <c r="Y6" s="60">
        <v>-6372848</v>
      </c>
      <c r="Z6" s="140">
        <v>-42.86</v>
      </c>
      <c r="AA6" s="62">
        <v>14868498</v>
      </c>
    </row>
    <row r="7" spans="1:27" ht="12.75">
      <c r="A7" s="249" t="s">
        <v>32</v>
      </c>
      <c r="B7" s="182"/>
      <c r="C7" s="155">
        <v>2648989</v>
      </c>
      <c r="D7" s="155"/>
      <c r="E7" s="59">
        <v>3126096</v>
      </c>
      <c r="F7" s="60">
        <v>3126079</v>
      </c>
      <c r="G7" s="60">
        <v>183691</v>
      </c>
      <c r="H7" s="60">
        <v>145819</v>
      </c>
      <c r="I7" s="60">
        <v>45052</v>
      </c>
      <c r="J7" s="60">
        <v>374562</v>
      </c>
      <c r="K7" s="60">
        <v>146818</v>
      </c>
      <c r="L7" s="60">
        <v>92653</v>
      </c>
      <c r="M7" s="60">
        <v>108990</v>
      </c>
      <c r="N7" s="60">
        <v>348461</v>
      </c>
      <c r="O7" s="60">
        <v>117196</v>
      </c>
      <c r="P7" s="60">
        <v>128089</v>
      </c>
      <c r="Q7" s="60">
        <v>133426</v>
      </c>
      <c r="R7" s="60">
        <v>378711</v>
      </c>
      <c r="S7" s="60">
        <v>212038</v>
      </c>
      <c r="T7" s="60">
        <v>623459</v>
      </c>
      <c r="U7" s="60">
        <v>238206</v>
      </c>
      <c r="V7" s="60">
        <v>1073703</v>
      </c>
      <c r="W7" s="60">
        <v>2175437</v>
      </c>
      <c r="X7" s="60">
        <v>3126079</v>
      </c>
      <c r="Y7" s="60">
        <v>-950642</v>
      </c>
      <c r="Z7" s="140">
        <v>-30.41</v>
      </c>
      <c r="AA7" s="62">
        <v>3126079</v>
      </c>
    </row>
    <row r="8" spans="1:27" ht="12.75">
      <c r="A8" s="249" t="s">
        <v>178</v>
      </c>
      <c r="B8" s="182"/>
      <c r="C8" s="155">
        <v>174106996</v>
      </c>
      <c r="D8" s="155"/>
      <c r="E8" s="59">
        <v>9935964</v>
      </c>
      <c r="F8" s="60">
        <v>39719656</v>
      </c>
      <c r="G8" s="60">
        <v>14804031</v>
      </c>
      <c r="H8" s="60">
        <v>3413206</v>
      </c>
      <c r="I8" s="60">
        <v>15886867</v>
      </c>
      <c r="J8" s="60">
        <v>34104104</v>
      </c>
      <c r="K8" s="60">
        <v>5248149</v>
      </c>
      <c r="L8" s="60">
        <v>761846</v>
      </c>
      <c r="M8" s="60">
        <v>5713456</v>
      </c>
      <c r="N8" s="60">
        <v>11723451</v>
      </c>
      <c r="O8" s="60">
        <v>5471668</v>
      </c>
      <c r="P8" s="60">
        <v>2414637</v>
      </c>
      <c r="Q8" s="60">
        <v>10197305</v>
      </c>
      <c r="R8" s="60">
        <v>18083610</v>
      </c>
      <c r="S8" s="60">
        <v>9339050</v>
      </c>
      <c r="T8" s="60">
        <v>1974449</v>
      </c>
      <c r="U8" s="60">
        <v>12245255</v>
      </c>
      <c r="V8" s="60">
        <v>23558754</v>
      </c>
      <c r="W8" s="60">
        <v>87469919</v>
      </c>
      <c r="X8" s="60">
        <v>39719656</v>
      </c>
      <c r="Y8" s="60">
        <v>47750263</v>
      </c>
      <c r="Z8" s="140">
        <v>120.22</v>
      </c>
      <c r="AA8" s="62">
        <v>39719656</v>
      </c>
    </row>
    <row r="9" spans="1:27" ht="12.75">
      <c r="A9" s="249" t="s">
        <v>179</v>
      </c>
      <c r="B9" s="182"/>
      <c r="C9" s="155">
        <v>339291000</v>
      </c>
      <c r="D9" s="155"/>
      <c r="E9" s="59">
        <v>342061200</v>
      </c>
      <c r="F9" s="60">
        <v>342061200</v>
      </c>
      <c r="G9" s="60">
        <v>138149000</v>
      </c>
      <c r="H9" s="60">
        <v>2186000</v>
      </c>
      <c r="I9" s="60"/>
      <c r="J9" s="60">
        <v>140335000</v>
      </c>
      <c r="K9" s="60">
        <v>11400000</v>
      </c>
      <c r="L9" s="60">
        <v>1009000</v>
      </c>
      <c r="M9" s="60">
        <v>83296000</v>
      </c>
      <c r="N9" s="60">
        <v>95705000</v>
      </c>
      <c r="O9" s="60"/>
      <c r="P9" s="60">
        <v>674000</v>
      </c>
      <c r="Q9" s="60">
        <v>88329000</v>
      </c>
      <c r="R9" s="60">
        <v>89003000</v>
      </c>
      <c r="S9" s="60"/>
      <c r="T9" s="60"/>
      <c r="U9" s="60"/>
      <c r="V9" s="60"/>
      <c r="W9" s="60">
        <v>325043000</v>
      </c>
      <c r="X9" s="60">
        <v>342061200</v>
      </c>
      <c r="Y9" s="60">
        <v>-17018200</v>
      </c>
      <c r="Z9" s="140">
        <v>-4.98</v>
      </c>
      <c r="AA9" s="62">
        <v>342061200</v>
      </c>
    </row>
    <row r="10" spans="1:27" ht="12.75">
      <c r="A10" s="249" t="s">
        <v>180</v>
      </c>
      <c r="B10" s="182"/>
      <c r="C10" s="155">
        <v>89139000</v>
      </c>
      <c r="D10" s="155"/>
      <c r="E10" s="59">
        <v>113628801</v>
      </c>
      <c r="F10" s="60">
        <v>111628800</v>
      </c>
      <c r="G10" s="60">
        <v>51020000</v>
      </c>
      <c r="H10" s="60"/>
      <c r="I10" s="60"/>
      <c r="J10" s="60">
        <v>51020000</v>
      </c>
      <c r="K10" s="60"/>
      <c r="L10" s="60"/>
      <c r="M10" s="60">
        <v>48850000</v>
      </c>
      <c r="N10" s="60">
        <v>48850000</v>
      </c>
      <c r="O10" s="60"/>
      <c r="P10" s="60"/>
      <c r="Q10" s="60">
        <v>17634000</v>
      </c>
      <c r="R10" s="60">
        <v>17634000</v>
      </c>
      <c r="S10" s="60"/>
      <c r="T10" s="60"/>
      <c r="U10" s="60"/>
      <c r="V10" s="60"/>
      <c r="W10" s="60">
        <v>117504000</v>
      </c>
      <c r="X10" s="60">
        <v>111628800</v>
      </c>
      <c r="Y10" s="60">
        <v>5875200</v>
      </c>
      <c r="Z10" s="140">
        <v>5.26</v>
      </c>
      <c r="AA10" s="62">
        <v>111628800</v>
      </c>
    </row>
    <row r="11" spans="1:27" ht="12.75">
      <c r="A11" s="249" t="s">
        <v>181</v>
      </c>
      <c r="B11" s="182"/>
      <c r="C11" s="155">
        <v>10066428</v>
      </c>
      <c r="D11" s="155"/>
      <c r="E11" s="59">
        <v>12130536</v>
      </c>
      <c r="F11" s="60">
        <v>12130537</v>
      </c>
      <c r="G11" s="60">
        <v>9825</v>
      </c>
      <c r="H11" s="60">
        <v>15193</v>
      </c>
      <c r="I11" s="60">
        <v>1076625</v>
      </c>
      <c r="J11" s="60">
        <v>1101643</v>
      </c>
      <c r="K11" s="60">
        <v>320493</v>
      </c>
      <c r="L11" s="60">
        <v>689999</v>
      </c>
      <c r="M11" s="60">
        <v>87664</v>
      </c>
      <c r="N11" s="60">
        <v>1098156</v>
      </c>
      <c r="O11" s="60">
        <v>2959155</v>
      </c>
      <c r="P11" s="60">
        <v>136613</v>
      </c>
      <c r="Q11" s="60">
        <v>14839</v>
      </c>
      <c r="R11" s="60">
        <v>3110607</v>
      </c>
      <c r="S11" s="60">
        <v>349989</v>
      </c>
      <c r="T11" s="60">
        <v>307687</v>
      </c>
      <c r="U11" s="60">
        <v>715656</v>
      </c>
      <c r="V11" s="60">
        <v>1373332</v>
      </c>
      <c r="W11" s="60">
        <v>6683738</v>
      </c>
      <c r="X11" s="60">
        <v>12130537</v>
      </c>
      <c r="Y11" s="60">
        <v>-5446799</v>
      </c>
      <c r="Z11" s="140">
        <v>-44.9</v>
      </c>
      <c r="AA11" s="62">
        <v>12130537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-521305656</v>
      </c>
      <c r="D14" s="155"/>
      <c r="E14" s="59">
        <v>-335348304</v>
      </c>
      <c r="F14" s="60">
        <v>-376087092</v>
      </c>
      <c r="G14" s="60">
        <v>-35434315</v>
      </c>
      <c r="H14" s="60">
        <v>-28914136</v>
      </c>
      <c r="I14" s="60">
        <v>-38766543</v>
      </c>
      <c r="J14" s="60">
        <v>-103114994</v>
      </c>
      <c r="K14" s="60">
        <v>-27535744</v>
      </c>
      <c r="L14" s="60">
        <v>-24539857</v>
      </c>
      <c r="M14" s="60">
        <v>-35161951</v>
      </c>
      <c r="N14" s="60">
        <v>-87237552</v>
      </c>
      <c r="O14" s="60">
        <v>-28184697</v>
      </c>
      <c r="P14" s="60">
        <v>-28250485</v>
      </c>
      <c r="Q14" s="60">
        <v>-43219181</v>
      </c>
      <c r="R14" s="60">
        <v>-99654363</v>
      </c>
      <c r="S14" s="60">
        <v>-18911426</v>
      </c>
      <c r="T14" s="60">
        <v>-48089846</v>
      </c>
      <c r="U14" s="60">
        <v>-55963588</v>
      </c>
      <c r="V14" s="60">
        <v>-122964860</v>
      </c>
      <c r="W14" s="60">
        <v>-412971769</v>
      </c>
      <c r="X14" s="60">
        <v>-376087092</v>
      </c>
      <c r="Y14" s="60">
        <v>-36884677</v>
      </c>
      <c r="Z14" s="140">
        <v>9.81</v>
      </c>
      <c r="AA14" s="62">
        <v>-376087092</v>
      </c>
    </row>
    <row r="15" spans="1:27" ht="12.75">
      <c r="A15" s="249" t="s">
        <v>40</v>
      </c>
      <c r="B15" s="182"/>
      <c r="C15" s="155">
        <v>-395605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-20932080</v>
      </c>
      <c r="F16" s="60">
        <v>-20932081</v>
      </c>
      <c r="G16" s="60"/>
      <c r="H16" s="60"/>
      <c r="I16" s="60"/>
      <c r="J16" s="60"/>
      <c r="K16" s="60"/>
      <c r="L16" s="60"/>
      <c r="M16" s="60">
        <v>-3227282</v>
      </c>
      <c r="N16" s="60">
        <v>-3227282</v>
      </c>
      <c r="O16" s="60">
        <v>-3304195</v>
      </c>
      <c r="P16" s="60">
        <v>-3737785</v>
      </c>
      <c r="Q16" s="60">
        <v>-3834550</v>
      </c>
      <c r="R16" s="60">
        <v>-10876530</v>
      </c>
      <c r="S16" s="60">
        <v>-3198695</v>
      </c>
      <c r="T16" s="60">
        <v>-4004524</v>
      </c>
      <c r="U16" s="60">
        <v>-3504981</v>
      </c>
      <c r="V16" s="60">
        <v>-10708200</v>
      </c>
      <c r="W16" s="60">
        <v>-24812012</v>
      </c>
      <c r="X16" s="60">
        <v>-20932081</v>
      </c>
      <c r="Y16" s="60">
        <v>-3879931</v>
      </c>
      <c r="Z16" s="140">
        <v>18.54</v>
      </c>
      <c r="AA16" s="62">
        <v>-20932081</v>
      </c>
    </row>
    <row r="17" spans="1:27" ht="12.75">
      <c r="A17" s="250" t="s">
        <v>185</v>
      </c>
      <c r="B17" s="251"/>
      <c r="C17" s="168">
        <f aca="true" t="shared" si="0" ref="C17:Y17">SUM(C6:C16)</f>
        <v>94603450</v>
      </c>
      <c r="D17" s="168">
        <f t="shared" si="0"/>
        <v>0</v>
      </c>
      <c r="E17" s="72">
        <f t="shared" si="0"/>
        <v>126776217</v>
      </c>
      <c r="F17" s="73">
        <f t="shared" si="0"/>
        <v>126515597</v>
      </c>
      <c r="G17" s="73">
        <f t="shared" si="0"/>
        <v>168805317</v>
      </c>
      <c r="H17" s="73">
        <f t="shared" si="0"/>
        <v>-22882049</v>
      </c>
      <c r="I17" s="73">
        <f t="shared" si="0"/>
        <v>-21745111</v>
      </c>
      <c r="J17" s="73">
        <f t="shared" si="0"/>
        <v>124178157</v>
      </c>
      <c r="K17" s="73">
        <f t="shared" si="0"/>
        <v>-10215057</v>
      </c>
      <c r="L17" s="73">
        <f t="shared" si="0"/>
        <v>-21798687</v>
      </c>
      <c r="M17" s="73">
        <f t="shared" si="0"/>
        <v>99927306</v>
      </c>
      <c r="N17" s="73">
        <f t="shared" si="0"/>
        <v>67913562</v>
      </c>
      <c r="O17" s="73">
        <f t="shared" si="0"/>
        <v>-22896390</v>
      </c>
      <c r="P17" s="73">
        <f t="shared" si="0"/>
        <v>-28594458</v>
      </c>
      <c r="Q17" s="73">
        <f t="shared" si="0"/>
        <v>76344378</v>
      </c>
      <c r="R17" s="73">
        <f t="shared" si="0"/>
        <v>24853530</v>
      </c>
      <c r="S17" s="73">
        <f t="shared" si="0"/>
        <v>-11960269</v>
      </c>
      <c r="T17" s="73">
        <f t="shared" si="0"/>
        <v>-49188775</v>
      </c>
      <c r="U17" s="73">
        <f t="shared" si="0"/>
        <v>-46208242</v>
      </c>
      <c r="V17" s="73">
        <f t="shared" si="0"/>
        <v>-107357286</v>
      </c>
      <c r="W17" s="73">
        <f t="shared" si="0"/>
        <v>109587963</v>
      </c>
      <c r="X17" s="73">
        <f t="shared" si="0"/>
        <v>126515597</v>
      </c>
      <c r="Y17" s="73">
        <f t="shared" si="0"/>
        <v>-16927634</v>
      </c>
      <c r="Z17" s="170">
        <f>+IF(X17&lt;&gt;0,+(Y17/X17)*100,0)</f>
        <v>-13.379879162250644</v>
      </c>
      <c r="AA17" s="74">
        <f>SUM(AA6:AA16)</f>
        <v>126515597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5239945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-117451868</v>
      </c>
      <c r="D26" s="155"/>
      <c r="E26" s="59">
        <v>-135671785</v>
      </c>
      <c r="F26" s="60">
        <v>-113975097</v>
      </c>
      <c r="G26" s="60">
        <v>-21911503</v>
      </c>
      <c r="H26" s="60">
        <v>-4991981</v>
      </c>
      <c r="I26" s="60">
        <v>-1818521</v>
      </c>
      <c r="J26" s="60">
        <v>-28722005</v>
      </c>
      <c r="K26" s="60">
        <v>-5961009</v>
      </c>
      <c r="L26" s="60">
        <v>-18234988</v>
      </c>
      <c r="M26" s="60">
        <v>-19820481</v>
      </c>
      <c r="N26" s="60">
        <v>-44016478</v>
      </c>
      <c r="O26" s="60"/>
      <c r="P26" s="60">
        <v>-5598843</v>
      </c>
      <c r="Q26" s="60">
        <v>-3027325</v>
      </c>
      <c r="R26" s="60">
        <v>-8626168</v>
      </c>
      <c r="S26" s="60">
        <v>-14352898</v>
      </c>
      <c r="T26" s="60">
        <v>-2593272</v>
      </c>
      <c r="U26" s="60">
        <v>-13317979</v>
      </c>
      <c r="V26" s="60">
        <v>-30264149</v>
      </c>
      <c r="W26" s="60">
        <v>-111628800</v>
      </c>
      <c r="X26" s="60">
        <v>-113975097</v>
      </c>
      <c r="Y26" s="60">
        <v>2346297</v>
      </c>
      <c r="Z26" s="140">
        <v>-2.06</v>
      </c>
      <c r="AA26" s="62">
        <v>-113975097</v>
      </c>
    </row>
    <row r="27" spans="1:27" ht="12.75">
      <c r="A27" s="250" t="s">
        <v>192</v>
      </c>
      <c r="B27" s="251"/>
      <c r="C27" s="168">
        <f aca="true" t="shared" si="1" ref="C27:Y27">SUM(C21:C26)</f>
        <v>-112211923</v>
      </c>
      <c r="D27" s="168">
        <f>SUM(D21:D26)</f>
        <v>0</v>
      </c>
      <c r="E27" s="72">
        <f t="shared" si="1"/>
        <v>-135671785</v>
      </c>
      <c r="F27" s="73">
        <f t="shared" si="1"/>
        <v>-113975097</v>
      </c>
      <c r="G27" s="73">
        <f t="shared" si="1"/>
        <v>-21911503</v>
      </c>
      <c r="H27" s="73">
        <f t="shared" si="1"/>
        <v>-4991981</v>
      </c>
      <c r="I27" s="73">
        <f t="shared" si="1"/>
        <v>-1818521</v>
      </c>
      <c r="J27" s="73">
        <f t="shared" si="1"/>
        <v>-28722005</v>
      </c>
      <c r="K27" s="73">
        <f t="shared" si="1"/>
        <v>-5961009</v>
      </c>
      <c r="L27" s="73">
        <f t="shared" si="1"/>
        <v>-18234988</v>
      </c>
      <c r="M27" s="73">
        <f t="shared" si="1"/>
        <v>-19820481</v>
      </c>
      <c r="N27" s="73">
        <f t="shared" si="1"/>
        <v>-44016478</v>
      </c>
      <c r="O27" s="73">
        <f t="shared" si="1"/>
        <v>0</v>
      </c>
      <c r="P27" s="73">
        <f t="shared" si="1"/>
        <v>-5598843</v>
      </c>
      <c r="Q27" s="73">
        <f t="shared" si="1"/>
        <v>-3027325</v>
      </c>
      <c r="R27" s="73">
        <f t="shared" si="1"/>
        <v>-8626168</v>
      </c>
      <c r="S27" s="73">
        <f t="shared" si="1"/>
        <v>-14352898</v>
      </c>
      <c r="T27" s="73">
        <f t="shared" si="1"/>
        <v>-2593272</v>
      </c>
      <c r="U27" s="73">
        <f t="shared" si="1"/>
        <v>-13317979</v>
      </c>
      <c r="V27" s="73">
        <f t="shared" si="1"/>
        <v>-30264149</v>
      </c>
      <c r="W27" s="73">
        <f t="shared" si="1"/>
        <v>-111628800</v>
      </c>
      <c r="X27" s="73">
        <f t="shared" si="1"/>
        <v>-113975097</v>
      </c>
      <c r="Y27" s="73">
        <f t="shared" si="1"/>
        <v>2346297</v>
      </c>
      <c r="Z27" s="170">
        <f>+IF(X27&lt;&gt;0,+(Y27/X27)*100,0)</f>
        <v>-2.0586049599940237</v>
      </c>
      <c r="AA27" s="74">
        <f>SUM(AA21:AA26)</f>
        <v>-113975097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-17608473</v>
      </c>
      <c r="D38" s="153">
        <f>+D17+D27+D36</f>
        <v>0</v>
      </c>
      <c r="E38" s="99">
        <f t="shared" si="3"/>
        <v>-8895568</v>
      </c>
      <c r="F38" s="100">
        <f t="shared" si="3"/>
        <v>12540500</v>
      </c>
      <c r="G38" s="100">
        <f t="shared" si="3"/>
        <v>146893814</v>
      </c>
      <c r="H38" s="100">
        <f t="shared" si="3"/>
        <v>-27874030</v>
      </c>
      <c r="I38" s="100">
        <f t="shared" si="3"/>
        <v>-23563632</v>
      </c>
      <c r="J38" s="100">
        <f t="shared" si="3"/>
        <v>95456152</v>
      </c>
      <c r="K38" s="100">
        <f t="shared" si="3"/>
        <v>-16176066</v>
      </c>
      <c r="L38" s="100">
        <f t="shared" si="3"/>
        <v>-40033675</v>
      </c>
      <c r="M38" s="100">
        <f t="shared" si="3"/>
        <v>80106825</v>
      </c>
      <c r="N38" s="100">
        <f t="shared" si="3"/>
        <v>23897084</v>
      </c>
      <c r="O38" s="100">
        <f t="shared" si="3"/>
        <v>-22896390</v>
      </c>
      <c r="P38" s="100">
        <f t="shared" si="3"/>
        <v>-34193301</v>
      </c>
      <c r="Q38" s="100">
        <f t="shared" si="3"/>
        <v>73317053</v>
      </c>
      <c r="R38" s="100">
        <f t="shared" si="3"/>
        <v>16227362</v>
      </c>
      <c r="S38" s="100">
        <f t="shared" si="3"/>
        <v>-26313167</v>
      </c>
      <c r="T38" s="100">
        <f t="shared" si="3"/>
        <v>-51782047</v>
      </c>
      <c r="U38" s="100">
        <f t="shared" si="3"/>
        <v>-59526221</v>
      </c>
      <c r="V38" s="100">
        <f t="shared" si="3"/>
        <v>-137621435</v>
      </c>
      <c r="W38" s="100">
        <f t="shared" si="3"/>
        <v>-2040837</v>
      </c>
      <c r="X38" s="100">
        <f t="shared" si="3"/>
        <v>12540500</v>
      </c>
      <c r="Y38" s="100">
        <f t="shared" si="3"/>
        <v>-14581337</v>
      </c>
      <c r="Z38" s="137">
        <f>+IF(X38&lt;&gt;0,+(Y38/X38)*100,0)</f>
        <v>-116.27396834257007</v>
      </c>
      <c r="AA38" s="102">
        <f>+AA17+AA27+AA36</f>
        <v>12540500</v>
      </c>
    </row>
    <row r="39" spans="1:27" ht="12.75">
      <c r="A39" s="249" t="s">
        <v>200</v>
      </c>
      <c r="B39" s="182"/>
      <c r="C39" s="153">
        <v>86440151</v>
      </c>
      <c r="D39" s="153"/>
      <c r="E39" s="99">
        <v>35845981</v>
      </c>
      <c r="F39" s="100"/>
      <c r="G39" s="100">
        <v>66452774</v>
      </c>
      <c r="H39" s="100">
        <v>213346588</v>
      </c>
      <c r="I39" s="100">
        <v>185472558</v>
      </c>
      <c r="J39" s="100">
        <v>66452774</v>
      </c>
      <c r="K39" s="100">
        <v>161908926</v>
      </c>
      <c r="L39" s="100">
        <v>145732860</v>
      </c>
      <c r="M39" s="100">
        <v>105699185</v>
      </c>
      <c r="N39" s="100">
        <v>161908926</v>
      </c>
      <c r="O39" s="100">
        <v>185806010</v>
      </c>
      <c r="P39" s="100">
        <v>162909620</v>
      </c>
      <c r="Q39" s="100">
        <v>128716319</v>
      </c>
      <c r="R39" s="100">
        <v>185806010</v>
      </c>
      <c r="S39" s="100">
        <v>202033372</v>
      </c>
      <c r="T39" s="100">
        <v>175720205</v>
      </c>
      <c r="U39" s="100">
        <v>123938158</v>
      </c>
      <c r="V39" s="100">
        <v>202033372</v>
      </c>
      <c r="W39" s="100">
        <v>66452774</v>
      </c>
      <c r="X39" s="100"/>
      <c r="Y39" s="100">
        <v>66452774</v>
      </c>
      <c r="Z39" s="137"/>
      <c r="AA39" s="102"/>
    </row>
    <row r="40" spans="1:27" ht="12.75">
      <c r="A40" s="269" t="s">
        <v>201</v>
      </c>
      <c r="B40" s="256"/>
      <c r="C40" s="257">
        <v>68831678</v>
      </c>
      <c r="D40" s="257"/>
      <c r="E40" s="258">
        <v>26950410</v>
      </c>
      <c r="F40" s="259">
        <v>12540500</v>
      </c>
      <c r="G40" s="259">
        <v>213346588</v>
      </c>
      <c r="H40" s="259">
        <v>185472558</v>
      </c>
      <c r="I40" s="259">
        <v>161908926</v>
      </c>
      <c r="J40" s="259">
        <v>161908926</v>
      </c>
      <c r="K40" s="259">
        <v>145732860</v>
      </c>
      <c r="L40" s="259">
        <v>105699185</v>
      </c>
      <c r="M40" s="259">
        <v>185806010</v>
      </c>
      <c r="N40" s="259">
        <v>185806010</v>
      </c>
      <c r="O40" s="259">
        <v>162909620</v>
      </c>
      <c r="P40" s="259">
        <v>128716319</v>
      </c>
      <c r="Q40" s="259">
        <v>202033372</v>
      </c>
      <c r="R40" s="259">
        <v>162909620</v>
      </c>
      <c r="S40" s="259">
        <v>175720205</v>
      </c>
      <c r="T40" s="259">
        <v>123938158</v>
      </c>
      <c r="U40" s="259">
        <v>64411937</v>
      </c>
      <c r="V40" s="259">
        <v>64411937</v>
      </c>
      <c r="W40" s="259">
        <v>64411937</v>
      </c>
      <c r="X40" s="259">
        <v>12540500</v>
      </c>
      <c r="Y40" s="259">
        <v>51871437</v>
      </c>
      <c r="Z40" s="260">
        <v>413.63</v>
      </c>
      <c r="AA40" s="261">
        <v>12540500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117451868</v>
      </c>
      <c r="D5" s="200">
        <f t="shared" si="0"/>
        <v>0</v>
      </c>
      <c r="E5" s="106">
        <f t="shared" si="0"/>
        <v>95114313</v>
      </c>
      <c r="F5" s="106">
        <f t="shared" si="0"/>
        <v>83101783</v>
      </c>
      <c r="G5" s="106">
        <f t="shared" si="0"/>
        <v>0</v>
      </c>
      <c r="H5" s="106">
        <f t="shared" si="0"/>
        <v>4991981</v>
      </c>
      <c r="I5" s="106">
        <f t="shared" si="0"/>
        <v>1818521</v>
      </c>
      <c r="J5" s="106">
        <f t="shared" si="0"/>
        <v>6810502</v>
      </c>
      <c r="K5" s="106">
        <f t="shared" si="0"/>
        <v>4632430</v>
      </c>
      <c r="L5" s="106">
        <f t="shared" si="0"/>
        <v>18234988</v>
      </c>
      <c r="M5" s="106">
        <f t="shared" si="0"/>
        <v>19820481</v>
      </c>
      <c r="N5" s="106">
        <f t="shared" si="0"/>
        <v>42687899</v>
      </c>
      <c r="O5" s="106">
        <f t="shared" si="0"/>
        <v>0</v>
      </c>
      <c r="P5" s="106">
        <f t="shared" si="0"/>
        <v>5598843</v>
      </c>
      <c r="Q5" s="106">
        <f t="shared" si="0"/>
        <v>3027325</v>
      </c>
      <c r="R5" s="106">
        <f t="shared" si="0"/>
        <v>8626168</v>
      </c>
      <c r="S5" s="106">
        <f t="shared" si="0"/>
        <v>14352898</v>
      </c>
      <c r="T5" s="106">
        <f t="shared" si="0"/>
        <v>2593272</v>
      </c>
      <c r="U5" s="106">
        <f t="shared" si="0"/>
        <v>13317979</v>
      </c>
      <c r="V5" s="106">
        <f t="shared" si="0"/>
        <v>30264149</v>
      </c>
      <c r="W5" s="106">
        <f t="shared" si="0"/>
        <v>88388718</v>
      </c>
      <c r="X5" s="106">
        <f t="shared" si="0"/>
        <v>83101783</v>
      </c>
      <c r="Y5" s="106">
        <f t="shared" si="0"/>
        <v>5286935</v>
      </c>
      <c r="Z5" s="201">
        <f>+IF(X5&lt;&gt;0,+(Y5/X5)*100,0)</f>
        <v>6.361999477195333</v>
      </c>
      <c r="AA5" s="199">
        <f>SUM(AA11:AA18)</f>
        <v>83101783</v>
      </c>
    </row>
    <row r="6" spans="1:27" ht="12.75">
      <c r="A6" s="291" t="s">
        <v>205</v>
      </c>
      <c r="B6" s="142"/>
      <c r="C6" s="62"/>
      <c r="D6" s="156"/>
      <c r="E6" s="60"/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163392</v>
      </c>
      <c r="U6" s="60"/>
      <c r="V6" s="60">
        <v>163392</v>
      </c>
      <c r="W6" s="60">
        <v>163392</v>
      </c>
      <c r="X6" s="60">
        <v>500000</v>
      </c>
      <c r="Y6" s="60">
        <v>-336608</v>
      </c>
      <c r="Z6" s="140">
        <v>-67.32</v>
      </c>
      <c r="AA6" s="155">
        <v>500000</v>
      </c>
    </row>
    <row r="7" spans="1:27" ht="12.75">
      <c r="A7" s="291" t="s">
        <v>206</v>
      </c>
      <c r="B7" s="142"/>
      <c r="C7" s="62"/>
      <c r="D7" s="156"/>
      <c r="E7" s="60">
        <v>2000000</v>
      </c>
      <c r="F7" s="60">
        <v>8842415</v>
      </c>
      <c r="G7" s="60"/>
      <c r="H7" s="60"/>
      <c r="I7" s="60">
        <v>930305</v>
      </c>
      <c r="J7" s="60">
        <v>930305</v>
      </c>
      <c r="K7" s="60">
        <v>490867</v>
      </c>
      <c r="L7" s="60">
        <v>406411</v>
      </c>
      <c r="M7" s="60">
        <v>25063</v>
      </c>
      <c r="N7" s="60">
        <v>922341</v>
      </c>
      <c r="O7" s="60"/>
      <c r="P7" s="60">
        <v>894455</v>
      </c>
      <c r="Q7" s="60">
        <v>520648</v>
      </c>
      <c r="R7" s="60">
        <v>1415103</v>
      </c>
      <c r="S7" s="60"/>
      <c r="T7" s="60"/>
      <c r="U7" s="60"/>
      <c r="V7" s="60"/>
      <c r="W7" s="60">
        <v>3267749</v>
      </c>
      <c r="X7" s="60">
        <v>8842415</v>
      </c>
      <c r="Y7" s="60">
        <v>-5574666</v>
      </c>
      <c r="Z7" s="140">
        <v>-63.04</v>
      </c>
      <c r="AA7" s="155">
        <v>8842415</v>
      </c>
    </row>
    <row r="8" spans="1:27" ht="12.75">
      <c r="A8" s="291" t="s">
        <v>207</v>
      </c>
      <c r="B8" s="142"/>
      <c r="C8" s="62"/>
      <c r="D8" s="156"/>
      <c r="E8" s="60">
        <v>72549680</v>
      </c>
      <c r="F8" s="60">
        <v>66081669</v>
      </c>
      <c r="G8" s="60"/>
      <c r="H8" s="60">
        <v>4991981</v>
      </c>
      <c r="I8" s="60">
        <v>101220</v>
      </c>
      <c r="J8" s="60">
        <v>5093201</v>
      </c>
      <c r="K8" s="60">
        <v>2824290</v>
      </c>
      <c r="L8" s="60">
        <v>15424450</v>
      </c>
      <c r="M8" s="60">
        <v>19576052</v>
      </c>
      <c r="N8" s="60">
        <v>37824792</v>
      </c>
      <c r="O8" s="60"/>
      <c r="P8" s="60">
        <v>2205333</v>
      </c>
      <c r="Q8" s="60">
        <v>2506677</v>
      </c>
      <c r="R8" s="60">
        <v>4712010</v>
      </c>
      <c r="S8" s="60">
        <v>14352898</v>
      </c>
      <c r="T8" s="60">
        <v>2429880</v>
      </c>
      <c r="U8" s="60">
        <v>13317979</v>
      </c>
      <c r="V8" s="60">
        <v>30100757</v>
      </c>
      <c r="W8" s="60">
        <v>77730760</v>
      </c>
      <c r="X8" s="60">
        <v>66081669</v>
      </c>
      <c r="Y8" s="60">
        <v>11649091</v>
      </c>
      <c r="Z8" s="140">
        <v>17.63</v>
      </c>
      <c r="AA8" s="155">
        <v>66081669</v>
      </c>
    </row>
    <row r="9" spans="1:27" ht="12.75">
      <c r="A9" s="291" t="s">
        <v>208</v>
      </c>
      <c r="B9" s="142"/>
      <c r="C9" s="62"/>
      <c r="D9" s="156"/>
      <c r="E9" s="60">
        <v>19664633</v>
      </c>
      <c r="F9" s="60">
        <v>6027699</v>
      </c>
      <c r="G9" s="60"/>
      <c r="H9" s="60"/>
      <c r="I9" s="60">
        <v>786996</v>
      </c>
      <c r="J9" s="60">
        <v>786996</v>
      </c>
      <c r="K9" s="60">
        <v>1317273</v>
      </c>
      <c r="L9" s="60">
        <v>2404127</v>
      </c>
      <c r="M9" s="60">
        <v>219366</v>
      </c>
      <c r="N9" s="60">
        <v>3940766</v>
      </c>
      <c r="O9" s="60"/>
      <c r="P9" s="60">
        <v>2103633</v>
      </c>
      <c r="Q9" s="60"/>
      <c r="R9" s="60">
        <v>2103633</v>
      </c>
      <c r="S9" s="60"/>
      <c r="T9" s="60"/>
      <c r="U9" s="60"/>
      <c r="V9" s="60"/>
      <c r="W9" s="60">
        <v>6831395</v>
      </c>
      <c r="X9" s="60">
        <v>6027699</v>
      </c>
      <c r="Y9" s="60">
        <v>803696</v>
      </c>
      <c r="Z9" s="140">
        <v>13.33</v>
      </c>
      <c r="AA9" s="155">
        <v>6027699</v>
      </c>
    </row>
    <row r="10" spans="1:27" ht="12.75">
      <c r="A10" s="291" t="s">
        <v>209</v>
      </c>
      <c r="B10" s="142"/>
      <c r="C10" s="62">
        <v>112832828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395422</v>
      </c>
      <c r="Q10" s="60"/>
      <c r="R10" s="60">
        <v>395422</v>
      </c>
      <c r="S10" s="60"/>
      <c r="T10" s="60"/>
      <c r="U10" s="60"/>
      <c r="V10" s="60"/>
      <c r="W10" s="60">
        <v>395422</v>
      </c>
      <c r="X10" s="60"/>
      <c r="Y10" s="60">
        <v>395422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112832828</v>
      </c>
      <c r="D11" s="294">
        <f t="shared" si="1"/>
        <v>0</v>
      </c>
      <c r="E11" s="295">
        <f t="shared" si="1"/>
        <v>94214313</v>
      </c>
      <c r="F11" s="295">
        <f t="shared" si="1"/>
        <v>81451783</v>
      </c>
      <c r="G11" s="295">
        <f t="shared" si="1"/>
        <v>0</v>
      </c>
      <c r="H11" s="295">
        <f t="shared" si="1"/>
        <v>4991981</v>
      </c>
      <c r="I11" s="295">
        <f t="shared" si="1"/>
        <v>1818521</v>
      </c>
      <c r="J11" s="295">
        <f t="shared" si="1"/>
        <v>6810502</v>
      </c>
      <c r="K11" s="295">
        <f t="shared" si="1"/>
        <v>4632430</v>
      </c>
      <c r="L11" s="295">
        <f t="shared" si="1"/>
        <v>18234988</v>
      </c>
      <c r="M11" s="295">
        <f t="shared" si="1"/>
        <v>19820481</v>
      </c>
      <c r="N11" s="295">
        <f t="shared" si="1"/>
        <v>42687899</v>
      </c>
      <c r="O11" s="295">
        <f t="shared" si="1"/>
        <v>0</v>
      </c>
      <c r="P11" s="295">
        <f t="shared" si="1"/>
        <v>5598843</v>
      </c>
      <c r="Q11" s="295">
        <f t="shared" si="1"/>
        <v>3027325</v>
      </c>
      <c r="R11" s="295">
        <f t="shared" si="1"/>
        <v>8626168</v>
      </c>
      <c r="S11" s="295">
        <f t="shared" si="1"/>
        <v>14352898</v>
      </c>
      <c r="T11" s="295">
        <f t="shared" si="1"/>
        <v>2593272</v>
      </c>
      <c r="U11" s="295">
        <f t="shared" si="1"/>
        <v>13317979</v>
      </c>
      <c r="V11" s="295">
        <f t="shared" si="1"/>
        <v>30264149</v>
      </c>
      <c r="W11" s="295">
        <f t="shared" si="1"/>
        <v>88388718</v>
      </c>
      <c r="X11" s="295">
        <f t="shared" si="1"/>
        <v>81451783</v>
      </c>
      <c r="Y11" s="295">
        <f t="shared" si="1"/>
        <v>6936935</v>
      </c>
      <c r="Z11" s="296">
        <f>+IF(X11&lt;&gt;0,+(Y11/X11)*100,0)</f>
        <v>8.516615283915884</v>
      </c>
      <c r="AA11" s="297">
        <f>SUM(AA6:AA10)</f>
        <v>81451783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4589607</v>
      </c>
      <c r="D15" s="156"/>
      <c r="E15" s="60">
        <v>900000</v>
      </c>
      <c r="F15" s="60">
        <v>1650000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1650000</v>
      </c>
      <c r="Y15" s="60">
        <v>-1650000</v>
      </c>
      <c r="Z15" s="140">
        <v>-100</v>
      </c>
      <c r="AA15" s="155">
        <v>1650000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29433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40557468</v>
      </c>
      <c r="F20" s="100">
        <f t="shared" si="2"/>
        <v>31084841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31084841</v>
      </c>
      <c r="Y20" s="100">
        <f t="shared" si="2"/>
        <v>-31084841</v>
      </c>
      <c r="Z20" s="137">
        <f>+IF(X20&lt;&gt;0,+(Y20/X20)*100,0)</f>
        <v>-100</v>
      </c>
      <c r="AA20" s="153">
        <f>SUM(AA26:AA33)</f>
        <v>31084841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40557468</v>
      </c>
      <c r="F23" s="60">
        <v>31084841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31084841</v>
      </c>
      <c r="Y23" s="60">
        <v>-31084841</v>
      </c>
      <c r="Z23" s="140">
        <v>-100</v>
      </c>
      <c r="AA23" s="155">
        <v>31084841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40557468</v>
      </c>
      <c r="F26" s="295">
        <f t="shared" si="3"/>
        <v>31084841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31084841</v>
      </c>
      <c r="Y26" s="295">
        <f t="shared" si="3"/>
        <v>-31084841</v>
      </c>
      <c r="Z26" s="296">
        <f>+IF(X26&lt;&gt;0,+(Y26/X26)*100,0)</f>
        <v>-100</v>
      </c>
      <c r="AA26" s="297">
        <f>SUM(AA21:AA25)</f>
        <v>31084841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163392</v>
      </c>
      <c r="U36" s="60">
        <f t="shared" si="4"/>
        <v>0</v>
      </c>
      <c r="V36" s="60">
        <f t="shared" si="4"/>
        <v>163392</v>
      </c>
      <c r="W36" s="60">
        <f t="shared" si="4"/>
        <v>163392</v>
      </c>
      <c r="X36" s="60">
        <f t="shared" si="4"/>
        <v>500000</v>
      </c>
      <c r="Y36" s="60">
        <f t="shared" si="4"/>
        <v>-336608</v>
      </c>
      <c r="Z36" s="140">
        <f aca="true" t="shared" si="5" ref="Z36:Z49">+IF(X36&lt;&gt;0,+(Y36/X36)*100,0)</f>
        <v>-67.3216</v>
      </c>
      <c r="AA36" s="155">
        <f>AA6+AA21</f>
        <v>500000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2000000</v>
      </c>
      <c r="F37" s="60">
        <f t="shared" si="4"/>
        <v>8842415</v>
      </c>
      <c r="G37" s="60">
        <f t="shared" si="4"/>
        <v>0</v>
      </c>
      <c r="H37" s="60">
        <f t="shared" si="4"/>
        <v>0</v>
      </c>
      <c r="I37" s="60">
        <f t="shared" si="4"/>
        <v>930305</v>
      </c>
      <c r="J37" s="60">
        <f t="shared" si="4"/>
        <v>930305</v>
      </c>
      <c r="K37" s="60">
        <f t="shared" si="4"/>
        <v>490867</v>
      </c>
      <c r="L37" s="60">
        <f t="shared" si="4"/>
        <v>406411</v>
      </c>
      <c r="M37" s="60">
        <f t="shared" si="4"/>
        <v>25063</v>
      </c>
      <c r="N37" s="60">
        <f t="shared" si="4"/>
        <v>922341</v>
      </c>
      <c r="O37" s="60">
        <f t="shared" si="4"/>
        <v>0</v>
      </c>
      <c r="P37" s="60">
        <f t="shared" si="4"/>
        <v>894455</v>
      </c>
      <c r="Q37" s="60">
        <f t="shared" si="4"/>
        <v>520648</v>
      </c>
      <c r="R37" s="60">
        <f t="shared" si="4"/>
        <v>1415103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3267749</v>
      </c>
      <c r="X37" s="60">
        <f t="shared" si="4"/>
        <v>8842415</v>
      </c>
      <c r="Y37" s="60">
        <f t="shared" si="4"/>
        <v>-5574666</v>
      </c>
      <c r="Z37" s="140">
        <f t="shared" si="5"/>
        <v>-63.04460941948551</v>
      </c>
      <c r="AA37" s="155">
        <f>AA7+AA22</f>
        <v>8842415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113107148</v>
      </c>
      <c r="F38" s="60">
        <f t="shared" si="4"/>
        <v>97166510</v>
      </c>
      <c r="G38" s="60">
        <f t="shared" si="4"/>
        <v>0</v>
      </c>
      <c r="H38" s="60">
        <f t="shared" si="4"/>
        <v>4991981</v>
      </c>
      <c r="I38" s="60">
        <f t="shared" si="4"/>
        <v>101220</v>
      </c>
      <c r="J38" s="60">
        <f t="shared" si="4"/>
        <v>5093201</v>
      </c>
      <c r="K38" s="60">
        <f t="shared" si="4"/>
        <v>2824290</v>
      </c>
      <c r="L38" s="60">
        <f t="shared" si="4"/>
        <v>15424450</v>
      </c>
      <c r="M38" s="60">
        <f t="shared" si="4"/>
        <v>19576052</v>
      </c>
      <c r="N38" s="60">
        <f t="shared" si="4"/>
        <v>37824792</v>
      </c>
      <c r="O38" s="60">
        <f t="shared" si="4"/>
        <v>0</v>
      </c>
      <c r="P38" s="60">
        <f t="shared" si="4"/>
        <v>2205333</v>
      </c>
      <c r="Q38" s="60">
        <f t="shared" si="4"/>
        <v>2506677</v>
      </c>
      <c r="R38" s="60">
        <f t="shared" si="4"/>
        <v>4712010</v>
      </c>
      <c r="S38" s="60">
        <f t="shared" si="4"/>
        <v>14352898</v>
      </c>
      <c r="T38" s="60">
        <f t="shared" si="4"/>
        <v>2429880</v>
      </c>
      <c r="U38" s="60">
        <f t="shared" si="4"/>
        <v>13317979</v>
      </c>
      <c r="V38" s="60">
        <f t="shared" si="4"/>
        <v>30100757</v>
      </c>
      <c r="W38" s="60">
        <f t="shared" si="4"/>
        <v>77730760</v>
      </c>
      <c r="X38" s="60">
        <f t="shared" si="4"/>
        <v>97166510</v>
      </c>
      <c r="Y38" s="60">
        <f t="shared" si="4"/>
        <v>-19435750</v>
      </c>
      <c r="Z38" s="140">
        <f t="shared" si="5"/>
        <v>-20.00251938656642</v>
      </c>
      <c r="AA38" s="155">
        <f>AA8+AA23</f>
        <v>97166510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19664633</v>
      </c>
      <c r="F39" s="60">
        <f t="shared" si="4"/>
        <v>6027699</v>
      </c>
      <c r="G39" s="60">
        <f t="shared" si="4"/>
        <v>0</v>
      </c>
      <c r="H39" s="60">
        <f t="shared" si="4"/>
        <v>0</v>
      </c>
      <c r="I39" s="60">
        <f t="shared" si="4"/>
        <v>786996</v>
      </c>
      <c r="J39" s="60">
        <f t="shared" si="4"/>
        <v>786996</v>
      </c>
      <c r="K39" s="60">
        <f t="shared" si="4"/>
        <v>1317273</v>
      </c>
      <c r="L39" s="60">
        <f t="shared" si="4"/>
        <v>2404127</v>
      </c>
      <c r="M39" s="60">
        <f t="shared" si="4"/>
        <v>219366</v>
      </c>
      <c r="N39" s="60">
        <f t="shared" si="4"/>
        <v>3940766</v>
      </c>
      <c r="O39" s="60">
        <f t="shared" si="4"/>
        <v>0</v>
      </c>
      <c r="P39" s="60">
        <f t="shared" si="4"/>
        <v>2103633</v>
      </c>
      <c r="Q39" s="60">
        <f t="shared" si="4"/>
        <v>0</v>
      </c>
      <c r="R39" s="60">
        <f t="shared" si="4"/>
        <v>2103633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6831395</v>
      </c>
      <c r="X39" s="60">
        <f t="shared" si="4"/>
        <v>6027699</v>
      </c>
      <c r="Y39" s="60">
        <f t="shared" si="4"/>
        <v>803696</v>
      </c>
      <c r="Z39" s="140">
        <f t="shared" si="5"/>
        <v>13.333379785553326</v>
      </c>
      <c r="AA39" s="155">
        <f>AA9+AA24</f>
        <v>6027699</v>
      </c>
    </row>
    <row r="40" spans="1:27" ht="12.75">
      <c r="A40" s="291" t="s">
        <v>209</v>
      </c>
      <c r="B40" s="142"/>
      <c r="C40" s="62">
        <f t="shared" si="4"/>
        <v>112832828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395422</v>
      </c>
      <c r="Q40" s="60">
        <f t="shared" si="4"/>
        <v>0</v>
      </c>
      <c r="R40" s="60">
        <f t="shared" si="4"/>
        <v>395422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395422</v>
      </c>
      <c r="X40" s="60">
        <f t="shared" si="4"/>
        <v>0</v>
      </c>
      <c r="Y40" s="60">
        <f t="shared" si="4"/>
        <v>395422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112832828</v>
      </c>
      <c r="D41" s="294">
        <f t="shared" si="6"/>
        <v>0</v>
      </c>
      <c r="E41" s="295">
        <f t="shared" si="6"/>
        <v>134771781</v>
      </c>
      <c r="F41" s="295">
        <f t="shared" si="6"/>
        <v>112536624</v>
      </c>
      <c r="G41" s="295">
        <f t="shared" si="6"/>
        <v>0</v>
      </c>
      <c r="H41" s="295">
        <f t="shared" si="6"/>
        <v>4991981</v>
      </c>
      <c r="I41" s="295">
        <f t="shared" si="6"/>
        <v>1818521</v>
      </c>
      <c r="J41" s="295">
        <f t="shared" si="6"/>
        <v>6810502</v>
      </c>
      <c r="K41" s="295">
        <f t="shared" si="6"/>
        <v>4632430</v>
      </c>
      <c r="L41" s="295">
        <f t="shared" si="6"/>
        <v>18234988</v>
      </c>
      <c r="M41" s="295">
        <f t="shared" si="6"/>
        <v>19820481</v>
      </c>
      <c r="N41" s="295">
        <f t="shared" si="6"/>
        <v>42687899</v>
      </c>
      <c r="O41" s="295">
        <f t="shared" si="6"/>
        <v>0</v>
      </c>
      <c r="P41" s="295">
        <f t="shared" si="6"/>
        <v>5598843</v>
      </c>
      <c r="Q41" s="295">
        <f t="shared" si="6"/>
        <v>3027325</v>
      </c>
      <c r="R41" s="295">
        <f t="shared" si="6"/>
        <v>8626168</v>
      </c>
      <c r="S41" s="295">
        <f t="shared" si="6"/>
        <v>14352898</v>
      </c>
      <c r="T41" s="295">
        <f t="shared" si="6"/>
        <v>2593272</v>
      </c>
      <c r="U41" s="295">
        <f t="shared" si="6"/>
        <v>13317979</v>
      </c>
      <c r="V41" s="295">
        <f t="shared" si="6"/>
        <v>30264149</v>
      </c>
      <c r="W41" s="295">
        <f t="shared" si="6"/>
        <v>88388718</v>
      </c>
      <c r="X41" s="295">
        <f t="shared" si="6"/>
        <v>112536624</v>
      </c>
      <c r="Y41" s="295">
        <f t="shared" si="6"/>
        <v>-24147906</v>
      </c>
      <c r="Z41" s="296">
        <f t="shared" si="5"/>
        <v>-21.45781981161973</v>
      </c>
      <c r="AA41" s="297">
        <f>SUM(AA36:AA40)</f>
        <v>112536624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4589607</v>
      </c>
      <c r="D45" s="129">
        <f t="shared" si="7"/>
        <v>0</v>
      </c>
      <c r="E45" s="54">
        <f t="shared" si="7"/>
        <v>900000</v>
      </c>
      <c r="F45" s="54">
        <f t="shared" si="7"/>
        <v>1650000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1650000</v>
      </c>
      <c r="Y45" s="54">
        <f t="shared" si="7"/>
        <v>-1650000</v>
      </c>
      <c r="Z45" s="184">
        <f t="shared" si="5"/>
        <v>-100</v>
      </c>
      <c r="AA45" s="130">
        <f t="shared" si="8"/>
        <v>1650000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29433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117451868</v>
      </c>
      <c r="D49" s="218">
        <f t="shared" si="9"/>
        <v>0</v>
      </c>
      <c r="E49" s="220">
        <f t="shared" si="9"/>
        <v>135671781</v>
      </c>
      <c r="F49" s="220">
        <f t="shared" si="9"/>
        <v>114186624</v>
      </c>
      <c r="G49" s="220">
        <f t="shared" si="9"/>
        <v>0</v>
      </c>
      <c r="H49" s="220">
        <f t="shared" si="9"/>
        <v>4991981</v>
      </c>
      <c r="I49" s="220">
        <f t="shared" si="9"/>
        <v>1818521</v>
      </c>
      <c r="J49" s="220">
        <f t="shared" si="9"/>
        <v>6810502</v>
      </c>
      <c r="K49" s="220">
        <f t="shared" si="9"/>
        <v>4632430</v>
      </c>
      <c r="L49" s="220">
        <f t="shared" si="9"/>
        <v>18234988</v>
      </c>
      <c r="M49" s="220">
        <f t="shared" si="9"/>
        <v>19820481</v>
      </c>
      <c r="N49" s="220">
        <f t="shared" si="9"/>
        <v>42687899</v>
      </c>
      <c r="O49" s="220">
        <f t="shared" si="9"/>
        <v>0</v>
      </c>
      <c r="P49" s="220">
        <f t="shared" si="9"/>
        <v>5598843</v>
      </c>
      <c r="Q49" s="220">
        <f t="shared" si="9"/>
        <v>3027325</v>
      </c>
      <c r="R49" s="220">
        <f t="shared" si="9"/>
        <v>8626168</v>
      </c>
      <c r="S49" s="220">
        <f t="shared" si="9"/>
        <v>14352898</v>
      </c>
      <c r="T49" s="220">
        <f t="shared" si="9"/>
        <v>2593272</v>
      </c>
      <c r="U49" s="220">
        <f t="shared" si="9"/>
        <v>13317979</v>
      </c>
      <c r="V49" s="220">
        <f t="shared" si="9"/>
        <v>30264149</v>
      </c>
      <c r="W49" s="220">
        <f t="shared" si="9"/>
        <v>88388718</v>
      </c>
      <c r="X49" s="220">
        <f t="shared" si="9"/>
        <v>114186624</v>
      </c>
      <c r="Y49" s="220">
        <f t="shared" si="9"/>
        <v>-25797906</v>
      </c>
      <c r="Z49" s="221">
        <f t="shared" si="5"/>
        <v>-22.592756573659624</v>
      </c>
      <c r="AA49" s="222">
        <f>SUM(AA41:AA48)</f>
        <v>114186624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1092153</v>
      </c>
      <c r="D51" s="129">
        <f t="shared" si="10"/>
        <v>0</v>
      </c>
      <c r="E51" s="54">
        <f t="shared" si="10"/>
        <v>27397363</v>
      </c>
      <c r="F51" s="54">
        <f t="shared" si="10"/>
        <v>31473327</v>
      </c>
      <c r="G51" s="54">
        <f t="shared" si="10"/>
        <v>0</v>
      </c>
      <c r="H51" s="54">
        <f t="shared" si="10"/>
        <v>0</v>
      </c>
      <c r="I51" s="54">
        <f t="shared" si="10"/>
        <v>3954360</v>
      </c>
      <c r="J51" s="54">
        <f t="shared" si="10"/>
        <v>3954360</v>
      </c>
      <c r="K51" s="54">
        <f t="shared" si="10"/>
        <v>1328579</v>
      </c>
      <c r="L51" s="54">
        <f t="shared" si="10"/>
        <v>552083</v>
      </c>
      <c r="M51" s="54">
        <f t="shared" si="10"/>
        <v>798750</v>
      </c>
      <c r="N51" s="54">
        <f t="shared" si="10"/>
        <v>2679412</v>
      </c>
      <c r="O51" s="54">
        <f t="shared" si="10"/>
        <v>1829485</v>
      </c>
      <c r="P51" s="54">
        <f t="shared" si="10"/>
        <v>2414300</v>
      </c>
      <c r="Q51" s="54">
        <f t="shared" si="10"/>
        <v>8769763</v>
      </c>
      <c r="R51" s="54">
        <f t="shared" si="10"/>
        <v>13013548</v>
      </c>
      <c r="S51" s="54">
        <f t="shared" si="10"/>
        <v>3352116</v>
      </c>
      <c r="T51" s="54">
        <f t="shared" si="10"/>
        <v>8109635</v>
      </c>
      <c r="U51" s="54">
        <f t="shared" si="10"/>
        <v>6886256</v>
      </c>
      <c r="V51" s="54">
        <f t="shared" si="10"/>
        <v>18348007</v>
      </c>
      <c r="W51" s="54">
        <f t="shared" si="10"/>
        <v>37995327</v>
      </c>
      <c r="X51" s="54">
        <f t="shared" si="10"/>
        <v>31473327</v>
      </c>
      <c r="Y51" s="54">
        <f t="shared" si="10"/>
        <v>6522000</v>
      </c>
      <c r="Z51" s="184">
        <f>+IF(X51&lt;&gt;0,+(Y51/X51)*100,0)</f>
        <v>20.72230876640401</v>
      </c>
      <c r="AA51" s="130">
        <f>SUM(AA57:AA61)</f>
        <v>31473327</v>
      </c>
    </row>
    <row r="52" spans="1:27" ht="12.75">
      <c r="A52" s="310" t="s">
        <v>205</v>
      </c>
      <c r="B52" s="142"/>
      <c r="C52" s="62"/>
      <c r="D52" s="156"/>
      <c r="E52" s="60">
        <v>639600</v>
      </c>
      <c r="F52" s="60">
        <v>639600</v>
      </c>
      <c r="G52" s="60"/>
      <c r="H52" s="60"/>
      <c r="I52" s="60"/>
      <c r="J52" s="60"/>
      <c r="K52" s="60"/>
      <c r="L52" s="60"/>
      <c r="M52" s="60">
        <v>236483</v>
      </c>
      <c r="N52" s="60">
        <v>236483</v>
      </c>
      <c r="O52" s="60"/>
      <c r="P52" s="60"/>
      <c r="Q52" s="60">
        <v>158551</v>
      </c>
      <c r="R52" s="60">
        <v>158551</v>
      </c>
      <c r="S52" s="60">
        <v>158919</v>
      </c>
      <c r="T52" s="60"/>
      <c r="U52" s="60"/>
      <c r="V52" s="60">
        <v>158919</v>
      </c>
      <c r="W52" s="60">
        <v>553953</v>
      </c>
      <c r="X52" s="60">
        <v>639600</v>
      </c>
      <c r="Y52" s="60">
        <v>-85647</v>
      </c>
      <c r="Z52" s="140">
        <v>-13.39</v>
      </c>
      <c r="AA52" s="155">
        <v>639600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190439</v>
      </c>
      <c r="D54" s="156"/>
      <c r="E54" s="60">
        <v>574763</v>
      </c>
      <c r="F54" s="60">
        <v>574763</v>
      </c>
      <c r="G54" s="60"/>
      <c r="H54" s="60"/>
      <c r="I54" s="60">
        <v>3157603</v>
      </c>
      <c r="J54" s="60">
        <v>3157603</v>
      </c>
      <c r="K54" s="60"/>
      <c r="L54" s="60"/>
      <c r="M54" s="60">
        <v>64332</v>
      </c>
      <c r="N54" s="60">
        <v>64332</v>
      </c>
      <c r="O54" s="60">
        <v>537807</v>
      </c>
      <c r="P54" s="60">
        <v>687299</v>
      </c>
      <c r="Q54" s="60">
        <v>8150348</v>
      </c>
      <c r="R54" s="60">
        <v>9375454</v>
      </c>
      <c r="S54" s="60"/>
      <c r="T54" s="60">
        <v>7220532</v>
      </c>
      <c r="U54" s="60">
        <v>4610391</v>
      </c>
      <c r="V54" s="60">
        <v>11830923</v>
      </c>
      <c r="W54" s="60">
        <v>24428312</v>
      </c>
      <c r="X54" s="60">
        <v>574763</v>
      </c>
      <c r="Y54" s="60">
        <v>23853549</v>
      </c>
      <c r="Z54" s="140">
        <v>4150.15</v>
      </c>
      <c r="AA54" s="155">
        <v>574763</v>
      </c>
    </row>
    <row r="55" spans="1:27" ht="12.75">
      <c r="A55" s="310" t="s">
        <v>208</v>
      </c>
      <c r="B55" s="142"/>
      <c r="C55" s="62">
        <v>901714</v>
      </c>
      <c r="D55" s="156"/>
      <c r="E55" s="60">
        <v>20600000</v>
      </c>
      <c r="F55" s="60">
        <v>20400000</v>
      </c>
      <c r="G55" s="60"/>
      <c r="H55" s="60"/>
      <c r="I55" s="60"/>
      <c r="J55" s="60"/>
      <c r="K55" s="60"/>
      <c r="L55" s="60"/>
      <c r="M55" s="60"/>
      <c r="N55" s="60"/>
      <c r="O55" s="60">
        <v>271071</v>
      </c>
      <c r="P55" s="60">
        <v>125380</v>
      </c>
      <c r="Q55" s="60">
        <v>299351</v>
      </c>
      <c r="R55" s="60">
        <v>695802</v>
      </c>
      <c r="S55" s="60">
        <v>2527479</v>
      </c>
      <c r="T55" s="60"/>
      <c r="U55" s="60">
        <v>218351</v>
      </c>
      <c r="V55" s="60">
        <v>2745830</v>
      </c>
      <c r="W55" s="60">
        <v>3441632</v>
      </c>
      <c r="X55" s="60">
        <v>20400000</v>
      </c>
      <c r="Y55" s="60">
        <v>-16958368</v>
      </c>
      <c r="Z55" s="140">
        <v>-83.13</v>
      </c>
      <c r="AA55" s="155">
        <v>20400000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1092153</v>
      </c>
      <c r="D57" s="294">
        <f t="shared" si="11"/>
        <v>0</v>
      </c>
      <c r="E57" s="295">
        <f t="shared" si="11"/>
        <v>21814363</v>
      </c>
      <c r="F57" s="295">
        <f t="shared" si="11"/>
        <v>21614363</v>
      </c>
      <c r="G57" s="295">
        <f t="shared" si="11"/>
        <v>0</v>
      </c>
      <c r="H57" s="295">
        <f t="shared" si="11"/>
        <v>0</v>
      </c>
      <c r="I57" s="295">
        <f t="shared" si="11"/>
        <v>3157603</v>
      </c>
      <c r="J57" s="295">
        <f t="shared" si="11"/>
        <v>3157603</v>
      </c>
      <c r="K57" s="295">
        <f t="shared" si="11"/>
        <v>0</v>
      </c>
      <c r="L57" s="295">
        <f t="shared" si="11"/>
        <v>0</v>
      </c>
      <c r="M57" s="295">
        <f t="shared" si="11"/>
        <v>300815</v>
      </c>
      <c r="N57" s="295">
        <f t="shared" si="11"/>
        <v>300815</v>
      </c>
      <c r="O57" s="295">
        <f t="shared" si="11"/>
        <v>808878</v>
      </c>
      <c r="P57" s="295">
        <f t="shared" si="11"/>
        <v>812679</v>
      </c>
      <c r="Q57" s="295">
        <f t="shared" si="11"/>
        <v>8608250</v>
      </c>
      <c r="R57" s="295">
        <f t="shared" si="11"/>
        <v>10229807</v>
      </c>
      <c r="S57" s="295">
        <f t="shared" si="11"/>
        <v>2686398</v>
      </c>
      <c r="T57" s="295">
        <f t="shared" si="11"/>
        <v>7220532</v>
      </c>
      <c r="U57" s="295">
        <f t="shared" si="11"/>
        <v>4828742</v>
      </c>
      <c r="V57" s="295">
        <f t="shared" si="11"/>
        <v>14735672</v>
      </c>
      <c r="W57" s="295">
        <f t="shared" si="11"/>
        <v>28423897</v>
      </c>
      <c r="X57" s="295">
        <f t="shared" si="11"/>
        <v>21614363</v>
      </c>
      <c r="Y57" s="295">
        <f t="shared" si="11"/>
        <v>6809534</v>
      </c>
      <c r="Z57" s="296">
        <f>+IF(X57&lt;&gt;0,+(Y57/X57)*100,0)</f>
        <v>31.50467122255696</v>
      </c>
      <c r="AA57" s="297">
        <f>SUM(AA52:AA56)</f>
        <v>21614363</v>
      </c>
    </row>
    <row r="58" spans="1:27" ht="12.75">
      <c r="A58" s="311" t="s">
        <v>211</v>
      </c>
      <c r="B58" s="136"/>
      <c r="C58" s="62"/>
      <c r="D58" s="156"/>
      <c r="E58" s="60"/>
      <c r="F58" s="60">
        <v>200000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200000</v>
      </c>
      <c r="Y58" s="60">
        <v>-200000</v>
      </c>
      <c r="Z58" s="140">
        <v>-100</v>
      </c>
      <c r="AA58" s="155">
        <v>200000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5583000</v>
      </c>
      <c r="F61" s="60">
        <v>9658964</v>
      </c>
      <c r="G61" s="60"/>
      <c r="H61" s="60"/>
      <c r="I61" s="60">
        <v>796757</v>
      </c>
      <c r="J61" s="60">
        <v>796757</v>
      </c>
      <c r="K61" s="60">
        <v>1328579</v>
      </c>
      <c r="L61" s="60">
        <v>552083</v>
      </c>
      <c r="M61" s="60">
        <v>497935</v>
      </c>
      <c r="N61" s="60">
        <v>2378597</v>
      </c>
      <c r="O61" s="60">
        <v>1020607</v>
      </c>
      <c r="P61" s="60">
        <v>1601621</v>
      </c>
      <c r="Q61" s="60">
        <v>161513</v>
      </c>
      <c r="R61" s="60">
        <v>2783741</v>
      </c>
      <c r="S61" s="60">
        <v>665718</v>
      </c>
      <c r="T61" s="60">
        <v>889103</v>
      </c>
      <c r="U61" s="60">
        <v>2057514</v>
      </c>
      <c r="V61" s="60">
        <v>3612335</v>
      </c>
      <c r="W61" s="60">
        <v>9571430</v>
      </c>
      <c r="X61" s="60">
        <v>9658964</v>
      </c>
      <c r="Y61" s="60">
        <v>-87534</v>
      </c>
      <c r="Z61" s="140">
        <v>-0.91</v>
      </c>
      <c r="AA61" s="155">
        <v>9658964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79270577</v>
      </c>
      <c r="F68" s="60"/>
      <c r="G68" s="60"/>
      <c r="H68" s="60"/>
      <c r="I68" s="60">
        <v>3954360</v>
      </c>
      <c r="J68" s="60">
        <v>3954360</v>
      </c>
      <c r="K68" s="60">
        <v>1328579</v>
      </c>
      <c r="L68" s="60">
        <v>552083</v>
      </c>
      <c r="M68" s="60">
        <v>798750</v>
      </c>
      <c r="N68" s="60">
        <v>2679412</v>
      </c>
      <c r="O68" s="60">
        <v>1829485</v>
      </c>
      <c r="P68" s="60">
        <v>2414300</v>
      </c>
      <c r="Q68" s="60">
        <v>8769763</v>
      </c>
      <c r="R68" s="60">
        <v>13013548</v>
      </c>
      <c r="S68" s="60">
        <v>3352116</v>
      </c>
      <c r="T68" s="60">
        <v>8109635</v>
      </c>
      <c r="U68" s="60">
        <v>6886256</v>
      </c>
      <c r="V68" s="60">
        <v>18348007</v>
      </c>
      <c r="W68" s="60">
        <v>37995327</v>
      </c>
      <c r="X68" s="60"/>
      <c r="Y68" s="60">
        <v>37995327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79270577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3954360</v>
      </c>
      <c r="J69" s="220">
        <f t="shared" si="12"/>
        <v>3954360</v>
      </c>
      <c r="K69" s="220">
        <f t="shared" si="12"/>
        <v>1328579</v>
      </c>
      <c r="L69" s="220">
        <f t="shared" si="12"/>
        <v>552083</v>
      </c>
      <c r="M69" s="220">
        <f t="shared" si="12"/>
        <v>798750</v>
      </c>
      <c r="N69" s="220">
        <f t="shared" si="12"/>
        <v>2679412</v>
      </c>
      <c r="O69" s="220">
        <f t="shared" si="12"/>
        <v>1829485</v>
      </c>
      <c r="P69" s="220">
        <f t="shared" si="12"/>
        <v>2414300</v>
      </c>
      <c r="Q69" s="220">
        <f t="shared" si="12"/>
        <v>8769763</v>
      </c>
      <c r="R69" s="220">
        <f t="shared" si="12"/>
        <v>13013548</v>
      </c>
      <c r="S69" s="220">
        <f t="shared" si="12"/>
        <v>3352116</v>
      </c>
      <c r="T69" s="220">
        <f t="shared" si="12"/>
        <v>8109635</v>
      </c>
      <c r="U69" s="220">
        <f t="shared" si="12"/>
        <v>6886256</v>
      </c>
      <c r="V69" s="220">
        <f t="shared" si="12"/>
        <v>18348007</v>
      </c>
      <c r="W69" s="220">
        <f t="shared" si="12"/>
        <v>37995327</v>
      </c>
      <c r="X69" s="220">
        <f t="shared" si="12"/>
        <v>0</v>
      </c>
      <c r="Y69" s="220">
        <f t="shared" si="12"/>
        <v>37995327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112832828</v>
      </c>
      <c r="D5" s="357">
        <f t="shared" si="0"/>
        <v>0</v>
      </c>
      <c r="E5" s="356">
        <f t="shared" si="0"/>
        <v>94214313</v>
      </c>
      <c r="F5" s="358">
        <f t="shared" si="0"/>
        <v>81451783</v>
      </c>
      <c r="G5" s="358">
        <f t="shared" si="0"/>
        <v>0</v>
      </c>
      <c r="H5" s="356">
        <f t="shared" si="0"/>
        <v>4991981</v>
      </c>
      <c r="I5" s="356">
        <f t="shared" si="0"/>
        <v>1818521</v>
      </c>
      <c r="J5" s="358">
        <f t="shared" si="0"/>
        <v>6810502</v>
      </c>
      <c r="K5" s="358">
        <f t="shared" si="0"/>
        <v>4632430</v>
      </c>
      <c r="L5" s="356">
        <f t="shared" si="0"/>
        <v>18234988</v>
      </c>
      <c r="M5" s="356">
        <f t="shared" si="0"/>
        <v>19820481</v>
      </c>
      <c r="N5" s="358">
        <f t="shared" si="0"/>
        <v>42687899</v>
      </c>
      <c r="O5" s="358">
        <f t="shared" si="0"/>
        <v>0</v>
      </c>
      <c r="P5" s="356">
        <f t="shared" si="0"/>
        <v>5598843</v>
      </c>
      <c r="Q5" s="356">
        <f t="shared" si="0"/>
        <v>3027325</v>
      </c>
      <c r="R5" s="358">
        <f t="shared" si="0"/>
        <v>8626168</v>
      </c>
      <c r="S5" s="358">
        <f t="shared" si="0"/>
        <v>14352898</v>
      </c>
      <c r="T5" s="356">
        <f t="shared" si="0"/>
        <v>2593272</v>
      </c>
      <c r="U5" s="356">
        <f t="shared" si="0"/>
        <v>13317979</v>
      </c>
      <c r="V5" s="358">
        <f t="shared" si="0"/>
        <v>30264149</v>
      </c>
      <c r="W5" s="358">
        <f t="shared" si="0"/>
        <v>88388718</v>
      </c>
      <c r="X5" s="356">
        <f t="shared" si="0"/>
        <v>81451783</v>
      </c>
      <c r="Y5" s="358">
        <f t="shared" si="0"/>
        <v>6936935</v>
      </c>
      <c r="Z5" s="359">
        <f>+IF(X5&lt;&gt;0,+(Y5/X5)*100,0)</f>
        <v>8.516615283915884</v>
      </c>
      <c r="AA5" s="360">
        <f>+AA6+AA8+AA11+AA13+AA15</f>
        <v>81451783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163392</v>
      </c>
      <c r="U6" s="60">
        <f t="shared" si="1"/>
        <v>0</v>
      </c>
      <c r="V6" s="59">
        <f t="shared" si="1"/>
        <v>163392</v>
      </c>
      <c r="W6" s="59">
        <f t="shared" si="1"/>
        <v>163392</v>
      </c>
      <c r="X6" s="60">
        <f t="shared" si="1"/>
        <v>500000</v>
      </c>
      <c r="Y6" s="59">
        <f t="shared" si="1"/>
        <v>-336608</v>
      </c>
      <c r="Z6" s="61">
        <f>+IF(X6&lt;&gt;0,+(Y6/X6)*100,0)</f>
        <v>-67.3216</v>
      </c>
      <c r="AA6" s="62">
        <f t="shared" si="1"/>
        <v>500000</v>
      </c>
    </row>
    <row r="7" spans="1:27" ht="12.75">
      <c r="A7" s="291" t="s">
        <v>229</v>
      </c>
      <c r="B7" s="142"/>
      <c r="C7" s="60"/>
      <c r="D7" s="340"/>
      <c r="E7" s="60"/>
      <c r="F7" s="59">
        <v>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>
        <v>163392</v>
      </c>
      <c r="U7" s="60"/>
      <c r="V7" s="59">
        <v>163392</v>
      </c>
      <c r="W7" s="59">
        <v>163392</v>
      </c>
      <c r="X7" s="60">
        <v>500000</v>
      </c>
      <c r="Y7" s="59">
        <v>-336608</v>
      </c>
      <c r="Z7" s="61">
        <v>-67.32</v>
      </c>
      <c r="AA7" s="62">
        <v>500000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8842415</v>
      </c>
      <c r="G8" s="59">
        <f t="shared" si="2"/>
        <v>0</v>
      </c>
      <c r="H8" s="60">
        <f t="shared" si="2"/>
        <v>0</v>
      </c>
      <c r="I8" s="60">
        <f t="shared" si="2"/>
        <v>930305</v>
      </c>
      <c r="J8" s="59">
        <f t="shared" si="2"/>
        <v>930305</v>
      </c>
      <c r="K8" s="59">
        <f t="shared" si="2"/>
        <v>490867</v>
      </c>
      <c r="L8" s="60">
        <f t="shared" si="2"/>
        <v>406411</v>
      </c>
      <c r="M8" s="60">
        <f t="shared" si="2"/>
        <v>25063</v>
      </c>
      <c r="N8" s="59">
        <f t="shared" si="2"/>
        <v>922341</v>
      </c>
      <c r="O8" s="59">
        <f t="shared" si="2"/>
        <v>0</v>
      </c>
      <c r="P8" s="60">
        <f t="shared" si="2"/>
        <v>894455</v>
      </c>
      <c r="Q8" s="60">
        <f t="shared" si="2"/>
        <v>520648</v>
      </c>
      <c r="R8" s="59">
        <f t="shared" si="2"/>
        <v>1415103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3267749</v>
      </c>
      <c r="X8" s="60">
        <f t="shared" si="2"/>
        <v>8842415</v>
      </c>
      <c r="Y8" s="59">
        <f t="shared" si="2"/>
        <v>-5574666</v>
      </c>
      <c r="Z8" s="61">
        <f>+IF(X8&lt;&gt;0,+(Y8/X8)*100,0)</f>
        <v>-63.04460941948551</v>
      </c>
      <c r="AA8" s="62">
        <f>SUM(AA9:AA10)</f>
        <v>8842415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2000000</v>
      </c>
      <c r="F10" s="59">
        <v>8842415</v>
      </c>
      <c r="G10" s="59"/>
      <c r="H10" s="60"/>
      <c r="I10" s="60">
        <v>930305</v>
      </c>
      <c r="J10" s="59">
        <v>930305</v>
      </c>
      <c r="K10" s="59">
        <v>490867</v>
      </c>
      <c r="L10" s="60">
        <v>406411</v>
      </c>
      <c r="M10" s="60">
        <v>25063</v>
      </c>
      <c r="N10" s="59">
        <v>922341</v>
      </c>
      <c r="O10" s="59"/>
      <c r="P10" s="60">
        <v>894455</v>
      </c>
      <c r="Q10" s="60">
        <v>520648</v>
      </c>
      <c r="R10" s="59">
        <v>1415103</v>
      </c>
      <c r="S10" s="59"/>
      <c r="T10" s="60"/>
      <c r="U10" s="60"/>
      <c r="V10" s="59"/>
      <c r="W10" s="59">
        <v>3267749</v>
      </c>
      <c r="X10" s="60">
        <v>8842415</v>
      </c>
      <c r="Y10" s="59">
        <v>-5574666</v>
      </c>
      <c r="Z10" s="61">
        <v>-63.04</v>
      </c>
      <c r="AA10" s="62">
        <v>8842415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72549680</v>
      </c>
      <c r="F11" s="364">
        <f t="shared" si="3"/>
        <v>66081669</v>
      </c>
      <c r="G11" s="364">
        <f t="shared" si="3"/>
        <v>0</v>
      </c>
      <c r="H11" s="362">
        <f t="shared" si="3"/>
        <v>4991981</v>
      </c>
      <c r="I11" s="362">
        <f t="shared" si="3"/>
        <v>101220</v>
      </c>
      <c r="J11" s="364">
        <f t="shared" si="3"/>
        <v>5093201</v>
      </c>
      <c r="K11" s="364">
        <f t="shared" si="3"/>
        <v>2824290</v>
      </c>
      <c r="L11" s="362">
        <f t="shared" si="3"/>
        <v>15424450</v>
      </c>
      <c r="M11" s="362">
        <f t="shared" si="3"/>
        <v>19576052</v>
      </c>
      <c r="N11" s="364">
        <f t="shared" si="3"/>
        <v>37824792</v>
      </c>
      <c r="O11" s="364">
        <f t="shared" si="3"/>
        <v>0</v>
      </c>
      <c r="P11" s="362">
        <f t="shared" si="3"/>
        <v>2205333</v>
      </c>
      <c r="Q11" s="362">
        <f t="shared" si="3"/>
        <v>2506677</v>
      </c>
      <c r="R11" s="364">
        <f t="shared" si="3"/>
        <v>4712010</v>
      </c>
      <c r="S11" s="364">
        <f t="shared" si="3"/>
        <v>14352898</v>
      </c>
      <c r="T11" s="362">
        <f t="shared" si="3"/>
        <v>2429880</v>
      </c>
      <c r="U11" s="362">
        <f t="shared" si="3"/>
        <v>13317979</v>
      </c>
      <c r="V11" s="364">
        <f t="shared" si="3"/>
        <v>30100757</v>
      </c>
      <c r="W11" s="364">
        <f t="shared" si="3"/>
        <v>77730760</v>
      </c>
      <c r="X11" s="362">
        <f t="shared" si="3"/>
        <v>66081669</v>
      </c>
      <c r="Y11" s="364">
        <f t="shared" si="3"/>
        <v>11649091</v>
      </c>
      <c r="Z11" s="365">
        <f>+IF(X11&lt;&gt;0,+(Y11/X11)*100,0)</f>
        <v>17.62832442988085</v>
      </c>
      <c r="AA11" s="366">
        <f t="shared" si="3"/>
        <v>66081669</v>
      </c>
    </row>
    <row r="12" spans="1:27" ht="12.75">
      <c r="A12" s="291" t="s">
        <v>232</v>
      </c>
      <c r="B12" s="136"/>
      <c r="C12" s="60"/>
      <c r="D12" s="340"/>
      <c r="E12" s="60">
        <v>72549680</v>
      </c>
      <c r="F12" s="59">
        <v>66081669</v>
      </c>
      <c r="G12" s="59"/>
      <c r="H12" s="60">
        <v>4991981</v>
      </c>
      <c r="I12" s="60">
        <v>101220</v>
      </c>
      <c r="J12" s="59">
        <v>5093201</v>
      </c>
      <c r="K12" s="59">
        <v>2824290</v>
      </c>
      <c r="L12" s="60">
        <v>15424450</v>
      </c>
      <c r="M12" s="60">
        <v>19576052</v>
      </c>
      <c r="N12" s="59">
        <v>37824792</v>
      </c>
      <c r="O12" s="59"/>
      <c r="P12" s="60">
        <v>2205333</v>
      </c>
      <c r="Q12" s="60">
        <v>2506677</v>
      </c>
      <c r="R12" s="59">
        <v>4712010</v>
      </c>
      <c r="S12" s="59">
        <v>14352898</v>
      </c>
      <c r="T12" s="60">
        <v>2429880</v>
      </c>
      <c r="U12" s="60">
        <v>13317979</v>
      </c>
      <c r="V12" s="59">
        <v>30100757</v>
      </c>
      <c r="W12" s="59">
        <v>77730760</v>
      </c>
      <c r="X12" s="60">
        <v>66081669</v>
      </c>
      <c r="Y12" s="59">
        <v>11649091</v>
      </c>
      <c r="Z12" s="61">
        <v>17.63</v>
      </c>
      <c r="AA12" s="62">
        <v>66081669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19664633</v>
      </c>
      <c r="F13" s="342">
        <f t="shared" si="4"/>
        <v>6027699</v>
      </c>
      <c r="G13" s="342">
        <f t="shared" si="4"/>
        <v>0</v>
      </c>
      <c r="H13" s="275">
        <f t="shared" si="4"/>
        <v>0</v>
      </c>
      <c r="I13" s="275">
        <f t="shared" si="4"/>
        <v>786996</v>
      </c>
      <c r="J13" s="342">
        <f t="shared" si="4"/>
        <v>786996</v>
      </c>
      <c r="K13" s="342">
        <f t="shared" si="4"/>
        <v>1317273</v>
      </c>
      <c r="L13" s="275">
        <f t="shared" si="4"/>
        <v>2404127</v>
      </c>
      <c r="M13" s="275">
        <f t="shared" si="4"/>
        <v>219366</v>
      </c>
      <c r="N13" s="342">
        <f t="shared" si="4"/>
        <v>3940766</v>
      </c>
      <c r="O13" s="342">
        <f t="shared" si="4"/>
        <v>0</v>
      </c>
      <c r="P13" s="275">
        <f t="shared" si="4"/>
        <v>2103633</v>
      </c>
      <c r="Q13" s="275">
        <f t="shared" si="4"/>
        <v>0</v>
      </c>
      <c r="R13" s="342">
        <f t="shared" si="4"/>
        <v>2103633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6831395</v>
      </c>
      <c r="X13" s="275">
        <f t="shared" si="4"/>
        <v>6027699</v>
      </c>
      <c r="Y13" s="342">
        <f t="shared" si="4"/>
        <v>803696</v>
      </c>
      <c r="Z13" s="335">
        <f>+IF(X13&lt;&gt;0,+(Y13/X13)*100,0)</f>
        <v>13.333379785553326</v>
      </c>
      <c r="AA13" s="273">
        <f t="shared" si="4"/>
        <v>6027699</v>
      </c>
    </row>
    <row r="14" spans="1:27" ht="12.75">
      <c r="A14" s="291" t="s">
        <v>233</v>
      </c>
      <c r="B14" s="136"/>
      <c r="C14" s="60"/>
      <c r="D14" s="340"/>
      <c r="E14" s="60">
        <v>19664633</v>
      </c>
      <c r="F14" s="59">
        <v>6027699</v>
      </c>
      <c r="G14" s="59"/>
      <c r="H14" s="60"/>
      <c r="I14" s="60">
        <v>786996</v>
      </c>
      <c r="J14" s="59">
        <v>786996</v>
      </c>
      <c r="K14" s="59">
        <v>1317273</v>
      </c>
      <c r="L14" s="60">
        <v>2404127</v>
      </c>
      <c r="M14" s="60">
        <v>219366</v>
      </c>
      <c r="N14" s="59">
        <v>3940766</v>
      </c>
      <c r="O14" s="59"/>
      <c r="P14" s="60">
        <v>2103633</v>
      </c>
      <c r="Q14" s="60"/>
      <c r="R14" s="59">
        <v>2103633</v>
      </c>
      <c r="S14" s="59"/>
      <c r="T14" s="60"/>
      <c r="U14" s="60"/>
      <c r="V14" s="59"/>
      <c r="W14" s="59">
        <v>6831395</v>
      </c>
      <c r="X14" s="60">
        <v>6027699</v>
      </c>
      <c r="Y14" s="59">
        <v>803696</v>
      </c>
      <c r="Z14" s="61">
        <v>13.33</v>
      </c>
      <c r="AA14" s="62">
        <v>6027699</v>
      </c>
    </row>
    <row r="15" spans="1:27" ht="12.75">
      <c r="A15" s="361" t="s">
        <v>209</v>
      </c>
      <c r="B15" s="136"/>
      <c r="C15" s="60">
        <f aca="true" t="shared" si="5" ref="C15:Y15">SUM(C16:C20)</f>
        <v>112832828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395422</v>
      </c>
      <c r="Q15" s="60">
        <f t="shared" si="5"/>
        <v>0</v>
      </c>
      <c r="R15" s="59">
        <f t="shared" si="5"/>
        <v>395422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395422</v>
      </c>
      <c r="X15" s="60">
        <f t="shared" si="5"/>
        <v>0</v>
      </c>
      <c r="Y15" s="59">
        <f t="shared" si="5"/>
        <v>395422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112832828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395422</v>
      </c>
      <c r="Q20" s="60"/>
      <c r="R20" s="59">
        <v>395422</v>
      </c>
      <c r="S20" s="59"/>
      <c r="T20" s="60"/>
      <c r="U20" s="60"/>
      <c r="V20" s="59"/>
      <c r="W20" s="59">
        <v>395422</v>
      </c>
      <c r="X20" s="60"/>
      <c r="Y20" s="59">
        <v>395422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4589607</v>
      </c>
      <c r="D40" s="344">
        <f t="shared" si="9"/>
        <v>0</v>
      </c>
      <c r="E40" s="343">
        <f t="shared" si="9"/>
        <v>900000</v>
      </c>
      <c r="F40" s="345">
        <f t="shared" si="9"/>
        <v>1650000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1650000</v>
      </c>
      <c r="Y40" s="345">
        <f t="shared" si="9"/>
        <v>-1650000</v>
      </c>
      <c r="Z40" s="336">
        <f>+IF(X40&lt;&gt;0,+(Y40/X40)*100,0)</f>
        <v>-100</v>
      </c>
      <c r="AA40" s="350">
        <f>SUM(AA41:AA49)</f>
        <v>1650000</v>
      </c>
    </row>
    <row r="41" spans="1:27" ht="12.75">
      <c r="A41" s="361" t="s">
        <v>248</v>
      </c>
      <c r="B41" s="142"/>
      <c r="C41" s="362">
        <v>494665</v>
      </c>
      <c r="D41" s="363"/>
      <c r="E41" s="362"/>
      <c r="F41" s="364">
        <v>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800000</v>
      </c>
      <c r="Y41" s="364">
        <v>-800000</v>
      </c>
      <c r="Z41" s="365">
        <v>-100</v>
      </c>
      <c r="AA41" s="366">
        <v>800000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475857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131542</v>
      </c>
      <c r="D44" s="368"/>
      <c r="E44" s="54">
        <v>900000</v>
      </c>
      <c r="F44" s="53">
        <v>650000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650000</v>
      </c>
      <c r="Y44" s="53">
        <v>-650000</v>
      </c>
      <c r="Z44" s="94">
        <v>-100</v>
      </c>
      <c r="AA44" s="95">
        <v>650000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3487543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29433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29433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117451868</v>
      </c>
      <c r="D60" s="346">
        <f t="shared" si="14"/>
        <v>0</v>
      </c>
      <c r="E60" s="219">
        <f t="shared" si="14"/>
        <v>95114313</v>
      </c>
      <c r="F60" s="264">
        <f t="shared" si="14"/>
        <v>83101783</v>
      </c>
      <c r="G60" s="264">
        <f t="shared" si="14"/>
        <v>0</v>
      </c>
      <c r="H60" s="219">
        <f t="shared" si="14"/>
        <v>4991981</v>
      </c>
      <c r="I60" s="219">
        <f t="shared" si="14"/>
        <v>1818521</v>
      </c>
      <c r="J60" s="264">
        <f t="shared" si="14"/>
        <v>6810502</v>
      </c>
      <c r="K60" s="264">
        <f t="shared" si="14"/>
        <v>4632430</v>
      </c>
      <c r="L60" s="219">
        <f t="shared" si="14"/>
        <v>18234988</v>
      </c>
      <c r="M60" s="219">
        <f t="shared" si="14"/>
        <v>19820481</v>
      </c>
      <c r="N60" s="264">
        <f t="shared" si="14"/>
        <v>42687899</v>
      </c>
      <c r="O60" s="264">
        <f t="shared" si="14"/>
        <v>0</v>
      </c>
      <c r="P60" s="219">
        <f t="shared" si="14"/>
        <v>5598843</v>
      </c>
      <c r="Q60" s="219">
        <f t="shared" si="14"/>
        <v>3027325</v>
      </c>
      <c r="R60" s="264">
        <f t="shared" si="14"/>
        <v>8626168</v>
      </c>
      <c r="S60" s="264">
        <f t="shared" si="14"/>
        <v>14352898</v>
      </c>
      <c r="T60" s="219">
        <f t="shared" si="14"/>
        <v>2593272</v>
      </c>
      <c r="U60" s="219">
        <f t="shared" si="14"/>
        <v>13317979</v>
      </c>
      <c r="V60" s="264">
        <f t="shared" si="14"/>
        <v>30264149</v>
      </c>
      <c r="W60" s="264">
        <f t="shared" si="14"/>
        <v>88388718</v>
      </c>
      <c r="X60" s="219">
        <f t="shared" si="14"/>
        <v>83101783</v>
      </c>
      <c r="Y60" s="264">
        <f t="shared" si="14"/>
        <v>5286935</v>
      </c>
      <c r="Z60" s="337">
        <f>+IF(X60&lt;&gt;0,+(Y60/X60)*100,0)</f>
        <v>6.361999477195333</v>
      </c>
      <c r="AA60" s="232">
        <f>+AA57+AA54+AA51+AA40+AA37+AA34+AA22+AA5</f>
        <v>83101783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40557468</v>
      </c>
      <c r="F5" s="358">
        <f t="shared" si="0"/>
        <v>31084841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31084841</v>
      </c>
      <c r="Y5" s="358">
        <f t="shared" si="0"/>
        <v>-31084841</v>
      </c>
      <c r="Z5" s="359">
        <f>+IF(X5&lt;&gt;0,+(Y5/X5)*100,0)</f>
        <v>-100</v>
      </c>
      <c r="AA5" s="360">
        <f>+AA6+AA8+AA11+AA13+AA15</f>
        <v>31084841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40557468</v>
      </c>
      <c r="F11" s="364">
        <f t="shared" si="3"/>
        <v>31084841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31084841</v>
      </c>
      <c r="Y11" s="364">
        <f t="shared" si="3"/>
        <v>-31084841</v>
      </c>
      <c r="Z11" s="365">
        <f>+IF(X11&lt;&gt;0,+(Y11/X11)*100,0)</f>
        <v>-100</v>
      </c>
      <c r="AA11" s="366">
        <f t="shared" si="3"/>
        <v>31084841</v>
      </c>
    </row>
    <row r="12" spans="1:27" ht="12.75">
      <c r="A12" s="291" t="s">
        <v>232</v>
      </c>
      <c r="B12" s="136"/>
      <c r="C12" s="60"/>
      <c r="D12" s="340"/>
      <c r="E12" s="60">
        <v>40557468</v>
      </c>
      <c r="F12" s="59">
        <v>31084841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31084841</v>
      </c>
      <c r="Y12" s="59">
        <v>-31084841</v>
      </c>
      <c r="Z12" s="61">
        <v>-100</v>
      </c>
      <c r="AA12" s="62">
        <v>31084841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40557468</v>
      </c>
      <c r="F60" s="264">
        <f t="shared" si="14"/>
        <v>31084841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31084841</v>
      </c>
      <c r="Y60" s="264">
        <f t="shared" si="14"/>
        <v>-31084841</v>
      </c>
      <c r="Z60" s="337">
        <f>+IF(X60&lt;&gt;0,+(Y60/X60)*100,0)</f>
        <v>-100</v>
      </c>
      <c r="AA60" s="232">
        <f>+AA57+AA54+AA51+AA40+AA37+AA34+AA22+AA5</f>
        <v>31084841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2017-07-31T12:50:07Z</dcterms:created>
  <dcterms:modified xsi:type="dcterms:W3CDTF">2017-07-31T12:50:10Z</dcterms:modified>
  <cp:category/>
  <cp:version/>
  <cp:contentType/>
  <cp:contentStatus/>
</cp:coreProperties>
</file>