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<sst xmlns="http://schemas.openxmlformats.org/spreadsheetml/2006/main" count="857" uniqueCount="303">
  <si>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Dr J.S. Moroka(MP316)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</si>
  <si>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</si>
  <si>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</si>
  <si>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</si>
  <si>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</si>
  <si>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</si>
  <si>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</si>
  <si>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</si>
  <si>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</si>
  <si>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</si>
  <si>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</si>
  <si>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</si>
  <si>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</si>
  <si>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</si>
  <si>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</si>
  <si>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</si>
  <si>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</si>
  <si>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</si>
  <si>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</si>
  <si>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</si>
  <si>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</si>
  <si>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</si>
  <si>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</si>
  <si>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</si>
  <si>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</si>
  <si>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</si>
  <si>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</si>
  <si>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</si>
  <si>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</si>
  <si>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</si>
  <si>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</si>
  <si>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</si>
  <si>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</si>
  <si>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</si>
  <si>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</si>
  <si>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</si>
  <si>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</si>
  <si>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</si>
  <si>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</si>
  <si>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</si>
  <si>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</si>
  <si>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</si>
  <si>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</si>
  <si>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</si>
  <si>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</si>
  <si>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</si>
  <si>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</si>
  <si>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</si>
  <si>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</si>
  <si>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</si>
  <si>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</si>
  <si>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</si>
  <si>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</si>
  <si>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</si>
  <si>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</si>
  <si>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</si>
  <si>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</si>
  <si>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</si>
  <si>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</si>
  <si>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</si>
  <si>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</si>
  <si>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</si>
  <si>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</si>
  <si>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</si>
  <si>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</si>
  <si>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</si>
  <si>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</si>
  <si>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</si>
  <si>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</si>
  <si>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</si>
  <si>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Dr J.S. Moroka(MP316)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</si>
  <si>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</si>
  <si>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</si>
  <si>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</si>
  <si>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</si>
  <si>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</si>
  <si>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</si>
  <si>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</si>
  <si>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</si>
  <si>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</si>
  <si>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</si>
  <si>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</si>
  <si>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</si>
  <si>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</si>
  <si>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</si>
  <si>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</si>
  <si>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</si>
  <si>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</si>
  <si>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</si>
  <si>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</si>
  <si>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</si>
  <si>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</si>
  <si>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</si>
  <si>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</si>
  <si>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</si>
  <si>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</si>
  <si>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</si>
  <si>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</si>
  <si>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</si>
  <si>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</si>
  <si>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Dr J.S. Moroka(MP316)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</si>
  <si>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</si>
  <si>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</si>
  <si>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</si>
  <si>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</si>
  <si>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</si>
  <si>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</si>
  <si>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</si>
  <si>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</si>
  <si>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</si>
  <si>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</si>
  <si>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</si>
  <si>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</si>
  <si>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</si>
  <si>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</si>
  <si>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</si>
  <si>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</si>
  <si>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</si>
  <si>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</si>
  <si>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</si>
  <si>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</si>
  <si>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</si>
  <si>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</si>
  <si>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</si>
  <si>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</si>
  <si>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</si>
  <si>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</si>
  <si>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</si>
  <si>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</si>
  <si>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Dr J.S. Moroka(MP316)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</si>
  <si>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</si>
  <si>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</si>
  <si>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</si>
  <si>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</si>
  <si>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</si>
  <si>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</si>
  <si>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</si>
  <si>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</si>
  <si>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</si>
  <si>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</si>
  <si>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Dr J.S. Moroka(MP316)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</si>
  <si>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</si>
  <si>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</si>
  <si>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</si>
  <si>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</si>
  <si>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</si>
  <si>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</si>
  <si>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</si>
  <si>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</si>
  <si>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</si>
  <si>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</si>
  <si>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</si>
  <si>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</si>
  <si>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</si>
  <si>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</si>
  <si>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</si>
  <si>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</si>
  <si>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</si>
  <si>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</si>
  <si>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</si>
  <si>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</si>
  <si>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</si>
  <si>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</si>
  <si>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</si>
  <si>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</si>
  <si>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</si>
  <si>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</si>
  <si>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</si>
  <si>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</si>
  <si>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</si>
  <si>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</si>
  <si>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</si>
  <si>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</si>
  <si>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</si>
  <si>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Dr J.S. Moroka(MP316)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</si>
  <si>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</si>
  <si>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</si>
  <si>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</si>
  <si>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</si>
  <si>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</si>
  <si>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</si>
  <si>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</si>
  <si>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</si>
  <si>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</si>
  <si>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</si>
  <si>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</si>
  <si>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</si>
  <si>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</si>
  <si>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</si>
  <si>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</si>
  <si>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</si>
  <si>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</si>
  <si>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</si>
  <si>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</si>
  <si>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</si>
  <si>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</si>
  <si>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</si>
  <si>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</si>
  <si>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</si>
  <si>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</si>
  <si>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</si>
  <si>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</si>
  <si>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Dr J.S. Moroka(MP316)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</si>
  <si>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</si>
  <si>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</si>
  <si>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</si>
  <si>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</si>
  <si>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</si>
  <si>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</si>
  <si>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</si>
  <si>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</si>
  <si>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</si>
  <si>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</si>
  <si>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</si>
  <si>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</si>
  <si>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</si>
  <si>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</si>
  <si>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</si>
  <si>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</si>
  <si>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</si>
  <si>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</si>
  <si>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</si>
  <si>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</si>
  <si>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</si>
  <si>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</si>
  <si>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</si>
  <si>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</si>
  <si>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Dr J.S. Moroka(MP316)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</si>
  <si>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</si>
  <si>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</si>
  <si>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</si>
  <si>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</si>
  <si>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</si>
  <si>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</si>
  <si>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</si>
  <si>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</si>
  <si>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</si>
  <si>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</si>
  <si>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</si>
  <si>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</si>
  <si>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</si>
  <si>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</si>
  <si>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</si>
  <si>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</si>
  <si>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</si>
  <si>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</si>
  <si>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</si>
  <si>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</si>
  <si>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</si>
  <si>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</si>
  <si>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</si>
  <si>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</si>
  <si>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</si>
  <si>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</si>
  <si>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</si>
  <si>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</si>
  <si>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</si>
  <si>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</si>
  <si>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</si>
  <si>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</si>
  <si>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</si>
  <si>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</si>
  <si>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</si>
  <si>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Dr J.S. Moroka(MP316)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</si>
  <si>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</si>
  <si>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</si>
  <si>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Mpumalanga: Dr J.S. Moroka(MP316)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</si>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</sst>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19638513</v>
      </c>
      <c r="C5" s="19">
        <v>0</v>
      </c>
      <c r="D5" s="59">
        <v>27366000</v>
      </c>
      <c r="E5" s="60">
        <v>21996000</v>
      </c>
      <c r="F5" s="60">
        <v>32110</v>
      </c>
      <c r="G5" s="60">
        <v>2741000</v>
      </c>
      <c r="H5" s="60">
        <v>2741000</v>
      </c>
      <c r="I5" s="60">
        <v>5514110</v>
      </c>
      <c r="J5" s="60">
        <v>2763828</v>
      </c>
      <c r="K5" s="60">
        <v>2763826</v>
      </c>
      <c r="L5" s="60">
        <v>2763826</v>
      </c>
      <c r="M5" s="60">
        <v>8291480</v>
      </c>
      <c r="N5" s="60">
        <v>2764000</v>
      </c>
      <c r="O5" s="60">
        <v>2763826</v>
      </c>
      <c r="P5" s="60">
        <v>0</v>
      </c>
      <c r="Q5" s="60">
        <v>5527826</v>
      </c>
      <c r="R5" s="60">
        <v>363204</v>
      </c>
      <c r="S5" s="60">
        <v>93344</v>
      </c>
      <c r="T5" s="60">
        <v>2752842</v>
      </c>
      <c r="U5" s="60">
        <v>3209390</v>
      </c>
      <c r="V5" s="60">
        <v>22542806</v>
      </c>
      <c r="W5" s="60">
        <v>27366000</v>
      </c>
      <c r="X5" s="60">
        <v>-4823194</v>
      </c>
      <c r="Y5" s="61">
        <v>-17.62</v>
      </c>
      <c r="Z5" s="62">
        <v>21996000</v>
      </c>
    </row>
    <row r="6" spans="1:26" ht="12.75">
      <c r="A6" s="58" t="s">
        <v>32</v>
      </c>
      <c r="B6" s="19">
        <v>42532586</v>
      </c>
      <c r="C6" s="19">
        <v>0</v>
      </c>
      <c r="D6" s="59">
        <v>27026000</v>
      </c>
      <c r="E6" s="60">
        <v>25653000</v>
      </c>
      <c r="F6" s="60">
        <v>17093870</v>
      </c>
      <c r="G6" s="60">
        <v>6596000</v>
      </c>
      <c r="H6" s="60">
        <v>12546000</v>
      </c>
      <c r="I6" s="60">
        <v>36235870</v>
      </c>
      <c r="J6" s="60">
        <v>7177803</v>
      </c>
      <c r="K6" s="60">
        <v>4114746</v>
      </c>
      <c r="L6" s="60">
        <v>5060394</v>
      </c>
      <c r="M6" s="60">
        <v>16352943</v>
      </c>
      <c r="N6" s="60">
        <v>5631000</v>
      </c>
      <c r="O6" s="60">
        <v>4294000</v>
      </c>
      <c r="P6" s="60">
        <v>0</v>
      </c>
      <c r="Q6" s="60">
        <v>9925000</v>
      </c>
      <c r="R6" s="60">
        <v>5630793</v>
      </c>
      <c r="S6" s="60">
        <v>992570</v>
      </c>
      <c r="T6" s="60">
        <v>6416524</v>
      </c>
      <c r="U6" s="60">
        <v>13039887</v>
      </c>
      <c r="V6" s="60">
        <v>75553700</v>
      </c>
      <c r="W6" s="60">
        <v>27025500</v>
      </c>
      <c r="X6" s="60">
        <v>48528200</v>
      </c>
      <c r="Y6" s="61">
        <v>179.56</v>
      </c>
      <c r="Z6" s="62">
        <v>25653000</v>
      </c>
    </row>
    <row r="7" spans="1:26" ht="12.75">
      <c r="A7" s="58" t="s">
        <v>33</v>
      </c>
      <c r="B7" s="19">
        <v>5959833</v>
      </c>
      <c r="C7" s="19">
        <v>0</v>
      </c>
      <c r="D7" s="59">
        <v>10500000</v>
      </c>
      <c r="E7" s="60">
        <v>10500000</v>
      </c>
      <c r="F7" s="60">
        <v>33539</v>
      </c>
      <c r="G7" s="60">
        <v>358000</v>
      </c>
      <c r="H7" s="60">
        <v>460000</v>
      </c>
      <c r="I7" s="60">
        <v>851539</v>
      </c>
      <c r="J7" s="60">
        <v>275568</v>
      </c>
      <c r="K7" s="60">
        <v>3441112</v>
      </c>
      <c r="L7" s="60">
        <v>219783</v>
      </c>
      <c r="M7" s="60">
        <v>3936463</v>
      </c>
      <c r="N7" s="60">
        <v>133000</v>
      </c>
      <c r="O7" s="60">
        <v>112000</v>
      </c>
      <c r="P7" s="60">
        <v>0</v>
      </c>
      <c r="Q7" s="60">
        <v>245000</v>
      </c>
      <c r="R7" s="60">
        <v>181500</v>
      </c>
      <c r="S7" s="60">
        <v>0</v>
      </c>
      <c r="T7" s="60">
        <v>1988553</v>
      </c>
      <c r="U7" s="60">
        <v>2170053</v>
      </c>
      <c r="V7" s="60">
        <v>7203055</v>
      </c>
      <c r="W7" s="60">
        <v>10500000</v>
      </c>
      <c r="X7" s="60">
        <v>-3296945</v>
      </c>
      <c r="Y7" s="61">
        <v>-31.4</v>
      </c>
      <c r="Z7" s="62">
        <v>10500000</v>
      </c>
    </row>
    <row r="8" spans="1:26" ht="12.75">
      <c r="A8" s="58" t="s">
        <v>34</v>
      </c>
      <c r="B8" s="19">
        <v>338595580</v>
      </c>
      <c r="C8" s="19">
        <v>0</v>
      </c>
      <c r="D8" s="59">
        <v>320490000</v>
      </c>
      <c r="E8" s="60">
        <v>320490000</v>
      </c>
      <c r="F8" s="60">
        <v>131087000</v>
      </c>
      <c r="G8" s="60">
        <v>1625000</v>
      </c>
      <c r="H8" s="60">
        <v>1064000</v>
      </c>
      <c r="I8" s="60">
        <v>133776000</v>
      </c>
      <c r="J8" s="60">
        <v>0</v>
      </c>
      <c r="K8" s="60">
        <v>94601000</v>
      </c>
      <c r="L8" s="60">
        <v>0</v>
      </c>
      <c r="M8" s="60">
        <v>94601000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228377000</v>
      </c>
      <c r="W8" s="60">
        <v>320490000</v>
      </c>
      <c r="X8" s="60">
        <v>-92113000</v>
      </c>
      <c r="Y8" s="61">
        <v>-28.74</v>
      </c>
      <c r="Z8" s="62">
        <v>320490000</v>
      </c>
    </row>
    <row r="9" spans="1:26" ht="12.75">
      <c r="A9" s="58" t="s">
        <v>35</v>
      </c>
      <c r="B9" s="19">
        <v>70727010</v>
      </c>
      <c r="C9" s="19">
        <v>0</v>
      </c>
      <c r="D9" s="59">
        <v>51808000</v>
      </c>
      <c r="E9" s="60">
        <v>39054000</v>
      </c>
      <c r="F9" s="60">
        <v>1541358</v>
      </c>
      <c r="G9" s="60">
        <v>8955000</v>
      </c>
      <c r="H9" s="60">
        <v>4117000</v>
      </c>
      <c r="I9" s="60">
        <v>14613358</v>
      </c>
      <c r="J9" s="60">
        <v>2282857</v>
      </c>
      <c r="K9" s="60">
        <v>2232096</v>
      </c>
      <c r="L9" s="60">
        <v>2510800</v>
      </c>
      <c r="M9" s="60">
        <v>7025753</v>
      </c>
      <c r="N9" s="60">
        <v>2295000</v>
      </c>
      <c r="O9" s="60">
        <v>2606000</v>
      </c>
      <c r="P9" s="60">
        <v>0</v>
      </c>
      <c r="Q9" s="60">
        <v>4901000</v>
      </c>
      <c r="R9" s="60">
        <v>2519712</v>
      </c>
      <c r="S9" s="60">
        <v>3591996</v>
      </c>
      <c r="T9" s="60">
        <v>3490827</v>
      </c>
      <c r="U9" s="60">
        <v>9602535</v>
      </c>
      <c r="V9" s="60">
        <v>36142646</v>
      </c>
      <c r="W9" s="60">
        <v>51807500</v>
      </c>
      <c r="X9" s="60">
        <v>-15664854</v>
      </c>
      <c r="Y9" s="61">
        <v>-30.24</v>
      </c>
      <c r="Z9" s="62">
        <v>39054000</v>
      </c>
    </row>
    <row r="10" spans="1:26" ht="22.5">
      <c r="A10" s="63" t="s">
        <v>278</v>
      </c>
      <c r="B10" s="64">
        <f>SUM(B5:B9)</f>
        <v>477453522</v>
      </c>
      <c r="C10" s="64">
        <f>SUM(C5:C9)</f>
        <v>0</v>
      </c>
      <c r="D10" s="65">
        <f aca="true" t="shared" si="0" ref="D10:Z10">SUM(D5:D9)</f>
        <v>437190000</v>
      </c>
      <c r="E10" s="66">
        <f t="shared" si="0"/>
        <v>417693000</v>
      </c>
      <c r="F10" s="66">
        <f t="shared" si="0"/>
        <v>149787877</v>
      </c>
      <c r="G10" s="66">
        <f t="shared" si="0"/>
        <v>20275000</v>
      </c>
      <c r="H10" s="66">
        <f t="shared" si="0"/>
        <v>20928000</v>
      </c>
      <c r="I10" s="66">
        <f t="shared" si="0"/>
        <v>190990877</v>
      </c>
      <c r="J10" s="66">
        <f t="shared" si="0"/>
        <v>12500056</v>
      </c>
      <c r="K10" s="66">
        <f t="shared" si="0"/>
        <v>107152780</v>
      </c>
      <c r="L10" s="66">
        <f t="shared" si="0"/>
        <v>10554803</v>
      </c>
      <c r="M10" s="66">
        <f t="shared" si="0"/>
        <v>130207639</v>
      </c>
      <c r="N10" s="66">
        <f t="shared" si="0"/>
        <v>10823000</v>
      </c>
      <c r="O10" s="66">
        <f t="shared" si="0"/>
        <v>9775826</v>
      </c>
      <c r="P10" s="66">
        <f t="shared" si="0"/>
        <v>0</v>
      </c>
      <c r="Q10" s="66">
        <f t="shared" si="0"/>
        <v>20598826</v>
      </c>
      <c r="R10" s="66">
        <f t="shared" si="0"/>
        <v>8695209</v>
      </c>
      <c r="S10" s="66">
        <f t="shared" si="0"/>
        <v>4677910</v>
      </c>
      <c r="T10" s="66">
        <f t="shared" si="0"/>
        <v>14648746</v>
      </c>
      <c r="U10" s="66">
        <f t="shared" si="0"/>
        <v>28021865</v>
      </c>
      <c r="V10" s="66">
        <f t="shared" si="0"/>
        <v>369819207</v>
      </c>
      <c r="W10" s="66">
        <f t="shared" si="0"/>
        <v>437189000</v>
      </c>
      <c r="X10" s="66">
        <f t="shared" si="0"/>
        <v>-67369793</v>
      </c>
      <c r="Y10" s="67">
        <f>+IF(W10&lt;&gt;0,(X10/W10)*100,0)</f>
        <v>-15.409763969358789</v>
      </c>
      <c r="Z10" s="68">
        <f t="shared" si="0"/>
        <v>417693000</v>
      </c>
    </row>
    <row r="11" spans="1:26" ht="12.75">
      <c r="A11" s="58" t="s">
        <v>37</v>
      </c>
      <c r="B11" s="19">
        <v>161644700</v>
      </c>
      <c r="C11" s="19">
        <v>0</v>
      </c>
      <c r="D11" s="59">
        <v>192049563</v>
      </c>
      <c r="E11" s="60">
        <v>166055658</v>
      </c>
      <c r="F11" s="60">
        <v>13304521</v>
      </c>
      <c r="G11" s="60">
        <v>12866957</v>
      </c>
      <c r="H11" s="60">
        <v>13815619</v>
      </c>
      <c r="I11" s="60">
        <v>39987097</v>
      </c>
      <c r="J11" s="60">
        <v>13337038</v>
      </c>
      <c r="K11" s="60">
        <v>13310922</v>
      </c>
      <c r="L11" s="60">
        <v>13520638</v>
      </c>
      <c r="M11" s="60">
        <v>40168598</v>
      </c>
      <c r="N11" s="60">
        <v>13107346</v>
      </c>
      <c r="O11" s="60">
        <v>12859779</v>
      </c>
      <c r="P11" s="60">
        <v>0</v>
      </c>
      <c r="Q11" s="60">
        <v>25967125</v>
      </c>
      <c r="R11" s="60">
        <v>13960024</v>
      </c>
      <c r="S11" s="60">
        <v>13925155</v>
      </c>
      <c r="T11" s="60">
        <v>13903343</v>
      </c>
      <c r="U11" s="60">
        <v>41788522</v>
      </c>
      <c r="V11" s="60">
        <v>147911342</v>
      </c>
      <c r="W11" s="60">
        <v>192050027</v>
      </c>
      <c r="X11" s="60">
        <v>-44138685</v>
      </c>
      <c r="Y11" s="61">
        <v>-22.98</v>
      </c>
      <c r="Z11" s="62">
        <v>166055658</v>
      </c>
    </row>
    <row r="12" spans="1:26" ht="12.75">
      <c r="A12" s="58" t="s">
        <v>38</v>
      </c>
      <c r="B12" s="19">
        <v>20856106</v>
      </c>
      <c r="C12" s="19">
        <v>0</v>
      </c>
      <c r="D12" s="59">
        <v>21175934</v>
      </c>
      <c r="E12" s="60">
        <v>19749441</v>
      </c>
      <c r="F12" s="60">
        <v>1444843</v>
      </c>
      <c r="G12" s="60">
        <v>1551580</v>
      </c>
      <c r="H12" s="60">
        <v>1387623</v>
      </c>
      <c r="I12" s="60">
        <v>4384046</v>
      </c>
      <c r="J12" s="60">
        <v>1407081</v>
      </c>
      <c r="K12" s="60">
        <v>1423584</v>
      </c>
      <c r="L12" s="60">
        <v>1446213</v>
      </c>
      <c r="M12" s="60">
        <v>4276878</v>
      </c>
      <c r="N12" s="60">
        <v>1484409</v>
      </c>
      <c r="O12" s="60">
        <v>1464626</v>
      </c>
      <c r="P12" s="60">
        <v>0</v>
      </c>
      <c r="Q12" s="60">
        <v>2949035</v>
      </c>
      <c r="R12" s="60">
        <v>1464626</v>
      </c>
      <c r="S12" s="60">
        <v>1893114</v>
      </c>
      <c r="T12" s="60">
        <v>1528600</v>
      </c>
      <c r="U12" s="60">
        <v>4886340</v>
      </c>
      <c r="V12" s="60">
        <v>16496299</v>
      </c>
      <c r="W12" s="60">
        <v>21175934</v>
      </c>
      <c r="X12" s="60">
        <v>-4679635</v>
      </c>
      <c r="Y12" s="61">
        <v>-22.1</v>
      </c>
      <c r="Z12" s="62">
        <v>19749441</v>
      </c>
    </row>
    <row r="13" spans="1:26" ht="12.75">
      <c r="A13" s="58" t="s">
        <v>279</v>
      </c>
      <c r="B13" s="19">
        <v>35294416</v>
      </c>
      <c r="C13" s="19">
        <v>0</v>
      </c>
      <c r="D13" s="59">
        <v>140000000</v>
      </c>
      <c r="E13" s="60">
        <v>140000000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140000000</v>
      </c>
      <c r="X13" s="60">
        <v>-140000000</v>
      </c>
      <c r="Y13" s="61">
        <v>-100</v>
      </c>
      <c r="Z13" s="62">
        <v>140000000</v>
      </c>
    </row>
    <row r="14" spans="1:26" ht="12.75">
      <c r="A14" s="58" t="s">
        <v>40</v>
      </c>
      <c r="B14" s="19">
        <v>1567545</v>
      </c>
      <c r="C14" s="19">
        <v>0</v>
      </c>
      <c r="D14" s="59">
        <v>159000</v>
      </c>
      <c r="E14" s="60">
        <v>159000</v>
      </c>
      <c r="F14" s="60">
        <v>0</v>
      </c>
      <c r="G14" s="60">
        <v>9311</v>
      </c>
      <c r="H14" s="60">
        <v>29120</v>
      </c>
      <c r="I14" s="60">
        <v>38431</v>
      </c>
      <c r="J14" s="60">
        <v>10700</v>
      </c>
      <c r="K14" s="60">
        <v>12986</v>
      </c>
      <c r="L14" s="60">
        <v>13679</v>
      </c>
      <c r="M14" s="60">
        <v>37365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75796</v>
      </c>
      <c r="W14" s="60">
        <v>159000</v>
      </c>
      <c r="X14" s="60">
        <v>-83204</v>
      </c>
      <c r="Y14" s="61">
        <v>-52.33</v>
      </c>
      <c r="Z14" s="62">
        <v>159000</v>
      </c>
    </row>
    <row r="15" spans="1:26" ht="12.75">
      <c r="A15" s="58" t="s">
        <v>41</v>
      </c>
      <c r="B15" s="19">
        <v>41354630</v>
      </c>
      <c r="C15" s="19">
        <v>0</v>
      </c>
      <c r="D15" s="59">
        <v>40810000</v>
      </c>
      <c r="E15" s="60">
        <v>40810000</v>
      </c>
      <c r="F15" s="60">
        <v>609100</v>
      </c>
      <c r="G15" s="60">
        <v>4253486</v>
      </c>
      <c r="H15" s="60">
        <v>7493337</v>
      </c>
      <c r="I15" s="60">
        <v>12355923</v>
      </c>
      <c r="J15" s="60">
        <v>4902797</v>
      </c>
      <c r="K15" s="60">
        <v>9204209</v>
      </c>
      <c r="L15" s="60">
        <v>11201475</v>
      </c>
      <c r="M15" s="60">
        <v>25308481</v>
      </c>
      <c r="N15" s="60">
        <v>12445</v>
      </c>
      <c r="O15" s="60">
        <v>4608304</v>
      </c>
      <c r="P15" s="60">
        <v>0</v>
      </c>
      <c r="Q15" s="60">
        <v>4620749</v>
      </c>
      <c r="R15" s="60">
        <v>3017634</v>
      </c>
      <c r="S15" s="60">
        <v>1523604</v>
      </c>
      <c r="T15" s="60">
        <v>8216128</v>
      </c>
      <c r="U15" s="60">
        <v>12757366</v>
      </c>
      <c r="V15" s="60">
        <v>55042519</v>
      </c>
      <c r="W15" s="60">
        <v>40810000</v>
      </c>
      <c r="X15" s="60">
        <v>14232519</v>
      </c>
      <c r="Y15" s="61">
        <v>34.88</v>
      </c>
      <c r="Z15" s="62">
        <v>40810000</v>
      </c>
    </row>
    <row r="16" spans="1:26" ht="12.75">
      <c r="A16" s="69" t="s">
        <v>42</v>
      </c>
      <c r="B16" s="19">
        <v>2149030</v>
      </c>
      <c r="C16" s="19">
        <v>0</v>
      </c>
      <c r="D16" s="59">
        <v>3568900</v>
      </c>
      <c r="E16" s="60">
        <v>0</v>
      </c>
      <c r="F16" s="60">
        <v>0</v>
      </c>
      <c r="G16" s="60">
        <v>2203630</v>
      </c>
      <c r="H16" s="60">
        <v>255507</v>
      </c>
      <c r="I16" s="60">
        <v>2459137</v>
      </c>
      <c r="J16" s="60">
        <v>0</v>
      </c>
      <c r="K16" s="60">
        <v>51897</v>
      </c>
      <c r="L16" s="60">
        <v>23950</v>
      </c>
      <c r="M16" s="60">
        <v>75847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2534984</v>
      </c>
      <c r="W16" s="60">
        <v>3568900</v>
      </c>
      <c r="X16" s="60">
        <v>-1033916</v>
      </c>
      <c r="Y16" s="61">
        <v>-28.97</v>
      </c>
      <c r="Z16" s="62">
        <v>0</v>
      </c>
    </row>
    <row r="17" spans="1:26" ht="12.75">
      <c r="A17" s="58" t="s">
        <v>43</v>
      </c>
      <c r="B17" s="19">
        <v>330446360</v>
      </c>
      <c r="C17" s="19">
        <v>0</v>
      </c>
      <c r="D17" s="59">
        <v>223494603</v>
      </c>
      <c r="E17" s="60">
        <v>236353000</v>
      </c>
      <c r="F17" s="60">
        <v>10197984</v>
      </c>
      <c r="G17" s="60">
        <v>16352067</v>
      </c>
      <c r="H17" s="60">
        <v>26510886</v>
      </c>
      <c r="I17" s="60">
        <v>53060937</v>
      </c>
      <c r="J17" s="60">
        <v>6360756</v>
      </c>
      <c r="K17" s="60">
        <v>5044976</v>
      </c>
      <c r="L17" s="60">
        <v>18389186</v>
      </c>
      <c r="M17" s="60">
        <v>29794918</v>
      </c>
      <c r="N17" s="60">
        <v>11148211</v>
      </c>
      <c r="O17" s="60">
        <v>7825343</v>
      </c>
      <c r="P17" s="60">
        <v>0</v>
      </c>
      <c r="Q17" s="60">
        <v>18973554</v>
      </c>
      <c r="R17" s="60">
        <v>9647783</v>
      </c>
      <c r="S17" s="60">
        <v>14059278</v>
      </c>
      <c r="T17" s="60">
        <v>24519503</v>
      </c>
      <c r="U17" s="60">
        <v>48226564</v>
      </c>
      <c r="V17" s="60">
        <v>150055973</v>
      </c>
      <c r="W17" s="60">
        <v>223494107</v>
      </c>
      <c r="X17" s="60">
        <v>-73438134</v>
      </c>
      <c r="Y17" s="61">
        <v>-32.86</v>
      </c>
      <c r="Z17" s="62">
        <v>236353000</v>
      </c>
    </row>
    <row r="18" spans="1:26" ht="12.75">
      <c r="A18" s="70" t="s">
        <v>44</v>
      </c>
      <c r="B18" s="71">
        <f>SUM(B11:B17)</f>
        <v>593312787</v>
      </c>
      <c r="C18" s="71">
        <f>SUM(C11:C17)</f>
        <v>0</v>
      </c>
      <c r="D18" s="72">
        <f aca="true" t="shared" si="1" ref="D18:Z18">SUM(D11:D17)</f>
        <v>621258000</v>
      </c>
      <c r="E18" s="73">
        <f t="shared" si="1"/>
        <v>603127099</v>
      </c>
      <c r="F18" s="73">
        <f t="shared" si="1"/>
        <v>25556448</v>
      </c>
      <c r="G18" s="73">
        <f t="shared" si="1"/>
        <v>37237031</v>
      </c>
      <c r="H18" s="73">
        <f t="shared" si="1"/>
        <v>49492092</v>
      </c>
      <c r="I18" s="73">
        <f t="shared" si="1"/>
        <v>112285571</v>
      </c>
      <c r="J18" s="73">
        <f t="shared" si="1"/>
        <v>26018372</v>
      </c>
      <c r="K18" s="73">
        <f t="shared" si="1"/>
        <v>29048574</v>
      </c>
      <c r="L18" s="73">
        <f t="shared" si="1"/>
        <v>44595141</v>
      </c>
      <c r="M18" s="73">
        <f t="shared" si="1"/>
        <v>99662087</v>
      </c>
      <c r="N18" s="73">
        <f t="shared" si="1"/>
        <v>25752411</v>
      </c>
      <c r="O18" s="73">
        <f t="shared" si="1"/>
        <v>26758052</v>
      </c>
      <c r="P18" s="73">
        <f t="shared" si="1"/>
        <v>0</v>
      </c>
      <c r="Q18" s="73">
        <f t="shared" si="1"/>
        <v>52510463</v>
      </c>
      <c r="R18" s="73">
        <f t="shared" si="1"/>
        <v>28090067</v>
      </c>
      <c r="S18" s="73">
        <f t="shared" si="1"/>
        <v>31401151</v>
      </c>
      <c r="T18" s="73">
        <f t="shared" si="1"/>
        <v>48167574</v>
      </c>
      <c r="U18" s="73">
        <f t="shared" si="1"/>
        <v>107658792</v>
      </c>
      <c r="V18" s="73">
        <f t="shared" si="1"/>
        <v>372116913</v>
      </c>
      <c r="W18" s="73">
        <f t="shared" si="1"/>
        <v>621257968</v>
      </c>
      <c r="X18" s="73">
        <f t="shared" si="1"/>
        <v>-249141055</v>
      </c>
      <c r="Y18" s="67">
        <f>+IF(W18&lt;&gt;0,(X18/W18)*100,0)</f>
        <v>-40.102673580518164</v>
      </c>
      <c r="Z18" s="74">
        <f t="shared" si="1"/>
        <v>603127099</v>
      </c>
    </row>
    <row r="19" spans="1:26" ht="12.75">
      <c r="A19" s="70" t="s">
        <v>45</v>
      </c>
      <c r="B19" s="75">
        <f>+B10-B18</f>
        <v>-115859265</v>
      </c>
      <c r="C19" s="75">
        <f>+C10-C18</f>
        <v>0</v>
      </c>
      <c r="D19" s="76">
        <f aca="true" t="shared" si="2" ref="D19:Z19">+D10-D18</f>
        <v>-184068000</v>
      </c>
      <c r="E19" s="77">
        <f t="shared" si="2"/>
        <v>-185434099</v>
      </c>
      <c r="F19" s="77">
        <f t="shared" si="2"/>
        <v>124231429</v>
      </c>
      <c r="G19" s="77">
        <f t="shared" si="2"/>
        <v>-16962031</v>
      </c>
      <c r="H19" s="77">
        <f t="shared" si="2"/>
        <v>-28564092</v>
      </c>
      <c r="I19" s="77">
        <f t="shared" si="2"/>
        <v>78705306</v>
      </c>
      <c r="J19" s="77">
        <f t="shared" si="2"/>
        <v>-13518316</v>
      </c>
      <c r="K19" s="77">
        <f t="shared" si="2"/>
        <v>78104206</v>
      </c>
      <c r="L19" s="77">
        <f t="shared" si="2"/>
        <v>-34040338</v>
      </c>
      <c r="M19" s="77">
        <f t="shared" si="2"/>
        <v>30545552</v>
      </c>
      <c r="N19" s="77">
        <f t="shared" si="2"/>
        <v>-14929411</v>
      </c>
      <c r="O19" s="77">
        <f t="shared" si="2"/>
        <v>-16982226</v>
      </c>
      <c r="P19" s="77">
        <f t="shared" si="2"/>
        <v>0</v>
      </c>
      <c r="Q19" s="77">
        <f t="shared" si="2"/>
        <v>-31911637</v>
      </c>
      <c r="R19" s="77">
        <f t="shared" si="2"/>
        <v>-19394858</v>
      </c>
      <c r="S19" s="77">
        <f t="shared" si="2"/>
        <v>-26723241</v>
      </c>
      <c r="T19" s="77">
        <f t="shared" si="2"/>
        <v>-33518828</v>
      </c>
      <c r="U19" s="77">
        <f t="shared" si="2"/>
        <v>-79636927</v>
      </c>
      <c r="V19" s="77">
        <f t="shared" si="2"/>
        <v>-2297706</v>
      </c>
      <c r="W19" s="77">
        <f>IF(E10=E18,0,W10-W18)</f>
        <v>-184068968</v>
      </c>
      <c r="X19" s="77">
        <f t="shared" si="2"/>
        <v>181771262</v>
      </c>
      <c r="Y19" s="78">
        <f>+IF(W19&lt;&gt;0,(X19/W19)*100,0)</f>
        <v>-98.75171462905143</v>
      </c>
      <c r="Z19" s="79">
        <f t="shared" si="2"/>
        <v>-185434099</v>
      </c>
    </row>
    <row r="20" spans="1:26" ht="12.75">
      <c r="A20" s="58" t="s">
        <v>46</v>
      </c>
      <c r="B20" s="19">
        <v>131371598</v>
      </c>
      <c r="C20" s="19">
        <v>0</v>
      </c>
      <c r="D20" s="59">
        <v>119102000</v>
      </c>
      <c r="E20" s="60">
        <v>119102000</v>
      </c>
      <c r="F20" s="60">
        <v>0</v>
      </c>
      <c r="G20" s="60">
        <v>37924000</v>
      </c>
      <c r="H20" s="60">
        <v>0</v>
      </c>
      <c r="I20" s="60">
        <v>37924000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37924000</v>
      </c>
      <c r="W20" s="60">
        <v>119102000</v>
      </c>
      <c r="X20" s="60">
        <v>-81178000</v>
      </c>
      <c r="Y20" s="61">
        <v>-68.16</v>
      </c>
      <c r="Z20" s="62">
        <v>119102000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15512333</v>
      </c>
      <c r="C22" s="86">
        <f>SUM(C19:C21)</f>
        <v>0</v>
      </c>
      <c r="D22" s="87">
        <f aca="true" t="shared" si="3" ref="D22:Z22">SUM(D19:D21)</f>
        <v>-64966000</v>
      </c>
      <c r="E22" s="88">
        <f t="shared" si="3"/>
        <v>-66332099</v>
      </c>
      <c r="F22" s="88">
        <f t="shared" si="3"/>
        <v>124231429</v>
      </c>
      <c r="G22" s="88">
        <f t="shared" si="3"/>
        <v>20961969</v>
      </c>
      <c r="H22" s="88">
        <f t="shared" si="3"/>
        <v>-28564092</v>
      </c>
      <c r="I22" s="88">
        <f t="shared" si="3"/>
        <v>116629306</v>
      </c>
      <c r="J22" s="88">
        <f t="shared" si="3"/>
        <v>-13518316</v>
      </c>
      <c r="K22" s="88">
        <f t="shared" si="3"/>
        <v>78104206</v>
      </c>
      <c r="L22" s="88">
        <f t="shared" si="3"/>
        <v>-34040338</v>
      </c>
      <c r="M22" s="88">
        <f t="shared" si="3"/>
        <v>30545552</v>
      </c>
      <c r="N22" s="88">
        <f t="shared" si="3"/>
        <v>-14929411</v>
      </c>
      <c r="O22" s="88">
        <f t="shared" si="3"/>
        <v>-16982226</v>
      </c>
      <c r="P22" s="88">
        <f t="shared" si="3"/>
        <v>0</v>
      </c>
      <c r="Q22" s="88">
        <f t="shared" si="3"/>
        <v>-31911637</v>
      </c>
      <c r="R22" s="88">
        <f t="shared" si="3"/>
        <v>-19394858</v>
      </c>
      <c r="S22" s="88">
        <f t="shared" si="3"/>
        <v>-26723241</v>
      </c>
      <c r="T22" s="88">
        <f t="shared" si="3"/>
        <v>-33518828</v>
      </c>
      <c r="U22" s="88">
        <f t="shared" si="3"/>
        <v>-79636927</v>
      </c>
      <c r="V22" s="88">
        <f t="shared" si="3"/>
        <v>35626294</v>
      </c>
      <c r="W22" s="88">
        <f t="shared" si="3"/>
        <v>-64966968</v>
      </c>
      <c r="X22" s="88">
        <f t="shared" si="3"/>
        <v>100593262</v>
      </c>
      <c r="Y22" s="89">
        <f>+IF(W22&lt;&gt;0,(X22/W22)*100,0)</f>
        <v>-154.83755067652226</v>
      </c>
      <c r="Z22" s="90">
        <f t="shared" si="3"/>
        <v>-66332099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15512333</v>
      </c>
      <c r="C24" s="75">
        <f>SUM(C22:C23)</f>
        <v>0</v>
      </c>
      <c r="D24" s="76">
        <f aca="true" t="shared" si="4" ref="D24:Z24">SUM(D22:D23)</f>
        <v>-64966000</v>
      </c>
      <c r="E24" s="77">
        <f t="shared" si="4"/>
        <v>-66332099</v>
      </c>
      <c r="F24" s="77">
        <f t="shared" si="4"/>
        <v>124231429</v>
      </c>
      <c r="G24" s="77">
        <f t="shared" si="4"/>
        <v>20961969</v>
      </c>
      <c r="H24" s="77">
        <f t="shared" si="4"/>
        <v>-28564092</v>
      </c>
      <c r="I24" s="77">
        <f t="shared" si="4"/>
        <v>116629306</v>
      </c>
      <c r="J24" s="77">
        <f t="shared" si="4"/>
        <v>-13518316</v>
      </c>
      <c r="K24" s="77">
        <f t="shared" si="4"/>
        <v>78104206</v>
      </c>
      <c r="L24" s="77">
        <f t="shared" si="4"/>
        <v>-34040338</v>
      </c>
      <c r="M24" s="77">
        <f t="shared" si="4"/>
        <v>30545552</v>
      </c>
      <c r="N24" s="77">
        <f t="shared" si="4"/>
        <v>-14929411</v>
      </c>
      <c r="O24" s="77">
        <f t="shared" si="4"/>
        <v>-16982226</v>
      </c>
      <c r="P24" s="77">
        <f t="shared" si="4"/>
        <v>0</v>
      </c>
      <c r="Q24" s="77">
        <f t="shared" si="4"/>
        <v>-31911637</v>
      </c>
      <c r="R24" s="77">
        <f t="shared" si="4"/>
        <v>-19394858</v>
      </c>
      <c r="S24" s="77">
        <f t="shared" si="4"/>
        <v>-26723241</v>
      </c>
      <c r="T24" s="77">
        <f t="shared" si="4"/>
        <v>-33518828</v>
      </c>
      <c r="U24" s="77">
        <f t="shared" si="4"/>
        <v>-79636927</v>
      </c>
      <c r="V24" s="77">
        <f t="shared" si="4"/>
        <v>35626294</v>
      </c>
      <c r="W24" s="77">
        <f t="shared" si="4"/>
        <v>-64966968</v>
      </c>
      <c r="X24" s="77">
        <f t="shared" si="4"/>
        <v>100593262</v>
      </c>
      <c r="Y24" s="78">
        <f>+IF(W24&lt;&gt;0,(X24/W24)*100,0)</f>
        <v>-154.83755067652226</v>
      </c>
      <c r="Z24" s="79">
        <f t="shared" si="4"/>
        <v>-66332099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143909967</v>
      </c>
      <c r="C27" s="22">
        <v>0</v>
      </c>
      <c r="D27" s="99">
        <v>123602000</v>
      </c>
      <c r="E27" s="100">
        <v>123602803</v>
      </c>
      <c r="F27" s="100">
        <v>360000</v>
      </c>
      <c r="G27" s="100">
        <v>3776000</v>
      </c>
      <c r="H27" s="100">
        <v>7874320</v>
      </c>
      <c r="I27" s="100">
        <v>12010320</v>
      </c>
      <c r="J27" s="100">
        <v>9061463</v>
      </c>
      <c r="K27" s="100">
        <v>0</v>
      </c>
      <c r="L27" s="100">
        <v>29666333</v>
      </c>
      <c r="M27" s="100">
        <v>38727796</v>
      </c>
      <c r="N27" s="100">
        <v>10911945</v>
      </c>
      <c r="O27" s="100">
        <v>4743719</v>
      </c>
      <c r="P27" s="100">
        <v>1326000</v>
      </c>
      <c r="Q27" s="100">
        <v>16981664</v>
      </c>
      <c r="R27" s="100">
        <v>3578932</v>
      </c>
      <c r="S27" s="100">
        <v>9377754</v>
      </c>
      <c r="T27" s="100">
        <v>14327720</v>
      </c>
      <c r="U27" s="100">
        <v>27284406</v>
      </c>
      <c r="V27" s="100">
        <v>95004186</v>
      </c>
      <c r="W27" s="100">
        <v>123602803</v>
      </c>
      <c r="X27" s="100">
        <v>-28598617</v>
      </c>
      <c r="Y27" s="101">
        <v>-23.14</v>
      </c>
      <c r="Z27" s="102">
        <v>123602803</v>
      </c>
    </row>
    <row r="28" spans="1:26" ht="12.75">
      <c r="A28" s="103" t="s">
        <v>46</v>
      </c>
      <c r="B28" s="19">
        <v>131971598</v>
      </c>
      <c r="C28" s="19">
        <v>0</v>
      </c>
      <c r="D28" s="59">
        <v>119102000</v>
      </c>
      <c r="E28" s="60">
        <v>118432803</v>
      </c>
      <c r="F28" s="60">
        <v>0</v>
      </c>
      <c r="G28" s="60">
        <v>3776000</v>
      </c>
      <c r="H28" s="60">
        <v>7874320</v>
      </c>
      <c r="I28" s="60">
        <v>11650320</v>
      </c>
      <c r="J28" s="60">
        <v>8877347</v>
      </c>
      <c r="K28" s="60">
        <v>0</v>
      </c>
      <c r="L28" s="60">
        <v>28905650</v>
      </c>
      <c r="M28" s="60">
        <v>37782997</v>
      </c>
      <c r="N28" s="60">
        <v>10911945</v>
      </c>
      <c r="O28" s="60">
        <v>4743719</v>
      </c>
      <c r="P28" s="60">
        <v>1326000</v>
      </c>
      <c r="Q28" s="60">
        <v>16981664</v>
      </c>
      <c r="R28" s="60">
        <v>3578932</v>
      </c>
      <c r="S28" s="60">
        <v>9377754</v>
      </c>
      <c r="T28" s="60">
        <v>14327720</v>
      </c>
      <c r="U28" s="60">
        <v>27284406</v>
      </c>
      <c r="V28" s="60">
        <v>93699387</v>
      </c>
      <c r="W28" s="60">
        <v>118432803</v>
      </c>
      <c r="X28" s="60">
        <v>-24733416</v>
      </c>
      <c r="Y28" s="61">
        <v>-20.88</v>
      </c>
      <c r="Z28" s="62">
        <v>118432803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11938369</v>
      </c>
      <c r="C31" s="19">
        <v>0</v>
      </c>
      <c r="D31" s="59">
        <v>4500000</v>
      </c>
      <c r="E31" s="60">
        <v>5170000</v>
      </c>
      <c r="F31" s="60">
        <v>360000</v>
      </c>
      <c r="G31" s="60">
        <v>0</v>
      </c>
      <c r="H31" s="60">
        <v>0</v>
      </c>
      <c r="I31" s="60">
        <v>360000</v>
      </c>
      <c r="J31" s="60">
        <v>184116</v>
      </c>
      <c r="K31" s="60">
        <v>0</v>
      </c>
      <c r="L31" s="60">
        <v>760683</v>
      </c>
      <c r="M31" s="60">
        <v>944799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1304799</v>
      </c>
      <c r="W31" s="60">
        <v>5170000</v>
      </c>
      <c r="X31" s="60">
        <v>-3865201</v>
      </c>
      <c r="Y31" s="61">
        <v>-74.76</v>
      </c>
      <c r="Z31" s="62">
        <v>5170000</v>
      </c>
    </row>
    <row r="32" spans="1:26" ht="12.75">
      <c r="A32" s="70" t="s">
        <v>54</v>
      </c>
      <c r="B32" s="22">
        <f>SUM(B28:B31)</f>
        <v>143909967</v>
      </c>
      <c r="C32" s="22">
        <f>SUM(C28:C31)</f>
        <v>0</v>
      </c>
      <c r="D32" s="99">
        <f aca="true" t="shared" si="5" ref="D32:Z32">SUM(D28:D31)</f>
        <v>123602000</v>
      </c>
      <c r="E32" s="100">
        <f t="shared" si="5"/>
        <v>123602803</v>
      </c>
      <c r="F32" s="100">
        <f t="shared" si="5"/>
        <v>360000</v>
      </c>
      <c r="G32" s="100">
        <f t="shared" si="5"/>
        <v>3776000</v>
      </c>
      <c r="H32" s="100">
        <f t="shared" si="5"/>
        <v>7874320</v>
      </c>
      <c r="I32" s="100">
        <f t="shared" si="5"/>
        <v>12010320</v>
      </c>
      <c r="J32" s="100">
        <f t="shared" si="5"/>
        <v>9061463</v>
      </c>
      <c r="K32" s="100">
        <f t="shared" si="5"/>
        <v>0</v>
      </c>
      <c r="L32" s="100">
        <f t="shared" si="5"/>
        <v>29666333</v>
      </c>
      <c r="M32" s="100">
        <f t="shared" si="5"/>
        <v>38727796</v>
      </c>
      <c r="N32" s="100">
        <f t="shared" si="5"/>
        <v>10911945</v>
      </c>
      <c r="O32" s="100">
        <f t="shared" si="5"/>
        <v>4743719</v>
      </c>
      <c r="P32" s="100">
        <f t="shared" si="5"/>
        <v>1326000</v>
      </c>
      <c r="Q32" s="100">
        <f t="shared" si="5"/>
        <v>16981664</v>
      </c>
      <c r="R32" s="100">
        <f t="shared" si="5"/>
        <v>3578932</v>
      </c>
      <c r="S32" s="100">
        <f t="shared" si="5"/>
        <v>9377754</v>
      </c>
      <c r="T32" s="100">
        <f t="shared" si="5"/>
        <v>14327720</v>
      </c>
      <c r="U32" s="100">
        <f t="shared" si="5"/>
        <v>27284406</v>
      </c>
      <c r="V32" s="100">
        <f t="shared" si="5"/>
        <v>95004186</v>
      </c>
      <c r="W32" s="100">
        <f t="shared" si="5"/>
        <v>123602803</v>
      </c>
      <c r="X32" s="100">
        <f t="shared" si="5"/>
        <v>-28598617</v>
      </c>
      <c r="Y32" s="101">
        <f>+IF(W32&lt;&gt;0,(X32/W32)*100,0)</f>
        <v>-23.137514931599085</v>
      </c>
      <c r="Z32" s="102">
        <f t="shared" si="5"/>
        <v>123602803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78587448</v>
      </c>
      <c r="C35" s="19">
        <v>0</v>
      </c>
      <c r="D35" s="59">
        <v>101786724</v>
      </c>
      <c r="E35" s="60">
        <v>36197000</v>
      </c>
      <c r="F35" s="60">
        <v>104407000</v>
      </c>
      <c r="G35" s="60">
        <v>178564000</v>
      </c>
      <c r="H35" s="60">
        <v>108087000</v>
      </c>
      <c r="I35" s="60">
        <v>108087000</v>
      </c>
      <c r="J35" s="60">
        <v>0</v>
      </c>
      <c r="K35" s="60">
        <v>3245262</v>
      </c>
      <c r="L35" s="60">
        <v>30444060</v>
      </c>
      <c r="M35" s="60">
        <v>30444060</v>
      </c>
      <c r="N35" s="60">
        <v>39174982</v>
      </c>
      <c r="O35" s="60">
        <v>0</v>
      </c>
      <c r="P35" s="60">
        <v>39174982</v>
      </c>
      <c r="Q35" s="60">
        <v>39174982</v>
      </c>
      <c r="R35" s="60">
        <v>39174982</v>
      </c>
      <c r="S35" s="60">
        <v>39174982</v>
      </c>
      <c r="T35" s="60">
        <v>8780613</v>
      </c>
      <c r="U35" s="60">
        <v>8780613</v>
      </c>
      <c r="V35" s="60">
        <v>8780613</v>
      </c>
      <c r="W35" s="60">
        <v>36197000</v>
      </c>
      <c r="X35" s="60">
        <v>-27416387</v>
      </c>
      <c r="Y35" s="61">
        <v>-75.74</v>
      </c>
      <c r="Z35" s="62">
        <v>36197000</v>
      </c>
    </row>
    <row r="36" spans="1:26" ht="12.75">
      <c r="A36" s="58" t="s">
        <v>57</v>
      </c>
      <c r="B36" s="19">
        <v>1849241190</v>
      </c>
      <c r="C36" s="19">
        <v>0</v>
      </c>
      <c r="D36" s="59">
        <v>1455996090</v>
      </c>
      <c r="E36" s="60">
        <v>1455996090</v>
      </c>
      <c r="F36" s="60">
        <v>1441244000</v>
      </c>
      <c r="G36" s="60">
        <v>1441244000</v>
      </c>
      <c r="H36" s="60">
        <v>1044818000</v>
      </c>
      <c r="I36" s="60">
        <v>1044818000</v>
      </c>
      <c r="J36" s="60">
        <v>0</v>
      </c>
      <c r="K36" s="60">
        <v>1044818000</v>
      </c>
      <c r="L36" s="60">
        <v>1044818000</v>
      </c>
      <c r="M36" s="60">
        <v>1044818000</v>
      </c>
      <c r="N36" s="60">
        <v>1044818073</v>
      </c>
      <c r="O36" s="60">
        <v>0</v>
      </c>
      <c r="P36" s="60">
        <v>1044818073</v>
      </c>
      <c r="Q36" s="60">
        <v>1044818073</v>
      </c>
      <c r="R36" s="60">
        <v>1044818073</v>
      </c>
      <c r="S36" s="60">
        <v>1044818073</v>
      </c>
      <c r="T36" s="60">
        <v>1044818073</v>
      </c>
      <c r="U36" s="60">
        <v>1044818073</v>
      </c>
      <c r="V36" s="60">
        <v>1044818073</v>
      </c>
      <c r="W36" s="60">
        <v>1455996090</v>
      </c>
      <c r="X36" s="60">
        <v>-411178017</v>
      </c>
      <c r="Y36" s="61">
        <v>-28.24</v>
      </c>
      <c r="Z36" s="62">
        <v>1455996090</v>
      </c>
    </row>
    <row r="37" spans="1:26" ht="12.75">
      <c r="A37" s="58" t="s">
        <v>58</v>
      </c>
      <c r="B37" s="19">
        <v>89572511</v>
      </c>
      <c r="C37" s="19">
        <v>0</v>
      </c>
      <c r="D37" s="59">
        <v>13178000</v>
      </c>
      <c r="E37" s="60">
        <v>15316620</v>
      </c>
      <c r="F37" s="60">
        <v>0</v>
      </c>
      <c r="G37" s="60">
        <v>0</v>
      </c>
      <c r="H37" s="60">
        <v>28598000</v>
      </c>
      <c r="I37" s="60">
        <v>28598000</v>
      </c>
      <c r="J37" s="60">
        <v>0</v>
      </c>
      <c r="K37" s="60">
        <v>8521142</v>
      </c>
      <c r="L37" s="60">
        <v>33051133</v>
      </c>
      <c r="M37" s="60">
        <v>33051133</v>
      </c>
      <c r="N37" s="60">
        <v>21693041</v>
      </c>
      <c r="O37" s="60">
        <v>0</v>
      </c>
      <c r="P37" s="60">
        <v>21693041</v>
      </c>
      <c r="Q37" s="60">
        <v>21693041</v>
      </c>
      <c r="R37" s="60">
        <v>21693041</v>
      </c>
      <c r="S37" s="60">
        <v>21693041</v>
      </c>
      <c r="T37" s="60">
        <v>282000</v>
      </c>
      <c r="U37" s="60">
        <v>282000</v>
      </c>
      <c r="V37" s="60">
        <v>282000</v>
      </c>
      <c r="W37" s="60">
        <v>15316620</v>
      </c>
      <c r="X37" s="60">
        <v>-15034620</v>
      </c>
      <c r="Y37" s="61">
        <v>-98.16</v>
      </c>
      <c r="Z37" s="62">
        <v>15316620</v>
      </c>
    </row>
    <row r="38" spans="1:26" ht="12.75">
      <c r="A38" s="58" t="s">
        <v>59</v>
      </c>
      <c r="B38" s="19">
        <v>27050933</v>
      </c>
      <c r="C38" s="19">
        <v>0</v>
      </c>
      <c r="D38" s="59">
        <v>2139000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1811205194</v>
      </c>
      <c r="C39" s="19">
        <v>0</v>
      </c>
      <c r="D39" s="59">
        <v>1542465814</v>
      </c>
      <c r="E39" s="60">
        <v>1476876470</v>
      </c>
      <c r="F39" s="60">
        <v>1545651000</v>
      </c>
      <c r="G39" s="60">
        <v>1619808000</v>
      </c>
      <c r="H39" s="60">
        <v>1124307000</v>
      </c>
      <c r="I39" s="60">
        <v>1124307000</v>
      </c>
      <c r="J39" s="60">
        <v>0</v>
      </c>
      <c r="K39" s="60">
        <v>1039542120</v>
      </c>
      <c r="L39" s="60">
        <v>1042210927</v>
      </c>
      <c r="M39" s="60">
        <v>1042210927</v>
      </c>
      <c r="N39" s="60">
        <v>1062300014</v>
      </c>
      <c r="O39" s="60">
        <v>0</v>
      </c>
      <c r="P39" s="60">
        <v>1062300014</v>
      </c>
      <c r="Q39" s="60">
        <v>1062300014</v>
      </c>
      <c r="R39" s="60">
        <v>1062300014</v>
      </c>
      <c r="S39" s="60">
        <v>1062300014</v>
      </c>
      <c r="T39" s="60">
        <v>1053316686</v>
      </c>
      <c r="U39" s="60">
        <v>1053316686</v>
      </c>
      <c r="V39" s="60">
        <v>1053316686</v>
      </c>
      <c r="W39" s="60">
        <v>1476876470</v>
      </c>
      <c r="X39" s="60">
        <v>-423559784</v>
      </c>
      <c r="Y39" s="61">
        <v>-28.68</v>
      </c>
      <c r="Z39" s="62">
        <v>1476876470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136079748</v>
      </c>
      <c r="C42" s="19">
        <v>0</v>
      </c>
      <c r="D42" s="59">
        <v>125033500</v>
      </c>
      <c r="E42" s="60">
        <v>123632004</v>
      </c>
      <c r="F42" s="60">
        <v>124230877</v>
      </c>
      <c r="G42" s="60">
        <v>20882000</v>
      </c>
      <c r="H42" s="60">
        <v>-28564025</v>
      </c>
      <c r="I42" s="60">
        <v>116548852</v>
      </c>
      <c r="J42" s="60">
        <v>-13518317</v>
      </c>
      <c r="K42" s="60">
        <v>75710635</v>
      </c>
      <c r="L42" s="60">
        <v>-44147626</v>
      </c>
      <c r="M42" s="60">
        <v>18044692</v>
      </c>
      <c r="N42" s="60">
        <v>-14929411</v>
      </c>
      <c r="O42" s="60">
        <v>-14735393</v>
      </c>
      <c r="P42" s="60">
        <v>71695425</v>
      </c>
      <c r="Q42" s="60">
        <v>42030621</v>
      </c>
      <c r="R42" s="60">
        <v>-19394858</v>
      </c>
      <c r="S42" s="60">
        <v>-26723241</v>
      </c>
      <c r="T42" s="60">
        <v>-33518831</v>
      </c>
      <c r="U42" s="60">
        <v>-79636930</v>
      </c>
      <c r="V42" s="60">
        <v>96987235</v>
      </c>
      <c r="W42" s="60">
        <v>123632004</v>
      </c>
      <c r="X42" s="60">
        <v>-26644769</v>
      </c>
      <c r="Y42" s="61">
        <v>-21.55</v>
      </c>
      <c r="Z42" s="62">
        <v>123632004</v>
      </c>
    </row>
    <row r="43" spans="1:26" ht="12.75">
      <c r="A43" s="58" t="s">
        <v>63</v>
      </c>
      <c r="B43" s="19">
        <v>-144130317</v>
      </c>
      <c r="C43" s="19">
        <v>0</v>
      </c>
      <c r="D43" s="59">
        <v>-123602004</v>
      </c>
      <c r="E43" s="60">
        <v>-123602004</v>
      </c>
      <c r="F43" s="60">
        <v>0</v>
      </c>
      <c r="G43" s="60">
        <v>-3776000</v>
      </c>
      <c r="H43" s="60">
        <v>-12164928</v>
      </c>
      <c r="I43" s="60">
        <v>-15940928</v>
      </c>
      <c r="J43" s="60">
        <v>-9061463</v>
      </c>
      <c r="K43" s="60">
        <v>-10541935</v>
      </c>
      <c r="L43" s="60">
        <v>-29666000</v>
      </c>
      <c r="M43" s="60">
        <v>-49269398</v>
      </c>
      <c r="N43" s="60">
        <v>-10911945</v>
      </c>
      <c r="O43" s="60">
        <v>0</v>
      </c>
      <c r="P43" s="60">
        <v>-1325608</v>
      </c>
      <c r="Q43" s="60">
        <v>-12237553</v>
      </c>
      <c r="R43" s="60">
        <v>-3578932</v>
      </c>
      <c r="S43" s="60">
        <v>-9377754</v>
      </c>
      <c r="T43" s="60">
        <v>-14327720</v>
      </c>
      <c r="U43" s="60">
        <v>-27284406</v>
      </c>
      <c r="V43" s="60">
        <v>-104732285</v>
      </c>
      <c r="W43" s="60">
        <v>-123602004</v>
      </c>
      <c r="X43" s="60">
        <v>18869719</v>
      </c>
      <c r="Y43" s="61">
        <v>-15.27</v>
      </c>
      <c r="Z43" s="62">
        <v>-123602004</v>
      </c>
    </row>
    <row r="44" spans="1:26" ht="12.75">
      <c r="A44" s="58" t="s">
        <v>64</v>
      </c>
      <c r="B44" s="19">
        <v>-4571733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2887978</v>
      </c>
      <c r="C45" s="22">
        <v>0</v>
      </c>
      <c r="D45" s="99">
        <v>6256496</v>
      </c>
      <c r="E45" s="100">
        <v>14182000</v>
      </c>
      <c r="F45" s="100">
        <v>124230877</v>
      </c>
      <c r="G45" s="100">
        <v>141336877</v>
      </c>
      <c r="H45" s="100">
        <v>100607924</v>
      </c>
      <c r="I45" s="100">
        <v>100607924</v>
      </c>
      <c r="J45" s="100">
        <v>78028144</v>
      </c>
      <c r="K45" s="100">
        <v>143196844</v>
      </c>
      <c r="L45" s="100">
        <v>69383218</v>
      </c>
      <c r="M45" s="100">
        <v>69383218</v>
      </c>
      <c r="N45" s="100">
        <v>43541862</v>
      </c>
      <c r="O45" s="100">
        <v>28806469</v>
      </c>
      <c r="P45" s="100">
        <v>99176286</v>
      </c>
      <c r="Q45" s="100">
        <v>43541862</v>
      </c>
      <c r="R45" s="100">
        <v>76202496</v>
      </c>
      <c r="S45" s="100">
        <v>40101501</v>
      </c>
      <c r="T45" s="100">
        <v>-7745050</v>
      </c>
      <c r="U45" s="100">
        <v>-7745050</v>
      </c>
      <c r="V45" s="100">
        <v>-7745050</v>
      </c>
      <c r="W45" s="100">
        <v>14182000</v>
      </c>
      <c r="X45" s="100">
        <v>-21927050</v>
      </c>
      <c r="Y45" s="101">
        <v>-154.61</v>
      </c>
      <c r="Z45" s="102">
        <v>14182000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9183905</v>
      </c>
      <c r="C49" s="52">
        <v>0</v>
      </c>
      <c r="D49" s="129">
        <v>8841372</v>
      </c>
      <c r="E49" s="54">
        <v>8761349</v>
      </c>
      <c r="F49" s="54">
        <v>0</v>
      </c>
      <c r="G49" s="54">
        <v>0</v>
      </c>
      <c r="H49" s="54">
        <v>0</v>
      </c>
      <c r="I49" s="54">
        <v>7481014</v>
      </c>
      <c r="J49" s="54">
        <v>0</v>
      </c>
      <c r="K49" s="54">
        <v>0</v>
      </c>
      <c r="L49" s="54">
        <v>0</v>
      </c>
      <c r="M49" s="54">
        <v>8515861</v>
      </c>
      <c r="N49" s="54">
        <v>0</v>
      </c>
      <c r="O49" s="54">
        <v>0</v>
      </c>
      <c r="P49" s="54">
        <v>0</v>
      </c>
      <c r="Q49" s="54">
        <v>7300816</v>
      </c>
      <c r="R49" s="54">
        <v>0</v>
      </c>
      <c r="S49" s="54">
        <v>0</v>
      </c>
      <c r="T49" s="54">
        <v>0</v>
      </c>
      <c r="U49" s="54">
        <v>52050783</v>
      </c>
      <c r="V49" s="54">
        <v>158365229</v>
      </c>
      <c r="W49" s="54">
        <v>260500329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62.1879062981915</v>
      </c>
      <c r="C58" s="5">
        <f>IF(C67=0,0,+(C76/C67)*100)</f>
        <v>0</v>
      </c>
      <c r="D58" s="6">
        <f aca="true" t="shared" si="6" ref="D58:Z58">IF(D67=0,0,+(D76/D67)*100)</f>
        <v>100.0017295929129</v>
      </c>
      <c r="E58" s="7">
        <f t="shared" si="6"/>
        <v>99.21434126303616</v>
      </c>
      <c r="F58" s="7">
        <f t="shared" si="6"/>
        <v>100</v>
      </c>
      <c r="G58" s="7">
        <f t="shared" si="6"/>
        <v>100</v>
      </c>
      <c r="H58" s="7">
        <f t="shared" si="6"/>
        <v>100.00039021549215</v>
      </c>
      <c r="I58" s="7">
        <f t="shared" si="6"/>
        <v>100.00014312153318</v>
      </c>
      <c r="J58" s="7">
        <f t="shared" si="6"/>
        <v>99.84160713237974</v>
      </c>
      <c r="K58" s="7">
        <f t="shared" si="6"/>
        <v>72.35190598086638</v>
      </c>
      <c r="L58" s="7">
        <f t="shared" si="6"/>
        <v>9.864350663471653</v>
      </c>
      <c r="M58" s="7">
        <f t="shared" si="6"/>
        <v>63.09723253543111</v>
      </c>
      <c r="N58" s="7">
        <f t="shared" si="6"/>
        <v>100</v>
      </c>
      <c r="O58" s="7">
        <f t="shared" si="6"/>
        <v>115.89696962989449</v>
      </c>
      <c r="P58" s="7">
        <f t="shared" si="6"/>
        <v>0</v>
      </c>
      <c r="Q58" s="7">
        <f t="shared" si="6"/>
        <v>133.9941162766101</v>
      </c>
      <c r="R58" s="7">
        <f t="shared" si="6"/>
        <v>100</v>
      </c>
      <c r="S58" s="7">
        <f t="shared" si="6"/>
        <v>100</v>
      </c>
      <c r="T58" s="7">
        <f t="shared" si="6"/>
        <v>99.9999895181724</v>
      </c>
      <c r="U58" s="7">
        <f t="shared" si="6"/>
        <v>99.99999466185693</v>
      </c>
      <c r="V58" s="7">
        <f t="shared" si="6"/>
        <v>96.00958434977217</v>
      </c>
      <c r="W58" s="7">
        <f t="shared" si="6"/>
        <v>87.45594684618968</v>
      </c>
      <c r="X58" s="7">
        <f t="shared" si="6"/>
        <v>0</v>
      </c>
      <c r="Y58" s="7">
        <f t="shared" si="6"/>
        <v>0</v>
      </c>
      <c r="Z58" s="8">
        <f t="shared" si="6"/>
        <v>99.21434126303616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100.00554542137905</v>
      </c>
      <c r="I59" s="10">
        <f t="shared" si="7"/>
        <v>100.00275656452264</v>
      </c>
      <c r="J59" s="10">
        <f t="shared" si="7"/>
        <v>100</v>
      </c>
      <c r="K59" s="10">
        <f t="shared" si="7"/>
        <v>13.553421959269505</v>
      </c>
      <c r="L59" s="10">
        <f t="shared" si="7"/>
        <v>0.751168850716362</v>
      </c>
      <c r="M59" s="10">
        <f t="shared" si="7"/>
        <v>38.101545200615575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149.99811860937734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89.49404523997589</v>
      </c>
      <c r="W59" s="10">
        <f t="shared" si="7"/>
        <v>80.3771102828327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104.58343163051502</v>
      </c>
      <c r="C60" s="12">
        <f t="shared" si="7"/>
        <v>0</v>
      </c>
      <c r="D60" s="3">
        <f t="shared" si="7"/>
        <v>100.00365573891807</v>
      </c>
      <c r="E60" s="13">
        <f t="shared" si="7"/>
        <v>98.46413284995907</v>
      </c>
      <c r="F60" s="13">
        <f t="shared" si="7"/>
        <v>100</v>
      </c>
      <c r="G60" s="13">
        <f t="shared" si="7"/>
        <v>100</v>
      </c>
      <c r="H60" s="13">
        <f t="shared" si="7"/>
        <v>99.99932249322492</v>
      </c>
      <c r="I60" s="13">
        <f t="shared" si="7"/>
        <v>99.99976542580598</v>
      </c>
      <c r="J60" s="13">
        <f t="shared" si="7"/>
        <v>99.74086778363798</v>
      </c>
      <c r="K60" s="13">
        <f t="shared" si="7"/>
        <v>142.89059397591006</v>
      </c>
      <c r="L60" s="13">
        <f t="shared" si="7"/>
        <v>12.920772572254254</v>
      </c>
      <c r="M60" s="13">
        <f t="shared" si="7"/>
        <v>83.73190073493193</v>
      </c>
      <c r="N60" s="13">
        <f t="shared" si="7"/>
        <v>100</v>
      </c>
      <c r="O60" s="13">
        <f t="shared" si="7"/>
        <v>131.13164881229622</v>
      </c>
      <c r="P60" s="13">
        <f t="shared" si="7"/>
        <v>0</v>
      </c>
      <c r="Q60" s="13">
        <f t="shared" si="7"/>
        <v>116.98340554156171</v>
      </c>
      <c r="R60" s="13">
        <f t="shared" si="7"/>
        <v>100</v>
      </c>
      <c r="S60" s="13">
        <f t="shared" si="7"/>
        <v>100</v>
      </c>
      <c r="T60" s="13">
        <f t="shared" si="7"/>
        <v>99.9999844152379</v>
      </c>
      <c r="U60" s="13">
        <f t="shared" si="7"/>
        <v>99.99999233122189</v>
      </c>
      <c r="V60" s="13">
        <f t="shared" si="7"/>
        <v>98.709797137665</v>
      </c>
      <c r="W60" s="13">
        <f t="shared" si="7"/>
        <v>93.46359549314536</v>
      </c>
      <c r="X60" s="13">
        <f t="shared" si="7"/>
        <v>0</v>
      </c>
      <c r="Y60" s="13">
        <f t="shared" si="7"/>
        <v>0</v>
      </c>
      <c r="Z60" s="14">
        <f t="shared" si="7"/>
        <v>98.46413284995907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99.99998312093848</v>
      </c>
      <c r="E62" s="13">
        <f t="shared" si="7"/>
        <v>98.32820469300293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182.49383218846157</v>
      </c>
      <c r="L62" s="13">
        <f t="shared" si="7"/>
        <v>15.798429259617524</v>
      </c>
      <c r="M62" s="13">
        <f t="shared" si="7"/>
        <v>93.78319391062145</v>
      </c>
      <c r="N62" s="13">
        <f t="shared" si="7"/>
        <v>100</v>
      </c>
      <c r="O62" s="13">
        <f t="shared" si="7"/>
        <v>173.18334612432847</v>
      </c>
      <c r="P62" s="13">
        <f t="shared" si="7"/>
        <v>0</v>
      </c>
      <c r="Q62" s="13">
        <f t="shared" si="7"/>
        <v>127.73829189492906</v>
      </c>
      <c r="R62" s="13">
        <f t="shared" si="7"/>
        <v>100</v>
      </c>
      <c r="S62" s="13">
        <f t="shared" si="7"/>
        <v>100</v>
      </c>
      <c r="T62" s="13">
        <f t="shared" si="7"/>
        <v>99.9999810686949</v>
      </c>
      <c r="U62" s="13">
        <f t="shared" si="7"/>
        <v>99.99999013835979</v>
      </c>
      <c r="V62" s="13">
        <f t="shared" si="7"/>
        <v>102.35076776443974</v>
      </c>
      <c r="W62" s="13">
        <f t="shared" si="7"/>
        <v>97.78672011815593</v>
      </c>
      <c r="X62" s="13">
        <f t="shared" si="7"/>
        <v>0</v>
      </c>
      <c r="Y62" s="13">
        <f t="shared" si="7"/>
        <v>0</v>
      </c>
      <c r="Z62" s="14">
        <f t="shared" si="7"/>
        <v>98.32820469300293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100.22739726027396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5.8475988887418975</v>
      </c>
      <c r="L63" s="13">
        <f t="shared" si="7"/>
        <v>2.1818653746322894</v>
      </c>
      <c r="M63" s="13">
        <f t="shared" si="7"/>
        <v>74.29926620350994</v>
      </c>
      <c r="N63" s="13">
        <f t="shared" si="7"/>
        <v>100</v>
      </c>
      <c r="O63" s="13">
        <f t="shared" si="7"/>
        <v>99.99134948096886</v>
      </c>
      <c r="P63" s="13">
        <f t="shared" si="7"/>
        <v>0</v>
      </c>
      <c r="Q63" s="13">
        <f t="shared" si="7"/>
        <v>112.92647058823529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94.79172150237282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99.99984095427436</v>
      </c>
      <c r="E64" s="13">
        <f t="shared" si="7"/>
        <v>99.99968578161823</v>
      </c>
      <c r="F64" s="13">
        <f t="shared" si="7"/>
        <v>100</v>
      </c>
      <c r="G64" s="13">
        <f t="shared" si="7"/>
        <v>100</v>
      </c>
      <c r="H64" s="13">
        <f t="shared" si="7"/>
        <v>99.98454545454545</v>
      </c>
      <c r="I64" s="13">
        <f t="shared" si="7"/>
        <v>99.99482054403786</v>
      </c>
      <c r="J64" s="13">
        <f t="shared" si="7"/>
        <v>100</v>
      </c>
      <c r="K64" s="13">
        <f t="shared" si="7"/>
        <v>7.495747564514222</v>
      </c>
      <c r="L64" s="13">
        <f t="shared" si="7"/>
        <v>3.3955970647098064</v>
      </c>
      <c r="M64" s="13">
        <f t="shared" si="7"/>
        <v>37.162609910728996</v>
      </c>
      <c r="N64" s="13">
        <f t="shared" si="7"/>
        <v>100</v>
      </c>
      <c r="O64" s="13">
        <f t="shared" si="7"/>
        <v>100.12708719851577</v>
      </c>
      <c r="P64" s="13">
        <f t="shared" si="7"/>
        <v>0</v>
      </c>
      <c r="Q64" s="13">
        <f t="shared" si="7"/>
        <v>109.87803521779425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83.18522425249472</v>
      </c>
      <c r="W64" s="13">
        <f t="shared" si="7"/>
        <v>50.61614314115308</v>
      </c>
      <c r="X64" s="13">
        <f t="shared" si="7"/>
        <v>0</v>
      </c>
      <c r="Y64" s="13">
        <f t="shared" si="7"/>
        <v>0</v>
      </c>
      <c r="Z64" s="14">
        <f t="shared" si="7"/>
        <v>99.99968578161823</v>
      </c>
    </row>
    <row r="65" spans="1:26" ht="12.75">
      <c r="A65" s="39" t="s">
        <v>107</v>
      </c>
      <c r="B65" s="12">
        <f t="shared" si="7"/>
        <v>104.58343163051502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4.535901926444834</v>
      </c>
      <c r="R65" s="13">
        <f t="shared" si="7"/>
        <v>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10.37614355080275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99.99983999999999</v>
      </c>
      <c r="E66" s="16">
        <f t="shared" si="7"/>
        <v>99.99983999999999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0.5503437189093178</v>
      </c>
      <c r="L66" s="16">
        <f t="shared" si="7"/>
        <v>15.305190334659882</v>
      </c>
      <c r="M66" s="16">
        <f t="shared" si="7"/>
        <v>38.84033894654388</v>
      </c>
      <c r="N66" s="16">
        <f t="shared" si="7"/>
        <v>100</v>
      </c>
      <c r="O66" s="16">
        <f t="shared" si="7"/>
        <v>103.94301613800778</v>
      </c>
      <c r="P66" s="16">
        <f t="shared" si="7"/>
        <v>0</v>
      </c>
      <c r="Q66" s="16">
        <f t="shared" si="7"/>
        <v>155.92152796725784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92.56354591948751</v>
      </c>
      <c r="W66" s="16">
        <f t="shared" si="7"/>
        <v>99.99983999999999</v>
      </c>
      <c r="X66" s="16">
        <f t="shared" si="7"/>
        <v>0</v>
      </c>
      <c r="Y66" s="16">
        <f t="shared" si="7"/>
        <v>0</v>
      </c>
      <c r="Z66" s="17">
        <f t="shared" si="7"/>
        <v>99.99983999999999</v>
      </c>
    </row>
    <row r="67" spans="1:26" ht="12.75" hidden="1">
      <c r="A67" s="41" t="s">
        <v>286</v>
      </c>
      <c r="B67" s="24">
        <v>71528438</v>
      </c>
      <c r="C67" s="24"/>
      <c r="D67" s="25">
        <v>56892000</v>
      </c>
      <c r="E67" s="26">
        <v>50149000</v>
      </c>
      <c r="F67" s="26">
        <v>18496361</v>
      </c>
      <c r="G67" s="26">
        <v>11147000</v>
      </c>
      <c r="H67" s="26">
        <v>17170000</v>
      </c>
      <c r="I67" s="26">
        <v>46813361</v>
      </c>
      <c r="J67" s="26">
        <v>11742953</v>
      </c>
      <c r="K67" s="26">
        <v>8657642</v>
      </c>
      <c r="L67" s="26">
        <v>9610810</v>
      </c>
      <c r="M67" s="26">
        <v>30011405</v>
      </c>
      <c r="N67" s="26">
        <v>10263000</v>
      </c>
      <c r="O67" s="26">
        <v>8854826</v>
      </c>
      <c r="P67" s="26"/>
      <c r="Q67" s="26">
        <v>19117826</v>
      </c>
      <c r="R67" s="26">
        <v>7861853</v>
      </c>
      <c r="S67" s="26">
        <v>1330932</v>
      </c>
      <c r="T67" s="26">
        <v>9540321</v>
      </c>
      <c r="U67" s="26">
        <v>18733106</v>
      </c>
      <c r="V67" s="26">
        <v>114675698</v>
      </c>
      <c r="W67" s="26">
        <v>56891500</v>
      </c>
      <c r="X67" s="26"/>
      <c r="Y67" s="25"/>
      <c r="Z67" s="27">
        <v>50149000</v>
      </c>
    </row>
    <row r="68" spans="1:26" ht="12.75" hidden="1">
      <c r="A68" s="37" t="s">
        <v>31</v>
      </c>
      <c r="B68" s="19">
        <v>19638513</v>
      </c>
      <c r="C68" s="19"/>
      <c r="D68" s="20">
        <v>27366000</v>
      </c>
      <c r="E68" s="21">
        <v>21996000</v>
      </c>
      <c r="F68" s="21">
        <v>32110</v>
      </c>
      <c r="G68" s="21">
        <v>2741000</v>
      </c>
      <c r="H68" s="21">
        <v>2741000</v>
      </c>
      <c r="I68" s="21">
        <v>5514110</v>
      </c>
      <c r="J68" s="21">
        <v>2763828</v>
      </c>
      <c r="K68" s="21">
        <v>2763826</v>
      </c>
      <c r="L68" s="21">
        <v>2763826</v>
      </c>
      <c r="M68" s="21">
        <v>8291480</v>
      </c>
      <c r="N68" s="21">
        <v>2764000</v>
      </c>
      <c r="O68" s="21">
        <v>2763826</v>
      </c>
      <c r="P68" s="21"/>
      <c r="Q68" s="21">
        <v>5527826</v>
      </c>
      <c r="R68" s="21">
        <v>363204</v>
      </c>
      <c r="S68" s="21">
        <v>93344</v>
      </c>
      <c r="T68" s="21">
        <v>2752842</v>
      </c>
      <c r="U68" s="21">
        <v>3209390</v>
      </c>
      <c r="V68" s="21">
        <v>22542806</v>
      </c>
      <c r="W68" s="21">
        <v>27366000</v>
      </c>
      <c r="X68" s="21"/>
      <c r="Y68" s="20"/>
      <c r="Z68" s="23">
        <v>21996000</v>
      </c>
    </row>
    <row r="69" spans="1:26" ht="12.75" hidden="1">
      <c r="A69" s="38" t="s">
        <v>32</v>
      </c>
      <c r="B69" s="19">
        <v>42532586</v>
      </c>
      <c r="C69" s="19"/>
      <c r="D69" s="20">
        <v>27026000</v>
      </c>
      <c r="E69" s="21">
        <v>25653000</v>
      </c>
      <c r="F69" s="21">
        <v>17093870</v>
      </c>
      <c r="G69" s="21">
        <v>6596000</v>
      </c>
      <c r="H69" s="21">
        <v>12546000</v>
      </c>
      <c r="I69" s="21">
        <v>36235870</v>
      </c>
      <c r="J69" s="21">
        <v>7177803</v>
      </c>
      <c r="K69" s="21">
        <v>4114746</v>
      </c>
      <c r="L69" s="21">
        <v>5060394</v>
      </c>
      <c r="M69" s="21">
        <v>16352943</v>
      </c>
      <c r="N69" s="21">
        <v>5631000</v>
      </c>
      <c r="O69" s="21">
        <v>4294000</v>
      </c>
      <c r="P69" s="21"/>
      <c r="Q69" s="21">
        <v>9925000</v>
      </c>
      <c r="R69" s="21">
        <v>5630793</v>
      </c>
      <c r="S69" s="21">
        <v>992570</v>
      </c>
      <c r="T69" s="21">
        <v>6416524</v>
      </c>
      <c r="U69" s="21">
        <v>13039887</v>
      </c>
      <c r="V69" s="21">
        <v>75553700</v>
      </c>
      <c r="W69" s="21">
        <v>27025500</v>
      </c>
      <c r="X69" s="21"/>
      <c r="Y69" s="20"/>
      <c r="Z69" s="23">
        <v>25653000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23698000</v>
      </c>
      <c r="E71" s="21">
        <v>23567000</v>
      </c>
      <c r="F71" s="21">
        <v>13560038</v>
      </c>
      <c r="G71" s="21">
        <v>3418000</v>
      </c>
      <c r="H71" s="21">
        <v>9268000</v>
      </c>
      <c r="I71" s="21">
        <v>26246038</v>
      </c>
      <c r="J71" s="21">
        <v>3981448</v>
      </c>
      <c r="K71" s="21">
        <v>3187111</v>
      </c>
      <c r="L71" s="21">
        <v>3942854</v>
      </c>
      <c r="M71" s="21">
        <v>11111413</v>
      </c>
      <c r="N71" s="21">
        <v>4513000</v>
      </c>
      <c r="O71" s="21">
        <v>2606000</v>
      </c>
      <c r="P71" s="21"/>
      <c r="Q71" s="21">
        <v>7119000</v>
      </c>
      <c r="R71" s="21">
        <v>4513158</v>
      </c>
      <c r="S71" s="21">
        <v>344887</v>
      </c>
      <c r="T71" s="21">
        <v>5282256</v>
      </c>
      <c r="U71" s="21">
        <v>10140301</v>
      </c>
      <c r="V71" s="21">
        <v>54616752</v>
      </c>
      <c r="W71" s="21">
        <v>23697500</v>
      </c>
      <c r="X71" s="21"/>
      <c r="Y71" s="20"/>
      <c r="Z71" s="23">
        <v>23567000</v>
      </c>
    </row>
    <row r="72" spans="1:26" ht="12.75" hidden="1">
      <c r="A72" s="39" t="s">
        <v>105</v>
      </c>
      <c r="B72" s="19"/>
      <c r="C72" s="19"/>
      <c r="D72" s="20">
        <v>438000</v>
      </c>
      <c r="E72" s="21">
        <v>438000</v>
      </c>
      <c r="F72" s="21">
        <v>2992733</v>
      </c>
      <c r="G72" s="21">
        <v>2628000</v>
      </c>
      <c r="H72" s="21">
        <v>2728000</v>
      </c>
      <c r="I72" s="21">
        <v>8348733</v>
      </c>
      <c r="J72" s="21">
        <v>2628250</v>
      </c>
      <c r="K72" s="21">
        <v>377950</v>
      </c>
      <c r="L72" s="21">
        <v>577900</v>
      </c>
      <c r="M72" s="21">
        <v>3584100</v>
      </c>
      <c r="N72" s="21">
        <v>578000</v>
      </c>
      <c r="O72" s="21">
        <v>578000</v>
      </c>
      <c r="P72" s="21"/>
      <c r="Q72" s="21">
        <v>1156000</v>
      </c>
      <c r="R72" s="21">
        <v>577950</v>
      </c>
      <c r="S72" s="21">
        <v>571955</v>
      </c>
      <c r="T72" s="21">
        <v>578250</v>
      </c>
      <c r="U72" s="21">
        <v>1728155</v>
      </c>
      <c r="V72" s="21">
        <v>14816988</v>
      </c>
      <c r="W72" s="21">
        <v>438000</v>
      </c>
      <c r="X72" s="21"/>
      <c r="Y72" s="20"/>
      <c r="Z72" s="23">
        <v>438000</v>
      </c>
    </row>
    <row r="73" spans="1:26" ht="12.75" hidden="1">
      <c r="A73" s="39" t="s">
        <v>106</v>
      </c>
      <c r="B73" s="19"/>
      <c r="C73" s="19"/>
      <c r="D73" s="20">
        <v>2515000</v>
      </c>
      <c r="E73" s="21">
        <v>1273000</v>
      </c>
      <c r="F73" s="21">
        <v>541099</v>
      </c>
      <c r="G73" s="21">
        <v>550000</v>
      </c>
      <c r="H73" s="21">
        <v>550000</v>
      </c>
      <c r="I73" s="21">
        <v>1641099</v>
      </c>
      <c r="J73" s="21">
        <v>549505</v>
      </c>
      <c r="K73" s="21">
        <v>549685</v>
      </c>
      <c r="L73" s="21">
        <v>539640</v>
      </c>
      <c r="M73" s="21">
        <v>1638830</v>
      </c>
      <c r="N73" s="21">
        <v>540000</v>
      </c>
      <c r="O73" s="21">
        <v>539000</v>
      </c>
      <c r="P73" s="21"/>
      <c r="Q73" s="21">
        <v>1079000</v>
      </c>
      <c r="R73" s="21">
        <v>539685</v>
      </c>
      <c r="S73" s="21">
        <v>42929</v>
      </c>
      <c r="T73" s="21">
        <v>549455</v>
      </c>
      <c r="U73" s="21">
        <v>1132069</v>
      </c>
      <c r="V73" s="21">
        <v>5490998</v>
      </c>
      <c r="W73" s="21">
        <v>2515000</v>
      </c>
      <c r="X73" s="21"/>
      <c r="Y73" s="20"/>
      <c r="Z73" s="23">
        <v>1273000</v>
      </c>
    </row>
    <row r="74" spans="1:26" ht="12.75" hidden="1">
      <c r="A74" s="39" t="s">
        <v>107</v>
      </c>
      <c r="B74" s="19">
        <v>42532586</v>
      </c>
      <c r="C74" s="19"/>
      <c r="D74" s="20">
        <v>375000</v>
      </c>
      <c r="E74" s="21">
        <v>375000</v>
      </c>
      <c r="F74" s="21"/>
      <c r="G74" s="21"/>
      <c r="H74" s="21"/>
      <c r="I74" s="21"/>
      <c r="J74" s="21">
        <v>18600</v>
      </c>
      <c r="K74" s="21"/>
      <c r="L74" s="21"/>
      <c r="M74" s="21">
        <v>18600</v>
      </c>
      <c r="N74" s="21"/>
      <c r="O74" s="21">
        <v>571000</v>
      </c>
      <c r="P74" s="21"/>
      <c r="Q74" s="21">
        <v>571000</v>
      </c>
      <c r="R74" s="21"/>
      <c r="S74" s="21">
        <v>32799</v>
      </c>
      <c r="T74" s="21">
        <v>6563</v>
      </c>
      <c r="U74" s="21">
        <v>39362</v>
      </c>
      <c r="V74" s="21">
        <v>628962</v>
      </c>
      <c r="W74" s="21">
        <v>375000</v>
      </c>
      <c r="X74" s="21"/>
      <c r="Y74" s="20"/>
      <c r="Z74" s="23">
        <v>375000</v>
      </c>
    </row>
    <row r="75" spans="1:26" ht="12.75" hidden="1">
      <c r="A75" s="40" t="s">
        <v>110</v>
      </c>
      <c r="B75" s="28">
        <v>9357339</v>
      </c>
      <c r="C75" s="28"/>
      <c r="D75" s="29">
        <v>2500000</v>
      </c>
      <c r="E75" s="30">
        <v>2500000</v>
      </c>
      <c r="F75" s="30">
        <v>1370381</v>
      </c>
      <c r="G75" s="30">
        <v>1810000</v>
      </c>
      <c r="H75" s="30">
        <v>1883000</v>
      </c>
      <c r="I75" s="30">
        <v>5063381</v>
      </c>
      <c r="J75" s="30">
        <v>1801322</v>
      </c>
      <c r="K75" s="30">
        <v>1779070</v>
      </c>
      <c r="L75" s="30">
        <v>1786590</v>
      </c>
      <c r="M75" s="30">
        <v>5366982</v>
      </c>
      <c r="N75" s="30">
        <v>1868000</v>
      </c>
      <c r="O75" s="30">
        <v>1797000</v>
      </c>
      <c r="P75" s="30"/>
      <c r="Q75" s="30">
        <v>3665000</v>
      </c>
      <c r="R75" s="30">
        <v>1867856</v>
      </c>
      <c r="S75" s="30">
        <v>245018</v>
      </c>
      <c r="T75" s="30">
        <v>370955</v>
      </c>
      <c r="U75" s="30">
        <v>2483829</v>
      </c>
      <c r="V75" s="30">
        <v>16579192</v>
      </c>
      <c r="W75" s="30">
        <v>2500000</v>
      </c>
      <c r="X75" s="30"/>
      <c r="Y75" s="29"/>
      <c r="Z75" s="31">
        <v>2500000</v>
      </c>
    </row>
    <row r="76" spans="1:26" ht="12.75" hidden="1">
      <c r="A76" s="42" t="s">
        <v>287</v>
      </c>
      <c r="B76" s="32">
        <v>44482038</v>
      </c>
      <c r="C76" s="32"/>
      <c r="D76" s="33">
        <v>56892984</v>
      </c>
      <c r="E76" s="34">
        <v>49755000</v>
      </c>
      <c r="F76" s="34">
        <v>18496361</v>
      </c>
      <c r="G76" s="34">
        <v>11147000</v>
      </c>
      <c r="H76" s="34">
        <v>17170067</v>
      </c>
      <c r="I76" s="34">
        <v>46813428</v>
      </c>
      <c r="J76" s="34">
        <v>11724353</v>
      </c>
      <c r="K76" s="34">
        <v>6263969</v>
      </c>
      <c r="L76" s="34">
        <v>948044</v>
      </c>
      <c r="M76" s="34">
        <v>18936366</v>
      </c>
      <c r="N76" s="34">
        <v>10263000</v>
      </c>
      <c r="O76" s="34">
        <v>10262475</v>
      </c>
      <c r="P76" s="34">
        <v>5091287</v>
      </c>
      <c r="Q76" s="34">
        <v>25616762</v>
      </c>
      <c r="R76" s="34">
        <v>7861853</v>
      </c>
      <c r="S76" s="34">
        <v>1330932</v>
      </c>
      <c r="T76" s="34">
        <v>9540320</v>
      </c>
      <c r="U76" s="34">
        <v>18733105</v>
      </c>
      <c r="V76" s="34">
        <v>110099661</v>
      </c>
      <c r="W76" s="34">
        <v>49755000</v>
      </c>
      <c r="X76" s="34"/>
      <c r="Y76" s="33"/>
      <c r="Z76" s="35">
        <v>49755000</v>
      </c>
    </row>
    <row r="77" spans="1:26" ht="12.75" hidden="1">
      <c r="A77" s="37" t="s">
        <v>31</v>
      </c>
      <c r="B77" s="19"/>
      <c r="C77" s="19"/>
      <c r="D77" s="20">
        <v>27366000</v>
      </c>
      <c r="E77" s="21">
        <v>21996000</v>
      </c>
      <c r="F77" s="21">
        <v>32110</v>
      </c>
      <c r="G77" s="21">
        <v>2741000</v>
      </c>
      <c r="H77" s="21">
        <v>2741152</v>
      </c>
      <c r="I77" s="21">
        <v>5514262</v>
      </c>
      <c r="J77" s="21">
        <v>2763828</v>
      </c>
      <c r="K77" s="21">
        <v>374593</v>
      </c>
      <c r="L77" s="21">
        <v>20761</v>
      </c>
      <c r="M77" s="21">
        <v>3159182</v>
      </c>
      <c r="N77" s="21">
        <v>2764000</v>
      </c>
      <c r="O77" s="21">
        <v>2763826</v>
      </c>
      <c r="P77" s="21">
        <v>2763809</v>
      </c>
      <c r="Q77" s="21">
        <v>8291635</v>
      </c>
      <c r="R77" s="21">
        <v>363204</v>
      </c>
      <c r="S77" s="21">
        <v>93344</v>
      </c>
      <c r="T77" s="21">
        <v>2752842</v>
      </c>
      <c r="U77" s="21">
        <v>3209390</v>
      </c>
      <c r="V77" s="21">
        <v>20174469</v>
      </c>
      <c r="W77" s="21">
        <v>21996000</v>
      </c>
      <c r="X77" s="21"/>
      <c r="Y77" s="20"/>
      <c r="Z77" s="23">
        <v>21996000</v>
      </c>
    </row>
    <row r="78" spans="1:26" ht="12.75" hidden="1">
      <c r="A78" s="38" t="s">
        <v>32</v>
      </c>
      <c r="B78" s="19">
        <v>44482038</v>
      </c>
      <c r="C78" s="19"/>
      <c r="D78" s="20">
        <v>27026988</v>
      </c>
      <c r="E78" s="21">
        <v>25259004</v>
      </c>
      <c r="F78" s="21">
        <v>17093870</v>
      </c>
      <c r="G78" s="21">
        <v>6596000</v>
      </c>
      <c r="H78" s="21">
        <v>12545915</v>
      </c>
      <c r="I78" s="21">
        <v>36235785</v>
      </c>
      <c r="J78" s="21">
        <v>7159203</v>
      </c>
      <c r="K78" s="21">
        <v>5879585</v>
      </c>
      <c r="L78" s="21">
        <v>653842</v>
      </c>
      <c r="M78" s="21">
        <v>13692630</v>
      </c>
      <c r="N78" s="21">
        <v>5631000</v>
      </c>
      <c r="O78" s="21">
        <v>5630793</v>
      </c>
      <c r="P78" s="21">
        <v>348810</v>
      </c>
      <c r="Q78" s="21">
        <v>11610603</v>
      </c>
      <c r="R78" s="21">
        <v>5630793</v>
      </c>
      <c r="S78" s="21">
        <v>992570</v>
      </c>
      <c r="T78" s="21">
        <v>6416523</v>
      </c>
      <c r="U78" s="21">
        <v>13039886</v>
      </c>
      <c r="V78" s="21">
        <v>74578904</v>
      </c>
      <c r="W78" s="21">
        <v>25259004</v>
      </c>
      <c r="X78" s="21"/>
      <c r="Y78" s="20"/>
      <c r="Z78" s="23">
        <v>25259004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23697996</v>
      </c>
      <c r="E80" s="21">
        <v>23173008</v>
      </c>
      <c r="F80" s="21">
        <v>13560038</v>
      </c>
      <c r="G80" s="21">
        <v>3418000</v>
      </c>
      <c r="H80" s="21">
        <v>9268000</v>
      </c>
      <c r="I80" s="21">
        <v>26246038</v>
      </c>
      <c r="J80" s="21">
        <v>3981448</v>
      </c>
      <c r="K80" s="21">
        <v>5816281</v>
      </c>
      <c r="L80" s="21">
        <v>622909</v>
      </c>
      <c r="M80" s="21">
        <v>10420638</v>
      </c>
      <c r="N80" s="21">
        <v>4513000</v>
      </c>
      <c r="O80" s="21">
        <v>4513158</v>
      </c>
      <c r="P80" s="21">
        <v>67531</v>
      </c>
      <c r="Q80" s="21">
        <v>9093689</v>
      </c>
      <c r="R80" s="21">
        <v>4513158</v>
      </c>
      <c r="S80" s="21">
        <v>344887</v>
      </c>
      <c r="T80" s="21">
        <v>5282255</v>
      </c>
      <c r="U80" s="21">
        <v>10140300</v>
      </c>
      <c r="V80" s="21">
        <v>55900665</v>
      </c>
      <c r="W80" s="21">
        <v>23173008</v>
      </c>
      <c r="X80" s="21"/>
      <c r="Y80" s="20"/>
      <c r="Z80" s="23">
        <v>23173008</v>
      </c>
    </row>
    <row r="81" spans="1:26" ht="12.75" hidden="1">
      <c r="A81" s="39" t="s">
        <v>105</v>
      </c>
      <c r="B81" s="19"/>
      <c r="C81" s="19"/>
      <c r="D81" s="20">
        <v>438996</v>
      </c>
      <c r="E81" s="21">
        <v>438000</v>
      </c>
      <c r="F81" s="21">
        <v>2992733</v>
      </c>
      <c r="G81" s="21">
        <v>2628000</v>
      </c>
      <c r="H81" s="21">
        <v>2728000</v>
      </c>
      <c r="I81" s="21">
        <v>8348733</v>
      </c>
      <c r="J81" s="21">
        <v>2628250</v>
      </c>
      <c r="K81" s="21">
        <v>22101</v>
      </c>
      <c r="L81" s="21">
        <v>12609</v>
      </c>
      <c r="M81" s="21">
        <v>2662960</v>
      </c>
      <c r="N81" s="21">
        <v>578000</v>
      </c>
      <c r="O81" s="21">
        <v>577950</v>
      </c>
      <c r="P81" s="21">
        <v>149480</v>
      </c>
      <c r="Q81" s="21">
        <v>1305430</v>
      </c>
      <c r="R81" s="21">
        <v>577950</v>
      </c>
      <c r="S81" s="21">
        <v>571955</v>
      </c>
      <c r="T81" s="21">
        <v>578250</v>
      </c>
      <c r="U81" s="21">
        <v>1728155</v>
      </c>
      <c r="V81" s="21">
        <v>14045278</v>
      </c>
      <c r="W81" s="21">
        <v>438000</v>
      </c>
      <c r="X81" s="21"/>
      <c r="Y81" s="20"/>
      <c r="Z81" s="23">
        <v>438000</v>
      </c>
    </row>
    <row r="82" spans="1:26" ht="12.75" hidden="1">
      <c r="A82" s="39" t="s">
        <v>106</v>
      </c>
      <c r="B82" s="19"/>
      <c r="C82" s="19"/>
      <c r="D82" s="20">
        <v>2514996</v>
      </c>
      <c r="E82" s="21">
        <v>1272996</v>
      </c>
      <c r="F82" s="21">
        <v>541099</v>
      </c>
      <c r="G82" s="21">
        <v>550000</v>
      </c>
      <c r="H82" s="21">
        <v>549915</v>
      </c>
      <c r="I82" s="21">
        <v>1641014</v>
      </c>
      <c r="J82" s="21">
        <v>549505</v>
      </c>
      <c r="K82" s="21">
        <v>41203</v>
      </c>
      <c r="L82" s="21">
        <v>18324</v>
      </c>
      <c r="M82" s="21">
        <v>609032</v>
      </c>
      <c r="N82" s="21">
        <v>540000</v>
      </c>
      <c r="O82" s="21">
        <v>539685</v>
      </c>
      <c r="P82" s="21">
        <v>105899</v>
      </c>
      <c r="Q82" s="21">
        <v>1185584</v>
      </c>
      <c r="R82" s="21">
        <v>539685</v>
      </c>
      <c r="S82" s="21">
        <v>42929</v>
      </c>
      <c r="T82" s="21">
        <v>549455</v>
      </c>
      <c r="U82" s="21">
        <v>1132069</v>
      </c>
      <c r="V82" s="21">
        <v>4567699</v>
      </c>
      <c r="W82" s="21">
        <v>1272996</v>
      </c>
      <c r="X82" s="21"/>
      <c r="Y82" s="20"/>
      <c r="Z82" s="23">
        <v>1272996</v>
      </c>
    </row>
    <row r="83" spans="1:26" ht="12.75" hidden="1">
      <c r="A83" s="39" t="s">
        <v>107</v>
      </c>
      <c r="B83" s="19">
        <v>44482038</v>
      </c>
      <c r="C83" s="19"/>
      <c r="D83" s="20">
        <v>375000</v>
      </c>
      <c r="E83" s="21">
        <v>375000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25900</v>
      </c>
      <c r="Q83" s="21">
        <v>25900</v>
      </c>
      <c r="R83" s="21"/>
      <c r="S83" s="21">
        <v>32799</v>
      </c>
      <c r="T83" s="21">
        <v>6563</v>
      </c>
      <c r="U83" s="21">
        <v>39362</v>
      </c>
      <c r="V83" s="21">
        <v>65262</v>
      </c>
      <c r="W83" s="21">
        <v>375000</v>
      </c>
      <c r="X83" s="21"/>
      <c r="Y83" s="20"/>
      <c r="Z83" s="23">
        <v>375000</v>
      </c>
    </row>
    <row r="84" spans="1:26" ht="12.75" hidden="1">
      <c r="A84" s="40" t="s">
        <v>110</v>
      </c>
      <c r="B84" s="28"/>
      <c r="C84" s="28"/>
      <c r="D84" s="29">
        <v>2499996</v>
      </c>
      <c r="E84" s="30">
        <v>2499996</v>
      </c>
      <c r="F84" s="30">
        <v>1370381</v>
      </c>
      <c r="G84" s="30">
        <v>1810000</v>
      </c>
      <c r="H84" s="30">
        <v>1883000</v>
      </c>
      <c r="I84" s="30">
        <v>5063381</v>
      </c>
      <c r="J84" s="30">
        <v>1801322</v>
      </c>
      <c r="K84" s="30">
        <v>9791</v>
      </c>
      <c r="L84" s="30">
        <v>273441</v>
      </c>
      <c r="M84" s="30">
        <v>2084554</v>
      </c>
      <c r="N84" s="30">
        <v>1868000</v>
      </c>
      <c r="O84" s="30">
        <v>1867856</v>
      </c>
      <c r="P84" s="30">
        <v>1978668</v>
      </c>
      <c r="Q84" s="30">
        <v>5714524</v>
      </c>
      <c r="R84" s="30">
        <v>1867856</v>
      </c>
      <c r="S84" s="30">
        <v>245018</v>
      </c>
      <c r="T84" s="30">
        <v>370955</v>
      </c>
      <c r="U84" s="30">
        <v>2483829</v>
      </c>
      <c r="V84" s="30">
        <v>15346288</v>
      </c>
      <c r="W84" s="30">
        <v>2499996</v>
      </c>
      <c r="X84" s="30"/>
      <c r="Y84" s="29"/>
      <c r="Z84" s="31">
        <v>2499996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17900000</v>
      </c>
      <c r="F5" s="358">
        <f t="shared" si="0"/>
        <v>28700000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28700000</v>
      </c>
      <c r="Y5" s="358">
        <f t="shared" si="0"/>
        <v>-28700000</v>
      </c>
      <c r="Z5" s="359">
        <f>+IF(X5&lt;&gt;0,+(Y5/X5)*100,0)</f>
        <v>-100</v>
      </c>
      <c r="AA5" s="360">
        <f>+AA6+AA8+AA11+AA13+AA15</f>
        <v>28700000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4800000</v>
      </c>
      <c r="F6" s="59">
        <f t="shared" si="1"/>
        <v>12900000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12900000</v>
      </c>
      <c r="Y6" s="59">
        <f t="shared" si="1"/>
        <v>-12900000</v>
      </c>
      <c r="Z6" s="61">
        <f>+IF(X6&lt;&gt;0,+(Y6/X6)*100,0)</f>
        <v>-100</v>
      </c>
      <c r="AA6" s="62">
        <f t="shared" si="1"/>
        <v>12900000</v>
      </c>
    </row>
    <row r="7" spans="1:27" ht="12.75">
      <c r="A7" s="291" t="s">
        <v>229</v>
      </c>
      <c r="B7" s="142"/>
      <c r="C7" s="60"/>
      <c r="D7" s="340"/>
      <c r="E7" s="60">
        <v>4800000</v>
      </c>
      <c r="F7" s="59">
        <v>12900000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12900000</v>
      </c>
      <c r="Y7" s="59">
        <v>-12900000</v>
      </c>
      <c r="Z7" s="61">
        <v>-100</v>
      </c>
      <c r="AA7" s="62">
        <v>12900000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11100000</v>
      </c>
      <c r="F11" s="364">
        <f t="shared" si="3"/>
        <v>11100000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11100000</v>
      </c>
      <c r="Y11" s="364">
        <f t="shared" si="3"/>
        <v>-11100000</v>
      </c>
      <c r="Z11" s="365">
        <f>+IF(X11&lt;&gt;0,+(Y11/X11)*100,0)</f>
        <v>-100</v>
      </c>
      <c r="AA11" s="366">
        <f t="shared" si="3"/>
        <v>11100000</v>
      </c>
    </row>
    <row r="12" spans="1:27" ht="12.75">
      <c r="A12" s="291" t="s">
        <v>232</v>
      </c>
      <c r="B12" s="136"/>
      <c r="C12" s="60"/>
      <c r="D12" s="340"/>
      <c r="E12" s="60">
        <v>11100000</v>
      </c>
      <c r="F12" s="59">
        <v>11100000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11100000</v>
      </c>
      <c r="Y12" s="59">
        <v>-11100000</v>
      </c>
      <c r="Z12" s="61">
        <v>-100</v>
      </c>
      <c r="AA12" s="62">
        <v>11100000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4700000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4700000</v>
      </c>
      <c r="Y13" s="342">
        <f t="shared" si="4"/>
        <v>-4700000</v>
      </c>
      <c r="Z13" s="335">
        <f>+IF(X13&lt;&gt;0,+(Y13/X13)*100,0)</f>
        <v>-100</v>
      </c>
      <c r="AA13" s="273">
        <f t="shared" si="4"/>
        <v>4700000</v>
      </c>
    </row>
    <row r="14" spans="1:27" ht="12.75">
      <c r="A14" s="291" t="s">
        <v>233</v>
      </c>
      <c r="B14" s="136"/>
      <c r="C14" s="60"/>
      <c r="D14" s="340"/>
      <c r="E14" s="60">
        <v>2000000</v>
      </c>
      <c r="F14" s="59">
        <v>4700000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4700000</v>
      </c>
      <c r="Y14" s="59">
        <v>-4700000</v>
      </c>
      <c r="Z14" s="61">
        <v>-100</v>
      </c>
      <c r="AA14" s="62">
        <v>4700000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14410000</v>
      </c>
      <c r="F40" s="345">
        <f t="shared" si="9"/>
        <v>12110000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12110000</v>
      </c>
      <c r="Y40" s="345">
        <f t="shared" si="9"/>
        <v>-12110000</v>
      </c>
      <c r="Z40" s="336">
        <f>+IF(X40&lt;&gt;0,+(Y40/X40)*100,0)</f>
        <v>-100</v>
      </c>
      <c r="AA40" s="350">
        <f>SUM(AA41:AA49)</f>
        <v>12110000</v>
      </c>
    </row>
    <row r="41" spans="1:27" ht="12.75">
      <c r="A41" s="361" t="s">
        <v>248</v>
      </c>
      <c r="B41" s="142"/>
      <c r="C41" s="362"/>
      <c r="D41" s="363"/>
      <c r="E41" s="362"/>
      <c r="F41" s="364">
        <v>7670000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7670000</v>
      </c>
      <c r="Y41" s="364">
        <v>-7670000</v>
      </c>
      <c r="Z41" s="365">
        <v>-100</v>
      </c>
      <c r="AA41" s="366">
        <v>7670000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4440000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4440000</v>
      </c>
      <c r="Y44" s="53">
        <v>-4440000</v>
      </c>
      <c r="Z44" s="94">
        <v>-100</v>
      </c>
      <c r="AA44" s="95">
        <v>4440000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14410000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32310000</v>
      </c>
      <c r="F60" s="264">
        <f t="shared" si="14"/>
        <v>40810000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40810000</v>
      </c>
      <c r="Y60" s="264">
        <f t="shared" si="14"/>
        <v>-40810000</v>
      </c>
      <c r="Z60" s="337">
        <f>+IF(X60&lt;&gt;0,+(Y60/X60)*100,0)</f>
        <v>-100</v>
      </c>
      <c r="AA60" s="232">
        <f>+AA57+AA54+AA51+AA40+AA37+AA34+AA22+AA5</f>
        <v>40810000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601493915</v>
      </c>
      <c r="D5" s="153">
        <f>SUM(D6:D8)</f>
        <v>0</v>
      </c>
      <c r="E5" s="154">
        <f t="shared" si="0"/>
        <v>521116000</v>
      </c>
      <c r="F5" s="100">
        <f t="shared" si="0"/>
        <v>502992000</v>
      </c>
      <c r="G5" s="100">
        <f t="shared" si="0"/>
        <v>132681357</v>
      </c>
      <c r="H5" s="100">
        <f t="shared" si="0"/>
        <v>51466000</v>
      </c>
      <c r="I5" s="100">
        <f t="shared" si="0"/>
        <v>7757000</v>
      </c>
      <c r="J5" s="100">
        <f t="shared" si="0"/>
        <v>191904357</v>
      </c>
      <c r="K5" s="100">
        <f t="shared" si="0"/>
        <v>5301353</v>
      </c>
      <c r="L5" s="100">
        <f t="shared" si="0"/>
        <v>103006030</v>
      </c>
      <c r="M5" s="100">
        <f t="shared" si="0"/>
        <v>5450707</v>
      </c>
      <c r="N5" s="100">
        <f t="shared" si="0"/>
        <v>113758090</v>
      </c>
      <c r="O5" s="100">
        <f t="shared" si="0"/>
        <v>5177000</v>
      </c>
      <c r="P5" s="100">
        <f t="shared" si="0"/>
        <v>5464826</v>
      </c>
      <c r="Q5" s="100">
        <f t="shared" si="0"/>
        <v>0</v>
      </c>
      <c r="R5" s="100">
        <f t="shared" si="0"/>
        <v>10641826</v>
      </c>
      <c r="S5" s="100">
        <f t="shared" si="0"/>
        <v>2968760</v>
      </c>
      <c r="T5" s="100">
        <f t="shared" si="0"/>
        <v>2401747</v>
      </c>
      <c r="U5" s="100">
        <f t="shared" si="0"/>
        <v>5716934</v>
      </c>
      <c r="V5" s="100">
        <f t="shared" si="0"/>
        <v>11087441</v>
      </c>
      <c r="W5" s="100">
        <f t="shared" si="0"/>
        <v>327391714</v>
      </c>
      <c r="X5" s="100">
        <f t="shared" si="0"/>
        <v>499527000</v>
      </c>
      <c r="Y5" s="100">
        <f t="shared" si="0"/>
        <v>-172135286</v>
      </c>
      <c r="Z5" s="137">
        <f>+IF(X5&lt;&gt;0,+(Y5/X5)*100,0)</f>
        <v>-34.459656034608734</v>
      </c>
      <c r="AA5" s="153">
        <f>SUM(AA6:AA8)</f>
        <v>502992000</v>
      </c>
    </row>
    <row r="6" spans="1:27" ht="12.75">
      <c r="A6" s="138" t="s">
        <v>75</v>
      </c>
      <c r="B6" s="136"/>
      <c r="C6" s="155">
        <v>17048883</v>
      </c>
      <c r="D6" s="155"/>
      <c r="E6" s="156"/>
      <c r="F6" s="60"/>
      <c r="G6" s="60">
        <v>131253277</v>
      </c>
      <c r="H6" s="60"/>
      <c r="I6" s="60"/>
      <c r="J6" s="60">
        <v>131253277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131253277</v>
      </c>
      <c r="X6" s="60"/>
      <c r="Y6" s="60">
        <v>131253277</v>
      </c>
      <c r="Z6" s="140">
        <v>0</v>
      </c>
      <c r="AA6" s="155"/>
    </row>
    <row r="7" spans="1:27" ht="12.75">
      <c r="A7" s="138" t="s">
        <v>76</v>
      </c>
      <c r="B7" s="136"/>
      <c r="C7" s="157">
        <v>584445032</v>
      </c>
      <c r="D7" s="157"/>
      <c r="E7" s="158">
        <v>521116000</v>
      </c>
      <c r="F7" s="159">
        <v>502992000</v>
      </c>
      <c r="G7" s="159">
        <v>1428080</v>
      </c>
      <c r="H7" s="159">
        <v>51466000</v>
      </c>
      <c r="I7" s="159">
        <v>7757000</v>
      </c>
      <c r="J7" s="159">
        <v>60651080</v>
      </c>
      <c r="K7" s="159">
        <v>5301353</v>
      </c>
      <c r="L7" s="159">
        <v>103006030</v>
      </c>
      <c r="M7" s="159">
        <v>5450707</v>
      </c>
      <c r="N7" s="159">
        <v>113758090</v>
      </c>
      <c r="O7" s="159">
        <v>5177000</v>
      </c>
      <c r="P7" s="159">
        <v>5464826</v>
      </c>
      <c r="Q7" s="159"/>
      <c r="R7" s="159">
        <v>10641826</v>
      </c>
      <c r="S7" s="159">
        <v>2968760</v>
      </c>
      <c r="T7" s="159">
        <v>2401747</v>
      </c>
      <c r="U7" s="159">
        <v>5716934</v>
      </c>
      <c r="V7" s="159">
        <v>11087441</v>
      </c>
      <c r="W7" s="159">
        <v>196138437</v>
      </c>
      <c r="X7" s="159">
        <v>499527000</v>
      </c>
      <c r="Y7" s="159">
        <v>-303388563</v>
      </c>
      <c r="Z7" s="141">
        <v>-60.74</v>
      </c>
      <c r="AA7" s="157">
        <v>502992000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235110</v>
      </c>
      <c r="D9" s="153">
        <f>SUM(D10:D14)</f>
        <v>0</v>
      </c>
      <c r="E9" s="154">
        <f t="shared" si="1"/>
        <v>1025000</v>
      </c>
      <c r="F9" s="100">
        <f t="shared" si="1"/>
        <v>1025000</v>
      </c>
      <c r="G9" s="100">
        <f t="shared" si="1"/>
        <v>12650</v>
      </c>
      <c r="H9" s="100">
        <f t="shared" si="1"/>
        <v>40000</v>
      </c>
      <c r="I9" s="100">
        <f t="shared" si="1"/>
        <v>20000</v>
      </c>
      <c r="J9" s="100">
        <f t="shared" si="1"/>
        <v>72650</v>
      </c>
      <c r="K9" s="100">
        <f t="shared" si="1"/>
        <v>39500</v>
      </c>
      <c r="L9" s="100">
        <f t="shared" si="1"/>
        <v>32004</v>
      </c>
      <c r="M9" s="100">
        <f t="shared" si="1"/>
        <v>43702</v>
      </c>
      <c r="N9" s="100">
        <f t="shared" si="1"/>
        <v>115206</v>
      </c>
      <c r="O9" s="100">
        <f t="shared" si="1"/>
        <v>15000</v>
      </c>
      <c r="P9" s="100">
        <f t="shared" si="1"/>
        <v>588000</v>
      </c>
      <c r="Q9" s="100">
        <f t="shared" si="1"/>
        <v>0</v>
      </c>
      <c r="R9" s="100">
        <f t="shared" si="1"/>
        <v>603000</v>
      </c>
      <c r="S9" s="100">
        <f t="shared" si="1"/>
        <v>95656</v>
      </c>
      <c r="T9" s="100">
        <f t="shared" si="1"/>
        <v>60714</v>
      </c>
      <c r="U9" s="100">
        <f t="shared" si="1"/>
        <v>46728</v>
      </c>
      <c r="V9" s="100">
        <f t="shared" si="1"/>
        <v>203098</v>
      </c>
      <c r="W9" s="100">
        <f t="shared" si="1"/>
        <v>993954</v>
      </c>
      <c r="X9" s="100">
        <f t="shared" si="1"/>
        <v>7903000</v>
      </c>
      <c r="Y9" s="100">
        <f t="shared" si="1"/>
        <v>-6909046</v>
      </c>
      <c r="Z9" s="137">
        <f>+IF(X9&lt;&gt;0,+(Y9/X9)*100,0)</f>
        <v>-87.42307984309757</v>
      </c>
      <c r="AA9" s="153">
        <f>SUM(AA10:AA14)</f>
        <v>1025000</v>
      </c>
    </row>
    <row r="10" spans="1:27" ht="12.75">
      <c r="A10" s="138" t="s">
        <v>79</v>
      </c>
      <c r="B10" s="136"/>
      <c r="C10" s="155">
        <v>235110</v>
      </c>
      <c r="D10" s="155"/>
      <c r="E10" s="156">
        <v>525000</v>
      </c>
      <c r="F10" s="60">
        <v>525000</v>
      </c>
      <c r="G10" s="60">
        <v>7950</v>
      </c>
      <c r="H10" s="60">
        <v>27000</v>
      </c>
      <c r="I10" s="60">
        <v>11000</v>
      </c>
      <c r="J10" s="60">
        <v>45950</v>
      </c>
      <c r="K10" s="60">
        <v>34250</v>
      </c>
      <c r="L10" s="60">
        <v>19954</v>
      </c>
      <c r="M10" s="60">
        <v>31702</v>
      </c>
      <c r="N10" s="60">
        <v>85906</v>
      </c>
      <c r="O10" s="60">
        <v>9000</v>
      </c>
      <c r="P10" s="60">
        <v>571000</v>
      </c>
      <c r="Q10" s="60"/>
      <c r="R10" s="60">
        <v>580000</v>
      </c>
      <c r="S10" s="60">
        <v>81231</v>
      </c>
      <c r="T10" s="60">
        <v>51489</v>
      </c>
      <c r="U10" s="60">
        <v>35803</v>
      </c>
      <c r="V10" s="60">
        <v>168523</v>
      </c>
      <c r="W10" s="60">
        <v>880379</v>
      </c>
      <c r="X10" s="60">
        <v>1936000</v>
      </c>
      <c r="Y10" s="60">
        <v>-1055621</v>
      </c>
      <c r="Z10" s="140">
        <v>-54.53</v>
      </c>
      <c r="AA10" s="155">
        <v>525000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>
        <v>4700</v>
      </c>
      <c r="H12" s="60">
        <v>13000</v>
      </c>
      <c r="I12" s="60">
        <v>9000</v>
      </c>
      <c r="J12" s="60">
        <v>26700</v>
      </c>
      <c r="K12" s="60">
        <v>5250</v>
      </c>
      <c r="L12" s="60">
        <v>12050</v>
      </c>
      <c r="M12" s="60">
        <v>12000</v>
      </c>
      <c r="N12" s="60">
        <v>29300</v>
      </c>
      <c r="O12" s="60">
        <v>6000</v>
      </c>
      <c r="P12" s="60">
        <v>17000</v>
      </c>
      <c r="Q12" s="60"/>
      <c r="R12" s="60">
        <v>23000</v>
      </c>
      <c r="S12" s="60">
        <v>14425</v>
      </c>
      <c r="T12" s="60">
        <v>9225</v>
      </c>
      <c r="U12" s="60">
        <v>10925</v>
      </c>
      <c r="V12" s="60">
        <v>34575</v>
      </c>
      <c r="W12" s="60">
        <v>113575</v>
      </c>
      <c r="X12" s="60">
        <v>5967000</v>
      </c>
      <c r="Y12" s="60">
        <v>-5853425</v>
      </c>
      <c r="Z12" s="140">
        <v>-98.1</v>
      </c>
      <c r="AA12" s="155">
        <v>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7096095</v>
      </c>
      <c r="D15" s="153">
        <f>SUM(D16:D18)</f>
        <v>0</v>
      </c>
      <c r="E15" s="154">
        <f t="shared" si="2"/>
        <v>7500000</v>
      </c>
      <c r="F15" s="100">
        <f t="shared" si="2"/>
        <v>7500000</v>
      </c>
      <c r="G15" s="100">
        <f t="shared" si="2"/>
        <v>0</v>
      </c>
      <c r="H15" s="100">
        <f t="shared" si="2"/>
        <v>97000</v>
      </c>
      <c r="I15" s="100">
        <f t="shared" si="2"/>
        <v>605000</v>
      </c>
      <c r="J15" s="100">
        <f t="shared" si="2"/>
        <v>702000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1255678</v>
      </c>
      <c r="U15" s="100">
        <f t="shared" si="2"/>
        <v>2475123</v>
      </c>
      <c r="V15" s="100">
        <f t="shared" si="2"/>
        <v>3730801</v>
      </c>
      <c r="W15" s="100">
        <f t="shared" si="2"/>
        <v>4432801</v>
      </c>
      <c r="X15" s="100">
        <f t="shared" si="2"/>
        <v>14097000</v>
      </c>
      <c r="Y15" s="100">
        <f t="shared" si="2"/>
        <v>-9664199</v>
      </c>
      <c r="Z15" s="137">
        <f>+IF(X15&lt;&gt;0,+(Y15/X15)*100,0)</f>
        <v>-68.55500461091012</v>
      </c>
      <c r="AA15" s="153">
        <f>SUM(AA16:AA18)</f>
        <v>7500000</v>
      </c>
    </row>
    <row r="16" spans="1:27" ht="12.75">
      <c r="A16" s="138" t="s">
        <v>85</v>
      </c>
      <c r="B16" s="136"/>
      <c r="C16" s="155">
        <v>4725445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12142000</v>
      </c>
      <c r="Y16" s="60">
        <v>-12142000</v>
      </c>
      <c r="Z16" s="140">
        <v>-100</v>
      </c>
      <c r="AA16" s="155"/>
    </row>
    <row r="17" spans="1:27" ht="12.75">
      <c r="A17" s="138" t="s">
        <v>86</v>
      </c>
      <c r="B17" s="136"/>
      <c r="C17" s="155">
        <v>2370650</v>
      </c>
      <c r="D17" s="155"/>
      <c r="E17" s="156">
        <v>7500000</v>
      </c>
      <c r="F17" s="60">
        <v>7500000</v>
      </c>
      <c r="G17" s="60"/>
      <c r="H17" s="60">
        <v>97000</v>
      </c>
      <c r="I17" s="60">
        <v>605000</v>
      </c>
      <c r="J17" s="60">
        <v>702000</v>
      </c>
      <c r="K17" s="60"/>
      <c r="L17" s="60"/>
      <c r="M17" s="60"/>
      <c r="N17" s="60"/>
      <c r="O17" s="60"/>
      <c r="P17" s="60"/>
      <c r="Q17" s="60"/>
      <c r="R17" s="60"/>
      <c r="S17" s="60"/>
      <c r="T17" s="60">
        <v>1255678</v>
      </c>
      <c r="U17" s="60">
        <v>2475123</v>
      </c>
      <c r="V17" s="60">
        <v>3730801</v>
      </c>
      <c r="W17" s="60">
        <v>4432801</v>
      </c>
      <c r="X17" s="60">
        <v>1955000</v>
      </c>
      <c r="Y17" s="60">
        <v>2477801</v>
      </c>
      <c r="Z17" s="140">
        <v>126.74</v>
      </c>
      <c r="AA17" s="155">
        <v>7500000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26651000</v>
      </c>
      <c r="F19" s="100">
        <f t="shared" si="3"/>
        <v>25278000</v>
      </c>
      <c r="G19" s="100">
        <f t="shared" si="3"/>
        <v>17093870</v>
      </c>
      <c r="H19" s="100">
        <f t="shared" si="3"/>
        <v>6596000</v>
      </c>
      <c r="I19" s="100">
        <f t="shared" si="3"/>
        <v>12546000</v>
      </c>
      <c r="J19" s="100">
        <f t="shared" si="3"/>
        <v>36235870</v>
      </c>
      <c r="K19" s="100">
        <f t="shared" si="3"/>
        <v>7159203</v>
      </c>
      <c r="L19" s="100">
        <f t="shared" si="3"/>
        <v>4114746</v>
      </c>
      <c r="M19" s="100">
        <f t="shared" si="3"/>
        <v>5060394</v>
      </c>
      <c r="N19" s="100">
        <f t="shared" si="3"/>
        <v>16334343</v>
      </c>
      <c r="O19" s="100">
        <f t="shared" si="3"/>
        <v>5631000</v>
      </c>
      <c r="P19" s="100">
        <f t="shared" si="3"/>
        <v>3723000</v>
      </c>
      <c r="Q19" s="100">
        <f t="shared" si="3"/>
        <v>0</v>
      </c>
      <c r="R19" s="100">
        <f t="shared" si="3"/>
        <v>9354000</v>
      </c>
      <c r="S19" s="100">
        <f t="shared" si="3"/>
        <v>5630793</v>
      </c>
      <c r="T19" s="100">
        <f t="shared" si="3"/>
        <v>959771</v>
      </c>
      <c r="U19" s="100">
        <f t="shared" si="3"/>
        <v>6409961</v>
      </c>
      <c r="V19" s="100">
        <f t="shared" si="3"/>
        <v>13000525</v>
      </c>
      <c r="W19" s="100">
        <f t="shared" si="3"/>
        <v>74924738</v>
      </c>
      <c r="X19" s="100">
        <f t="shared" si="3"/>
        <v>34765000</v>
      </c>
      <c r="Y19" s="100">
        <f t="shared" si="3"/>
        <v>40159738</v>
      </c>
      <c r="Z19" s="137">
        <f>+IF(X19&lt;&gt;0,+(Y19/X19)*100,0)</f>
        <v>115.5177275995973</v>
      </c>
      <c r="AA19" s="153">
        <f>SUM(AA20:AA23)</f>
        <v>25278000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23698000</v>
      </c>
      <c r="F21" s="60">
        <v>23567000</v>
      </c>
      <c r="G21" s="60">
        <v>13560038</v>
      </c>
      <c r="H21" s="60">
        <v>3418000</v>
      </c>
      <c r="I21" s="60">
        <v>9268000</v>
      </c>
      <c r="J21" s="60">
        <v>26246038</v>
      </c>
      <c r="K21" s="60">
        <v>3981448</v>
      </c>
      <c r="L21" s="60">
        <v>3187111</v>
      </c>
      <c r="M21" s="60">
        <v>3942854</v>
      </c>
      <c r="N21" s="60">
        <v>11111413</v>
      </c>
      <c r="O21" s="60">
        <v>4513000</v>
      </c>
      <c r="P21" s="60">
        <v>2606000</v>
      </c>
      <c r="Q21" s="60"/>
      <c r="R21" s="60">
        <v>7119000</v>
      </c>
      <c r="S21" s="60">
        <v>4513158</v>
      </c>
      <c r="T21" s="60">
        <v>344887</v>
      </c>
      <c r="U21" s="60">
        <v>5282256</v>
      </c>
      <c r="V21" s="60">
        <v>10140301</v>
      </c>
      <c r="W21" s="60">
        <v>54616752</v>
      </c>
      <c r="X21" s="60">
        <v>31115000</v>
      </c>
      <c r="Y21" s="60">
        <v>23501752</v>
      </c>
      <c r="Z21" s="140">
        <v>75.53</v>
      </c>
      <c r="AA21" s="155">
        <v>23567000</v>
      </c>
    </row>
    <row r="22" spans="1:27" ht="12.75">
      <c r="A22" s="138" t="s">
        <v>91</v>
      </c>
      <c r="B22" s="136"/>
      <c r="C22" s="157"/>
      <c r="D22" s="157"/>
      <c r="E22" s="158">
        <v>438000</v>
      </c>
      <c r="F22" s="159">
        <v>438000</v>
      </c>
      <c r="G22" s="159">
        <v>2992733</v>
      </c>
      <c r="H22" s="159">
        <v>2628000</v>
      </c>
      <c r="I22" s="159">
        <v>2728000</v>
      </c>
      <c r="J22" s="159">
        <v>8348733</v>
      </c>
      <c r="K22" s="159">
        <v>2628250</v>
      </c>
      <c r="L22" s="159">
        <v>377950</v>
      </c>
      <c r="M22" s="159">
        <v>577900</v>
      </c>
      <c r="N22" s="159">
        <v>3584100</v>
      </c>
      <c r="O22" s="159">
        <v>578000</v>
      </c>
      <c r="P22" s="159">
        <v>578000</v>
      </c>
      <c r="Q22" s="159"/>
      <c r="R22" s="159">
        <v>1156000</v>
      </c>
      <c r="S22" s="159">
        <v>577950</v>
      </c>
      <c r="T22" s="159">
        <v>571955</v>
      </c>
      <c r="U22" s="159">
        <v>578250</v>
      </c>
      <c r="V22" s="159">
        <v>1728155</v>
      </c>
      <c r="W22" s="159">
        <v>14816988</v>
      </c>
      <c r="X22" s="159">
        <v>2080000</v>
      </c>
      <c r="Y22" s="159">
        <v>12736988</v>
      </c>
      <c r="Z22" s="141">
        <v>612.36</v>
      </c>
      <c r="AA22" s="157">
        <v>438000</v>
      </c>
    </row>
    <row r="23" spans="1:27" ht="12.75">
      <c r="A23" s="138" t="s">
        <v>92</v>
      </c>
      <c r="B23" s="136"/>
      <c r="C23" s="155"/>
      <c r="D23" s="155"/>
      <c r="E23" s="156">
        <v>2515000</v>
      </c>
      <c r="F23" s="60">
        <v>1273000</v>
      </c>
      <c r="G23" s="60">
        <v>541099</v>
      </c>
      <c r="H23" s="60">
        <v>550000</v>
      </c>
      <c r="I23" s="60">
        <v>550000</v>
      </c>
      <c r="J23" s="60">
        <v>1641099</v>
      </c>
      <c r="K23" s="60">
        <v>549505</v>
      </c>
      <c r="L23" s="60">
        <v>549685</v>
      </c>
      <c r="M23" s="60">
        <v>539640</v>
      </c>
      <c r="N23" s="60">
        <v>1638830</v>
      </c>
      <c r="O23" s="60">
        <v>540000</v>
      </c>
      <c r="P23" s="60">
        <v>539000</v>
      </c>
      <c r="Q23" s="60"/>
      <c r="R23" s="60">
        <v>1079000</v>
      </c>
      <c r="S23" s="60">
        <v>539685</v>
      </c>
      <c r="T23" s="60">
        <v>42929</v>
      </c>
      <c r="U23" s="60">
        <v>549455</v>
      </c>
      <c r="V23" s="60">
        <v>1132069</v>
      </c>
      <c r="W23" s="60">
        <v>5490998</v>
      </c>
      <c r="X23" s="60">
        <v>1570000</v>
      </c>
      <c r="Y23" s="60">
        <v>3920998</v>
      </c>
      <c r="Z23" s="140">
        <v>249.75</v>
      </c>
      <c r="AA23" s="155">
        <v>1273000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608825120</v>
      </c>
      <c r="D25" s="168">
        <f>+D5+D9+D15+D19+D24</f>
        <v>0</v>
      </c>
      <c r="E25" s="169">
        <f t="shared" si="4"/>
        <v>556292000</v>
      </c>
      <c r="F25" s="73">
        <f t="shared" si="4"/>
        <v>536795000</v>
      </c>
      <c r="G25" s="73">
        <f t="shared" si="4"/>
        <v>149787877</v>
      </c>
      <c r="H25" s="73">
        <f t="shared" si="4"/>
        <v>58199000</v>
      </c>
      <c r="I25" s="73">
        <f t="shared" si="4"/>
        <v>20928000</v>
      </c>
      <c r="J25" s="73">
        <f t="shared" si="4"/>
        <v>228914877</v>
      </c>
      <c r="K25" s="73">
        <f t="shared" si="4"/>
        <v>12500056</v>
      </c>
      <c r="L25" s="73">
        <f t="shared" si="4"/>
        <v>107152780</v>
      </c>
      <c r="M25" s="73">
        <f t="shared" si="4"/>
        <v>10554803</v>
      </c>
      <c r="N25" s="73">
        <f t="shared" si="4"/>
        <v>130207639</v>
      </c>
      <c r="O25" s="73">
        <f t="shared" si="4"/>
        <v>10823000</v>
      </c>
      <c r="P25" s="73">
        <f t="shared" si="4"/>
        <v>9775826</v>
      </c>
      <c r="Q25" s="73">
        <f t="shared" si="4"/>
        <v>0</v>
      </c>
      <c r="R25" s="73">
        <f t="shared" si="4"/>
        <v>20598826</v>
      </c>
      <c r="S25" s="73">
        <f t="shared" si="4"/>
        <v>8695209</v>
      </c>
      <c r="T25" s="73">
        <f t="shared" si="4"/>
        <v>4677910</v>
      </c>
      <c r="U25" s="73">
        <f t="shared" si="4"/>
        <v>14648746</v>
      </c>
      <c r="V25" s="73">
        <f t="shared" si="4"/>
        <v>28021865</v>
      </c>
      <c r="W25" s="73">
        <f t="shared" si="4"/>
        <v>407743207</v>
      </c>
      <c r="X25" s="73">
        <f t="shared" si="4"/>
        <v>556292000</v>
      </c>
      <c r="Y25" s="73">
        <f t="shared" si="4"/>
        <v>-148548793</v>
      </c>
      <c r="Z25" s="170">
        <f>+IF(X25&lt;&gt;0,+(Y25/X25)*100,0)</f>
        <v>-26.703384733197673</v>
      </c>
      <c r="AA25" s="168">
        <f>+AA5+AA9+AA15+AA19+AA24</f>
        <v>536795000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593312787</v>
      </c>
      <c r="D28" s="153">
        <f>SUM(D29:D31)</f>
        <v>0</v>
      </c>
      <c r="E28" s="154">
        <f t="shared" si="5"/>
        <v>342044158</v>
      </c>
      <c r="F28" s="100">
        <f t="shared" si="5"/>
        <v>344692159</v>
      </c>
      <c r="G28" s="100">
        <f t="shared" si="5"/>
        <v>10655205</v>
      </c>
      <c r="H28" s="100">
        <f t="shared" si="5"/>
        <v>11487281</v>
      </c>
      <c r="I28" s="100">
        <f t="shared" si="5"/>
        <v>17122384</v>
      </c>
      <c r="J28" s="100">
        <f t="shared" si="5"/>
        <v>39264870</v>
      </c>
      <c r="K28" s="100">
        <f t="shared" si="5"/>
        <v>8543855</v>
      </c>
      <c r="L28" s="100">
        <f t="shared" si="5"/>
        <v>9472853</v>
      </c>
      <c r="M28" s="100">
        <f t="shared" si="5"/>
        <v>15188629</v>
      </c>
      <c r="N28" s="100">
        <f t="shared" si="5"/>
        <v>33205337</v>
      </c>
      <c r="O28" s="100">
        <f t="shared" si="5"/>
        <v>8972404</v>
      </c>
      <c r="P28" s="100">
        <f t="shared" si="5"/>
        <v>10752192</v>
      </c>
      <c r="Q28" s="100">
        <f t="shared" si="5"/>
        <v>0</v>
      </c>
      <c r="R28" s="100">
        <f t="shared" si="5"/>
        <v>19724596</v>
      </c>
      <c r="S28" s="100">
        <f t="shared" si="5"/>
        <v>10340622</v>
      </c>
      <c r="T28" s="100">
        <f t="shared" si="5"/>
        <v>11747416</v>
      </c>
      <c r="U28" s="100">
        <f t="shared" si="5"/>
        <v>21267607</v>
      </c>
      <c r="V28" s="100">
        <f t="shared" si="5"/>
        <v>43355645</v>
      </c>
      <c r="W28" s="100">
        <f t="shared" si="5"/>
        <v>135550448</v>
      </c>
      <c r="X28" s="100">
        <f t="shared" si="5"/>
        <v>342044174</v>
      </c>
      <c r="Y28" s="100">
        <f t="shared" si="5"/>
        <v>-206493726</v>
      </c>
      <c r="Z28" s="137">
        <f>+IF(X28&lt;&gt;0,+(Y28/X28)*100,0)</f>
        <v>-60.37048477837836</v>
      </c>
      <c r="AA28" s="153">
        <f>SUM(AA29:AA31)</f>
        <v>344692159</v>
      </c>
    </row>
    <row r="29" spans="1:27" ht="12.75">
      <c r="A29" s="138" t="s">
        <v>75</v>
      </c>
      <c r="B29" s="136"/>
      <c r="C29" s="155">
        <v>334461263</v>
      </c>
      <c r="D29" s="155"/>
      <c r="E29" s="156">
        <v>48995210</v>
      </c>
      <c r="F29" s="60">
        <v>189663329</v>
      </c>
      <c r="G29" s="60">
        <v>2925772</v>
      </c>
      <c r="H29" s="60">
        <v>3848724</v>
      </c>
      <c r="I29" s="60">
        <v>4551351</v>
      </c>
      <c r="J29" s="60">
        <v>11325847</v>
      </c>
      <c r="K29" s="60">
        <v>3138674</v>
      </c>
      <c r="L29" s="60">
        <v>3887567</v>
      </c>
      <c r="M29" s="60">
        <v>4698081</v>
      </c>
      <c r="N29" s="60">
        <v>11724322</v>
      </c>
      <c r="O29" s="60">
        <v>3133797</v>
      </c>
      <c r="P29" s="60">
        <v>3314612</v>
      </c>
      <c r="Q29" s="60"/>
      <c r="R29" s="60">
        <v>6448409</v>
      </c>
      <c r="S29" s="60">
        <v>3923920</v>
      </c>
      <c r="T29" s="60">
        <v>4704976</v>
      </c>
      <c r="U29" s="60">
        <v>5201536</v>
      </c>
      <c r="V29" s="60">
        <v>13830432</v>
      </c>
      <c r="W29" s="60">
        <v>43329010</v>
      </c>
      <c r="X29" s="60">
        <v>48976226</v>
      </c>
      <c r="Y29" s="60">
        <v>-5647216</v>
      </c>
      <c r="Z29" s="140">
        <v>-11.53</v>
      </c>
      <c r="AA29" s="155">
        <v>189663329</v>
      </c>
    </row>
    <row r="30" spans="1:27" ht="12.75">
      <c r="A30" s="138" t="s">
        <v>76</v>
      </c>
      <c r="B30" s="136"/>
      <c r="C30" s="157">
        <v>258851524</v>
      </c>
      <c r="D30" s="157"/>
      <c r="E30" s="158">
        <v>248254322</v>
      </c>
      <c r="F30" s="159">
        <v>110773471</v>
      </c>
      <c r="G30" s="159">
        <v>4931489</v>
      </c>
      <c r="H30" s="159">
        <v>3619547</v>
      </c>
      <c r="I30" s="159">
        <v>6860007</v>
      </c>
      <c r="J30" s="159">
        <v>15411043</v>
      </c>
      <c r="K30" s="159">
        <v>2622960</v>
      </c>
      <c r="L30" s="159">
        <v>2923587</v>
      </c>
      <c r="M30" s="159">
        <v>5687025</v>
      </c>
      <c r="N30" s="159">
        <v>11233572</v>
      </c>
      <c r="O30" s="159">
        <v>2889408</v>
      </c>
      <c r="P30" s="159">
        <v>5653707</v>
      </c>
      <c r="Q30" s="159"/>
      <c r="R30" s="159">
        <v>8543115</v>
      </c>
      <c r="S30" s="159">
        <v>3473432</v>
      </c>
      <c r="T30" s="159">
        <v>4704538</v>
      </c>
      <c r="U30" s="159">
        <v>9997518</v>
      </c>
      <c r="V30" s="159">
        <v>18175488</v>
      </c>
      <c r="W30" s="159">
        <v>53363218</v>
      </c>
      <c r="X30" s="159">
        <v>248273322</v>
      </c>
      <c r="Y30" s="159">
        <v>-194910104</v>
      </c>
      <c r="Z30" s="141">
        <v>-78.51</v>
      </c>
      <c r="AA30" s="157">
        <v>110773471</v>
      </c>
    </row>
    <row r="31" spans="1:27" ht="12.75">
      <c r="A31" s="138" t="s">
        <v>77</v>
      </c>
      <c r="B31" s="136"/>
      <c r="C31" s="155"/>
      <c r="D31" s="155"/>
      <c r="E31" s="156">
        <v>44794626</v>
      </c>
      <c r="F31" s="60">
        <v>44255359</v>
      </c>
      <c r="G31" s="60">
        <v>2797944</v>
      </c>
      <c r="H31" s="60">
        <v>4019010</v>
      </c>
      <c r="I31" s="60">
        <v>5711026</v>
      </c>
      <c r="J31" s="60">
        <v>12527980</v>
      </c>
      <c r="K31" s="60">
        <v>2782221</v>
      </c>
      <c r="L31" s="60">
        <v>2661699</v>
      </c>
      <c r="M31" s="60">
        <v>4803523</v>
      </c>
      <c r="N31" s="60">
        <v>10247443</v>
      </c>
      <c r="O31" s="60">
        <v>2949199</v>
      </c>
      <c r="P31" s="60">
        <v>1783873</v>
      </c>
      <c r="Q31" s="60"/>
      <c r="R31" s="60">
        <v>4733072</v>
      </c>
      <c r="S31" s="60">
        <v>2943270</v>
      </c>
      <c r="T31" s="60">
        <v>2337902</v>
      </c>
      <c r="U31" s="60">
        <v>6068553</v>
      </c>
      <c r="V31" s="60">
        <v>11349725</v>
      </c>
      <c r="W31" s="60">
        <v>38858220</v>
      </c>
      <c r="X31" s="60">
        <v>44794626</v>
      </c>
      <c r="Y31" s="60">
        <v>-5936406</v>
      </c>
      <c r="Z31" s="140">
        <v>-13.25</v>
      </c>
      <c r="AA31" s="155">
        <v>44255359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125014173</v>
      </c>
      <c r="F32" s="100">
        <f t="shared" si="6"/>
        <v>122331561</v>
      </c>
      <c r="G32" s="100">
        <f t="shared" si="6"/>
        <v>7212787</v>
      </c>
      <c r="H32" s="100">
        <f t="shared" si="6"/>
        <v>11832411</v>
      </c>
      <c r="I32" s="100">
        <f t="shared" si="6"/>
        <v>15882474</v>
      </c>
      <c r="J32" s="100">
        <f t="shared" si="6"/>
        <v>34927672</v>
      </c>
      <c r="K32" s="100">
        <f t="shared" si="6"/>
        <v>6950970</v>
      </c>
      <c r="L32" s="100">
        <f t="shared" si="6"/>
        <v>10250236</v>
      </c>
      <c r="M32" s="100">
        <f t="shared" si="6"/>
        <v>15348349</v>
      </c>
      <c r="N32" s="100">
        <f t="shared" si="6"/>
        <v>32549555</v>
      </c>
      <c r="O32" s="100">
        <f t="shared" si="6"/>
        <v>9282414</v>
      </c>
      <c r="P32" s="100">
        <f t="shared" si="6"/>
        <v>7556861</v>
      </c>
      <c r="Q32" s="100">
        <f t="shared" si="6"/>
        <v>0</v>
      </c>
      <c r="R32" s="100">
        <f t="shared" si="6"/>
        <v>16839275</v>
      </c>
      <c r="S32" s="100">
        <f t="shared" si="6"/>
        <v>4917071</v>
      </c>
      <c r="T32" s="100">
        <f t="shared" si="6"/>
        <v>5711130</v>
      </c>
      <c r="U32" s="100">
        <f t="shared" si="6"/>
        <v>14760838</v>
      </c>
      <c r="V32" s="100">
        <f t="shared" si="6"/>
        <v>25389039</v>
      </c>
      <c r="W32" s="100">
        <f t="shared" si="6"/>
        <v>109705541</v>
      </c>
      <c r="X32" s="100">
        <f t="shared" si="6"/>
        <v>125014173</v>
      </c>
      <c r="Y32" s="100">
        <f t="shared" si="6"/>
        <v>-15308632</v>
      </c>
      <c r="Z32" s="137">
        <f>+IF(X32&lt;&gt;0,+(Y32/X32)*100,0)</f>
        <v>-12.245517154282979</v>
      </c>
      <c r="AA32" s="153">
        <f>SUM(AA33:AA37)</f>
        <v>122331561</v>
      </c>
    </row>
    <row r="33" spans="1:27" ht="12.75">
      <c r="A33" s="138" t="s">
        <v>79</v>
      </c>
      <c r="B33" s="136"/>
      <c r="C33" s="155"/>
      <c r="D33" s="155"/>
      <c r="E33" s="156">
        <v>34534352</v>
      </c>
      <c r="F33" s="60">
        <v>30009833</v>
      </c>
      <c r="G33" s="60">
        <v>2804146</v>
      </c>
      <c r="H33" s="60">
        <v>2110249</v>
      </c>
      <c r="I33" s="60">
        <v>2661201</v>
      </c>
      <c r="J33" s="60">
        <v>7575596</v>
      </c>
      <c r="K33" s="60">
        <v>2576955</v>
      </c>
      <c r="L33" s="60">
        <v>2181013</v>
      </c>
      <c r="M33" s="60">
        <v>2322709</v>
      </c>
      <c r="N33" s="60">
        <v>7080677</v>
      </c>
      <c r="O33" s="60">
        <v>1859799</v>
      </c>
      <c r="P33" s="60">
        <v>2169237</v>
      </c>
      <c r="Q33" s="60"/>
      <c r="R33" s="60">
        <v>4029036</v>
      </c>
      <c r="S33" s="60">
        <v>1854425</v>
      </c>
      <c r="T33" s="60">
        <v>2302201</v>
      </c>
      <c r="U33" s="60">
        <v>1891321</v>
      </c>
      <c r="V33" s="60">
        <v>6047947</v>
      </c>
      <c r="W33" s="60">
        <v>24733256</v>
      </c>
      <c r="X33" s="60">
        <v>34534352</v>
      </c>
      <c r="Y33" s="60">
        <v>-9801096</v>
      </c>
      <c r="Z33" s="140">
        <v>-28.38</v>
      </c>
      <c r="AA33" s="155">
        <v>30009833</v>
      </c>
    </row>
    <row r="34" spans="1:27" ht="12.75">
      <c r="A34" s="138" t="s">
        <v>80</v>
      </c>
      <c r="B34" s="136"/>
      <c r="C34" s="155"/>
      <c r="D34" s="155"/>
      <c r="E34" s="156"/>
      <c r="F34" s="60">
        <v>163548</v>
      </c>
      <c r="G34" s="60"/>
      <c r="H34" s="60"/>
      <c r="I34" s="60"/>
      <c r="J34" s="60"/>
      <c r="K34" s="60">
        <v>21465</v>
      </c>
      <c r="L34" s="60">
        <v>21465</v>
      </c>
      <c r="M34" s="60">
        <v>25930</v>
      </c>
      <c r="N34" s="60">
        <v>68860</v>
      </c>
      <c r="O34" s="60">
        <v>21634</v>
      </c>
      <c r="P34" s="60">
        <v>21634</v>
      </c>
      <c r="Q34" s="60"/>
      <c r="R34" s="60">
        <v>43268</v>
      </c>
      <c r="S34" s="60">
        <v>21634</v>
      </c>
      <c r="T34" s="60">
        <v>21634</v>
      </c>
      <c r="U34" s="60">
        <v>21634</v>
      </c>
      <c r="V34" s="60">
        <v>64902</v>
      </c>
      <c r="W34" s="60">
        <v>177030</v>
      </c>
      <c r="X34" s="60"/>
      <c r="Y34" s="60">
        <v>177030</v>
      </c>
      <c r="Z34" s="140">
        <v>0</v>
      </c>
      <c r="AA34" s="155">
        <v>163548</v>
      </c>
    </row>
    <row r="35" spans="1:27" ht="12.75">
      <c r="A35" s="138" t="s">
        <v>81</v>
      </c>
      <c r="B35" s="136"/>
      <c r="C35" s="155"/>
      <c r="D35" s="155"/>
      <c r="E35" s="156">
        <v>89574821</v>
      </c>
      <c r="F35" s="60">
        <v>91258180</v>
      </c>
      <c r="G35" s="60">
        <v>4346343</v>
      </c>
      <c r="H35" s="60">
        <v>9722162</v>
      </c>
      <c r="I35" s="60">
        <v>13152381</v>
      </c>
      <c r="J35" s="60">
        <v>27220886</v>
      </c>
      <c r="K35" s="60">
        <v>4102290</v>
      </c>
      <c r="L35" s="60">
        <v>7983488</v>
      </c>
      <c r="M35" s="60">
        <v>12929710</v>
      </c>
      <c r="N35" s="60">
        <v>25015488</v>
      </c>
      <c r="O35" s="60">
        <v>7301281</v>
      </c>
      <c r="P35" s="60">
        <v>5365990</v>
      </c>
      <c r="Q35" s="60"/>
      <c r="R35" s="60">
        <v>12667271</v>
      </c>
      <c r="S35" s="60">
        <v>3041012</v>
      </c>
      <c r="T35" s="60">
        <v>3387295</v>
      </c>
      <c r="U35" s="60">
        <v>12767883</v>
      </c>
      <c r="V35" s="60">
        <v>19196190</v>
      </c>
      <c r="W35" s="60">
        <v>84099835</v>
      </c>
      <c r="X35" s="60">
        <v>89574821</v>
      </c>
      <c r="Y35" s="60">
        <v>-5474986</v>
      </c>
      <c r="Z35" s="140">
        <v>-6.11</v>
      </c>
      <c r="AA35" s="155">
        <v>91258180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905000</v>
      </c>
      <c r="Y36" s="60">
        <v>-905000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>
        <v>905000</v>
      </c>
      <c r="F37" s="159">
        <v>900000</v>
      </c>
      <c r="G37" s="159">
        <v>62298</v>
      </c>
      <c r="H37" s="159"/>
      <c r="I37" s="159">
        <v>68892</v>
      </c>
      <c r="J37" s="159">
        <v>131190</v>
      </c>
      <c r="K37" s="159">
        <v>250260</v>
      </c>
      <c r="L37" s="159">
        <v>64270</v>
      </c>
      <c r="M37" s="159">
        <v>70000</v>
      </c>
      <c r="N37" s="159">
        <v>384530</v>
      </c>
      <c r="O37" s="159">
        <v>99700</v>
      </c>
      <c r="P37" s="159"/>
      <c r="Q37" s="159"/>
      <c r="R37" s="159">
        <v>99700</v>
      </c>
      <c r="S37" s="159"/>
      <c r="T37" s="159"/>
      <c r="U37" s="159">
        <v>80000</v>
      </c>
      <c r="V37" s="159">
        <v>80000</v>
      </c>
      <c r="W37" s="159">
        <v>695420</v>
      </c>
      <c r="X37" s="159"/>
      <c r="Y37" s="159">
        <v>695420</v>
      </c>
      <c r="Z37" s="141">
        <v>0</v>
      </c>
      <c r="AA37" s="157">
        <v>900000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32971931</v>
      </c>
      <c r="F38" s="100">
        <f t="shared" si="7"/>
        <v>33438156</v>
      </c>
      <c r="G38" s="100">
        <f t="shared" si="7"/>
        <v>2348998</v>
      </c>
      <c r="H38" s="100">
        <f t="shared" si="7"/>
        <v>4382363</v>
      </c>
      <c r="I38" s="100">
        <f t="shared" si="7"/>
        <v>5429595</v>
      </c>
      <c r="J38" s="100">
        <f t="shared" si="7"/>
        <v>12160956</v>
      </c>
      <c r="K38" s="100">
        <f t="shared" si="7"/>
        <v>2859625</v>
      </c>
      <c r="L38" s="100">
        <f t="shared" si="7"/>
        <v>2789733</v>
      </c>
      <c r="M38" s="100">
        <f t="shared" si="7"/>
        <v>3160314</v>
      </c>
      <c r="N38" s="100">
        <f t="shared" si="7"/>
        <v>8809672</v>
      </c>
      <c r="O38" s="100">
        <f t="shared" si="7"/>
        <v>2241394</v>
      </c>
      <c r="P38" s="100">
        <f t="shared" si="7"/>
        <v>2330915</v>
      </c>
      <c r="Q38" s="100">
        <f t="shared" si="7"/>
        <v>0</v>
      </c>
      <c r="R38" s="100">
        <f t="shared" si="7"/>
        <v>4572309</v>
      </c>
      <c r="S38" s="100">
        <f t="shared" si="7"/>
        <v>2094155</v>
      </c>
      <c r="T38" s="100">
        <f t="shared" si="7"/>
        <v>2289019</v>
      </c>
      <c r="U38" s="100">
        <f t="shared" si="7"/>
        <v>2649617</v>
      </c>
      <c r="V38" s="100">
        <f t="shared" si="7"/>
        <v>7032791</v>
      </c>
      <c r="W38" s="100">
        <f t="shared" si="7"/>
        <v>32575728</v>
      </c>
      <c r="X38" s="100">
        <f t="shared" si="7"/>
        <v>32971931</v>
      </c>
      <c r="Y38" s="100">
        <f t="shared" si="7"/>
        <v>-396203</v>
      </c>
      <c r="Z38" s="137">
        <f>+IF(X38&lt;&gt;0,+(Y38/X38)*100,0)</f>
        <v>-1.201637235016657</v>
      </c>
      <c r="AA38" s="153">
        <f>SUM(AA39:AA41)</f>
        <v>33438156</v>
      </c>
    </row>
    <row r="39" spans="1:27" ht="12.75">
      <c r="A39" s="138" t="s">
        <v>85</v>
      </c>
      <c r="B39" s="136"/>
      <c r="C39" s="155"/>
      <c r="D39" s="155"/>
      <c r="E39" s="156">
        <v>24762628</v>
      </c>
      <c r="F39" s="60">
        <v>26307000</v>
      </c>
      <c r="G39" s="60">
        <v>1676135</v>
      </c>
      <c r="H39" s="60">
        <v>3731760</v>
      </c>
      <c r="I39" s="60">
        <v>4854309</v>
      </c>
      <c r="J39" s="60">
        <v>10262204</v>
      </c>
      <c r="K39" s="60">
        <v>2319857</v>
      </c>
      <c r="L39" s="60">
        <v>2245091</v>
      </c>
      <c r="M39" s="60">
        <v>2540839</v>
      </c>
      <c r="N39" s="60">
        <v>7105787</v>
      </c>
      <c r="O39" s="60">
        <v>1596838</v>
      </c>
      <c r="P39" s="60">
        <v>1766713</v>
      </c>
      <c r="Q39" s="60"/>
      <c r="R39" s="60">
        <v>3363551</v>
      </c>
      <c r="S39" s="60">
        <v>1473031</v>
      </c>
      <c r="T39" s="60">
        <v>1718066</v>
      </c>
      <c r="U39" s="60">
        <v>1987378</v>
      </c>
      <c r="V39" s="60">
        <v>5178475</v>
      </c>
      <c r="W39" s="60">
        <v>25910017</v>
      </c>
      <c r="X39" s="60">
        <v>24762628</v>
      </c>
      <c r="Y39" s="60">
        <v>1147389</v>
      </c>
      <c r="Z39" s="140">
        <v>4.63</v>
      </c>
      <c r="AA39" s="155">
        <v>26307000</v>
      </c>
    </row>
    <row r="40" spans="1:27" ht="12.75">
      <c r="A40" s="138" t="s">
        <v>86</v>
      </c>
      <c r="B40" s="136"/>
      <c r="C40" s="155"/>
      <c r="D40" s="155"/>
      <c r="E40" s="156">
        <v>8209303</v>
      </c>
      <c r="F40" s="60">
        <v>7131156</v>
      </c>
      <c r="G40" s="60">
        <v>672863</v>
      </c>
      <c r="H40" s="60">
        <v>650603</v>
      </c>
      <c r="I40" s="60">
        <v>575286</v>
      </c>
      <c r="J40" s="60">
        <v>1898752</v>
      </c>
      <c r="K40" s="60">
        <v>539768</v>
      </c>
      <c r="L40" s="60">
        <v>544642</v>
      </c>
      <c r="M40" s="60">
        <v>619475</v>
      </c>
      <c r="N40" s="60">
        <v>1703885</v>
      </c>
      <c r="O40" s="60">
        <v>644556</v>
      </c>
      <c r="P40" s="60">
        <v>564202</v>
      </c>
      <c r="Q40" s="60"/>
      <c r="R40" s="60">
        <v>1208758</v>
      </c>
      <c r="S40" s="60">
        <v>621124</v>
      </c>
      <c r="T40" s="60">
        <v>570953</v>
      </c>
      <c r="U40" s="60">
        <v>662239</v>
      </c>
      <c r="V40" s="60">
        <v>1854316</v>
      </c>
      <c r="W40" s="60">
        <v>6665711</v>
      </c>
      <c r="X40" s="60">
        <v>8209303</v>
      </c>
      <c r="Y40" s="60">
        <v>-1543592</v>
      </c>
      <c r="Z40" s="140">
        <v>-18.8</v>
      </c>
      <c r="AA40" s="155">
        <v>7131156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121227738</v>
      </c>
      <c r="F42" s="100">
        <f t="shared" si="8"/>
        <v>102665223</v>
      </c>
      <c r="G42" s="100">
        <f t="shared" si="8"/>
        <v>5339458</v>
      </c>
      <c r="H42" s="100">
        <f t="shared" si="8"/>
        <v>9534976</v>
      </c>
      <c r="I42" s="100">
        <f t="shared" si="8"/>
        <v>11057639</v>
      </c>
      <c r="J42" s="100">
        <f t="shared" si="8"/>
        <v>25932073</v>
      </c>
      <c r="K42" s="100">
        <f t="shared" si="8"/>
        <v>7663922</v>
      </c>
      <c r="L42" s="100">
        <f t="shared" si="8"/>
        <v>6535752</v>
      </c>
      <c r="M42" s="100">
        <f t="shared" si="8"/>
        <v>10897849</v>
      </c>
      <c r="N42" s="100">
        <f t="shared" si="8"/>
        <v>25097523</v>
      </c>
      <c r="O42" s="100">
        <f t="shared" si="8"/>
        <v>5256199</v>
      </c>
      <c r="P42" s="100">
        <f t="shared" si="8"/>
        <v>6118084</v>
      </c>
      <c r="Q42" s="100">
        <f t="shared" si="8"/>
        <v>0</v>
      </c>
      <c r="R42" s="100">
        <f t="shared" si="8"/>
        <v>11374283</v>
      </c>
      <c r="S42" s="100">
        <f t="shared" si="8"/>
        <v>10738219</v>
      </c>
      <c r="T42" s="100">
        <f t="shared" si="8"/>
        <v>11653586</v>
      </c>
      <c r="U42" s="100">
        <f t="shared" si="8"/>
        <v>9489512</v>
      </c>
      <c r="V42" s="100">
        <f t="shared" si="8"/>
        <v>31881317</v>
      </c>
      <c r="W42" s="100">
        <f t="shared" si="8"/>
        <v>94285196</v>
      </c>
      <c r="X42" s="100">
        <f t="shared" si="8"/>
        <v>121227663</v>
      </c>
      <c r="Y42" s="100">
        <f t="shared" si="8"/>
        <v>-26942467</v>
      </c>
      <c r="Z42" s="137">
        <f>+IF(X42&lt;&gt;0,+(Y42/X42)*100,0)</f>
        <v>-22.22468563136452</v>
      </c>
      <c r="AA42" s="153">
        <f>SUM(AA43:AA46)</f>
        <v>102665223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1352359</v>
      </c>
      <c r="T43" s="60">
        <v>4961755</v>
      </c>
      <c r="U43" s="60"/>
      <c r="V43" s="60">
        <v>6314114</v>
      </c>
      <c r="W43" s="60">
        <v>6314114</v>
      </c>
      <c r="X43" s="60"/>
      <c r="Y43" s="60">
        <v>6314114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73455750</v>
      </c>
      <c r="F44" s="60">
        <v>56741123</v>
      </c>
      <c r="G44" s="60">
        <v>3221792</v>
      </c>
      <c r="H44" s="60">
        <v>6519074</v>
      </c>
      <c r="I44" s="60">
        <v>3271194</v>
      </c>
      <c r="J44" s="60">
        <v>13012060</v>
      </c>
      <c r="K44" s="60">
        <v>5742643</v>
      </c>
      <c r="L44" s="60">
        <v>3263262</v>
      </c>
      <c r="M44" s="60">
        <v>5882028</v>
      </c>
      <c r="N44" s="60">
        <v>14887933</v>
      </c>
      <c r="O44" s="60">
        <v>3088378</v>
      </c>
      <c r="P44" s="60">
        <v>4449873</v>
      </c>
      <c r="Q44" s="60"/>
      <c r="R44" s="60">
        <v>7538251</v>
      </c>
      <c r="S44" s="60">
        <v>5463811</v>
      </c>
      <c r="T44" s="60">
        <v>4501154</v>
      </c>
      <c r="U44" s="60">
        <v>7018121</v>
      </c>
      <c r="V44" s="60">
        <v>16983086</v>
      </c>
      <c r="W44" s="60">
        <v>52421330</v>
      </c>
      <c r="X44" s="60">
        <v>73455675</v>
      </c>
      <c r="Y44" s="60">
        <v>-21034345</v>
      </c>
      <c r="Z44" s="140">
        <v>-28.64</v>
      </c>
      <c r="AA44" s="155">
        <v>56741123</v>
      </c>
    </row>
    <row r="45" spans="1:27" ht="12.75">
      <c r="A45" s="138" t="s">
        <v>91</v>
      </c>
      <c r="B45" s="136"/>
      <c r="C45" s="157"/>
      <c r="D45" s="157"/>
      <c r="E45" s="158">
        <v>33672610</v>
      </c>
      <c r="F45" s="159">
        <v>33787994</v>
      </c>
      <c r="G45" s="159">
        <v>1521927</v>
      </c>
      <c r="H45" s="159">
        <v>2512102</v>
      </c>
      <c r="I45" s="159">
        <v>7186868</v>
      </c>
      <c r="J45" s="159">
        <v>11220897</v>
      </c>
      <c r="K45" s="159">
        <v>864588</v>
      </c>
      <c r="L45" s="159">
        <v>1470441</v>
      </c>
      <c r="M45" s="159">
        <v>3124208</v>
      </c>
      <c r="N45" s="159">
        <v>5459237</v>
      </c>
      <c r="O45" s="159">
        <v>1374082</v>
      </c>
      <c r="P45" s="159">
        <v>1131042</v>
      </c>
      <c r="Q45" s="159"/>
      <c r="R45" s="159">
        <v>2505124</v>
      </c>
      <c r="S45" s="159">
        <v>1903909</v>
      </c>
      <c r="T45" s="159">
        <v>1171442</v>
      </c>
      <c r="U45" s="159">
        <v>1523176</v>
      </c>
      <c r="V45" s="159">
        <v>4598527</v>
      </c>
      <c r="W45" s="159">
        <v>23783785</v>
      </c>
      <c r="X45" s="159">
        <v>33672610</v>
      </c>
      <c r="Y45" s="159">
        <v>-9888825</v>
      </c>
      <c r="Z45" s="141">
        <v>-29.37</v>
      </c>
      <c r="AA45" s="157">
        <v>33787994</v>
      </c>
    </row>
    <row r="46" spans="1:27" ht="12.75">
      <c r="A46" s="138" t="s">
        <v>92</v>
      </c>
      <c r="B46" s="136"/>
      <c r="C46" s="155"/>
      <c r="D46" s="155"/>
      <c r="E46" s="156">
        <v>14099378</v>
      </c>
      <c r="F46" s="60">
        <v>12136106</v>
      </c>
      <c r="G46" s="60">
        <v>595739</v>
      </c>
      <c r="H46" s="60">
        <v>503800</v>
      </c>
      <c r="I46" s="60">
        <v>599577</v>
      </c>
      <c r="J46" s="60">
        <v>1699116</v>
      </c>
      <c r="K46" s="60">
        <v>1056691</v>
      </c>
      <c r="L46" s="60">
        <v>1802049</v>
      </c>
      <c r="M46" s="60">
        <v>1891613</v>
      </c>
      <c r="N46" s="60">
        <v>4750353</v>
      </c>
      <c r="O46" s="60">
        <v>793739</v>
      </c>
      <c r="P46" s="60">
        <v>537169</v>
      </c>
      <c r="Q46" s="60"/>
      <c r="R46" s="60">
        <v>1330908</v>
      </c>
      <c r="S46" s="60">
        <v>2018140</v>
      </c>
      <c r="T46" s="60">
        <v>1019235</v>
      </c>
      <c r="U46" s="60">
        <v>948215</v>
      </c>
      <c r="V46" s="60">
        <v>3985590</v>
      </c>
      <c r="W46" s="60">
        <v>11765967</v>
      </c>
      <c r="X46" s="60">
        <v>14099378</v>
      </c>
      <c r="Y46" s="60">
        <v>-2333411</v>
      </c>
      <c r="Z46" s="140">
        <v>-16.55</v>
      </c>
      <c r="AA46" s="155">
        <v>12136106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593312787</v>
      </c>
      <c r="D48" s="168">
        <f>+D28+D32+D38+D42+D47</f>
        <v>0</v>
      </c>
      <c r="E48" s="169">
        <f t="shared" si="9"/>
        <v>621258000</v>
      </c>
      <c r="F48" s="73">
        <f t="shared" si="9"/>
        <v>603127099</v>
      </c>
      <c r="G48" s="73">
        <f t="shared" si="9"/>
        <v>25556448</v>
      </c>
      <c r="H48" s="73">
        <f t="shared" si="9"/>
        <v>37237031</v>
      </c>
      <c r="I48" s="73">
        <f t="shared" si="9"/>
        <v>49492092</v>
      </c>
      <c r="J48" s="73">
        <f t="shared" si="9"/>
        <v>112285571</v>
      </c>
      <c r="K48" s="73">
        <f t="shared" si="9"/>
        <v>26018372</v>
      </c>
      <c r="L48" s="73">
        <f t="shared" si="9"/>
        <v>29048574</v>
      </c>
      <c r="M48" s="73">
        <f t="shared" si="9"/>
        <v>44595141</v>
      </c>
      <c r="N48" s="73">
        <f t="shared" si="9"/>
        <v>99662087</v>
      </c>
      <c r="O48" s="73">
        <f t="shared" si="9"/>
        <v>25752411</v>
      </c>
      <c r="P48" s="73">
        <f t="shared" si="9"/>
        <v>26758052</v>
      </c>
      <c r="Q48" s="73">
        <f t="shared" si="9"/>
        <v>0</v>
      </c>
      <c r="R48" s="73">
        <f t="shared" si="9"/>
        <v>52510463</v>
      </c>
      <c r="S48" s="73">
        <f t="shared" si="9"/>
        <v>28090067</v>
      </c>
      <c r="T48" s="73">
        <f t="shared" si="9"/>
        <v>31401151</v>
      </c>
      <c r="U48" s="73">
        <f t="shared" si="9"/>
        <v>48167574</v>
      </c>
      <c r="V48" s="73">
        <f t="shared" si="9"/>
        <v>107658792</v>
      </c>
      <c r="W48" s="73">
        <f t="shared" si="9"/>
        <v>372116913</v>
      </c>
      <c r="X48" s="73">
        <f t="shared" si="9"/>
        <v>621257941</v>
      </c>
      <c r="Y48" s="73">
        <f t="shared" si="9"/>
        <v>-249141028</v>
      </c>
      <c r="Z48" s="170">
        <f>+IF(X48&lt;&gt;0,+(Y48/X48)*100,0)</f>
        <v>-40.102670977367836</v>
      </c>
      <c r="AA48" s="168">
        <f>+AA28+AA32+AA38+AA42+AA47</f>
        <v>603127099</v>
      </c>
    </row>
    <row r="49" spans="1:27" ht="12.75">
      <c r="A49" s="148" t="s">
        <v>49</v>
      </c>
      <c r="B49" s="149"/>
      <c r="C49" s="171">
        <f aca="true" t="shared" si="10" ref="C49:Y49">+C25-C48</f>
        <v>15512333</v>
      </c>
      <c r="D49" s="171">
        <f>+D25-D48</f>
        <v>0</v>
      </c>
      <c r="E49" s="172">
        <f t="shared" si="10"/>
        <v>-64966000</v>
      </c>
      <c r="F49" s="173">
        <f t="shared" si="10"/>
        <v>-66332099</v>
      </c>
      <c r="G49" s="173">
        <f t="shared" si="10"/>
        <v>124231429</v>
      </c>
      <c r="H49" s="173">
        <f t="shared" si="10"/>
        <v>20961969</v>
      </c>
      <c r="I49" s="173">
        <f t="shared" si="10"/>
        <v>-28564092</v>
      </c>
      <c r="J49" s="173">
        <f t="shared" si="10"/>
        <v>116629306</v>
      </c>
      <c r="K49" s="173">
        <f t="shared" si="10"/>
        <v>-13518316</v>
      </c>
      <c r="L49" s="173">
        <f t="shared" si="10"/>
        <v>78104206</v>
      </c>
      <c r="M49" s="173">
        <f t="shared" si="10"/>
        <v>-34040338</v>
      </c>
      <c r="N49" s="173">
        <f t="shared" si="10"/>
        <v>30545552</v>
      </c>
      <c r="O49" s="173">
        <f t="shared" si="10"/>
        <v>-14929411</v>
      </c>
      <c r="P49" s="173">
        <f t="shared" si="10"/>
        <v>-16982226</v>
      </c>
      <c r="Q49" s="173">
        <f t="shared" si="10"/>
        <v>0</v>
      </c>
      <c r="R49" s="173">
        <f t="shared" si="10"/>
        <v>-31911637</v>
      </c>
      <c r="S49" s="173">
        <f t="shared" si="10"/>
        <v>-19394858</v>
      </c>
      <c r="T49" s="173">
        <f t="shared" si="10"/>
        <v>-26723241</v>
      </c>
      <c r="U49" s="173">
        <f t="shared" si="10"/>
        <v>-33518828</v>
      </c>
      <c r="V49" s="173">
        <f t="shared" si="10"/>
        <v>-79636927</v>
      </c>
      <c r="W49" s="173">
        <f t="shared" si="10"/>
        <v>35626294</v>
      </c>
      <c r="X49" s="173">
        <f>IF(F25=F48,0,X25-X48)</f>
        <v>-64965941</v>
      </c>
      <c r="Y49" s="173">
        <f t="shared" si="10"/>
        <v>100592235</v>
      </c>
      <c r="Z49" s="174">
        <f>+IF(X49&lt;&gt;0,+(Y49/X49)*100,0)</f>
        <v>-154.83841756405866</v>
      </c>
      <c r="AA49" s="171">
        <f>+AA25-AA48</f>
        <v>-66332099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19638513</v>
      </c>
      <c r="D5" s="155">
        <v>0</v>
      </c>
      <c r="E5" s="156">
        <v>27366000</v>
      </c>
      <c r="F5" s="60">
        <v>21996000</v>
      </c>
      <c r="G5" s="60">
        <v>32110</v>
      </c>
      <c r="H5" s="60">
        <v>2741000</v>
      </c>
      <c r="I5" s="60">
        <v>2741000</v>
      </c>
      <c r="J5" s="60">
        <v>5514110</v>
      </c>
      <c r="K5" s="60">
        <v>2763828</v>
      </c>
      <c r="L5" s="60">
        <v>2763826</v>
      </c>
      <c r="M5" s="60">
        <v>2763826</v>
      </c>
      <c r="N5" s="60">
        <v>8291480</v>
      </c>
      <c r="O5" s="60">
        <v>2764000</v>
      </c>
      <c r="P5" s="60">
        <v>2763826</v>
      </c>
      <c r="Q5" s="60">
        <v>0</v>
      </c>
      <c r="R5" s="60">
        <v>5527826</v>
      </c>
      <c r="S5" s="60">
        <v>363204</v>
      </c>
      <c r="T5" s="60">
        <v>93344</v>
      </c>
      <c r="U5" s="60">
        <v>2752842</v>
      </c>
      <c r="V5" s="60">
        <v>3209390</v>
      </c>
      <c r="W5" s="60">
        <v>22542806</v>
      </c>
      <c r="X5" s="60">
        <v>27366000</v>
      </c>
      <c r="Y5" s="60">
        <v>-4823194</v>
      </c>
      <c r="Z5" s="140">
        <v>-17.62</v>
      </c>
      <c r="AA5" s="155">
        <v>21996000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23698000</v>
      </c>
      <c r="F8" s="60">
        <v>23567000</v>
      </c>
      <c r="G8" s="60">
        <v>13560038</v>
      </c>
      <c r="H8" s="60">
        <v>3418000</v>
      </c>
      <c r="I8" s="60">
        <v>9268000</v>
      </c>
      <c r="J8" s="60">
        <v>26246038</v>
      </c>
      <c r="K8" s="60">
        <v>3981448</v>
      </c>
      <c r="L8" s="60">
        <v>3187111</v>
      </c>
      <c r="M8" s="60">
        <v>3942854</v>
      </c>
      <c r="N8" s="60">
        <v>11111413</v>
      </c>
      <c r="O8" s="60">
        <v>4513000</v>
      </c>
      <c r="P8" s="60">
        <v>2606000</v>
      </c>
      <c r="Q8" s="60">
        <v>0</v>
      </c>
      <c r="R8" s="60">
        <v>7119000</v>
      </c>
      <c r="S8" s="60">
        <v>4513158</v>
      </c>
      <c r="T8" s="60">
        <v>344887</v>
      </c>
      <c r="U8" s="60">
        <v>5282256</v>
      </c>
      <c r="V8" s="60">
        <v>10140301</v>
      </c>
      <c r="W8" s="60">
        <v>54616752</v>
      </c>
      <c r="X8" s="60">
        <v>23697500</v>
      </c>
      <c r="Y8" s="60">
        <v>30919252</v>
      </c>
      <c r="Z8" s="140">
        <v>130.47</v>
      </c>
      <c r="AA8" s="155">
        <v>23567000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438000</v>
      </c>
      <c r="F9" s="60">
        <v>438000</v>
      </c>
      <c r="G9" s="60">
        <v>2992733</v>
      </c>
      <c r="H9" s="60">
        <v>2628000</v>
      </c>
      <c r="I9" s="60">
        <v>2728000</v>
      </c>
      <c r="J9" s="60">
        <v>8348733</v>
      </c>
      <c r="K9" s="60">
        <v>2628250</v>
      </c>
      <c r="L9" s="60">
        <v>377950</v>
      </c>
      <c r="M9" s="60">
        <v>577900</v>
      </c>
      <c r="N9" s="60">
        <v>3584100</v>
      </c>
      <c r="O9" s="60">
        <v>578000</v>
      </c>
      <c r="P9" s="60">
        <v>578000</v>
      </c>
      <c r="Q9" s="60">
        <v>0</v>
      </c>
      <c r="R9" s="60">
        <v>1156000</v>
      </c>
      <c r="S9" s="60">
        <v>577950</v>
      </c>
      <c r="T9" s="60">
        <v>571955</v>
      </c>
      <c r="U9" s="60">
        <v>578250</v>
      </c>
      <c r="V9" s="60">
        <v>1728155</v>
      </c>
      <c r="W9" s="60">
        <v>14816988</v>
      </c>
      <c r="X9" s="60">
        <v>438000</v>
      </c>
      <c r="Y9" s="60">
        <v>14378988</v>
      </c>
      <c r="Z9" s="140">
        <v>3282.87</v>
      </c>
      <c r="AA9" s="155">
        <v>438000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2515000</v>
      </c>
      <c r="F10" s="54">
        <v>1273000</v>
      </c>
      <c r="G10" s="54">
        <v>541099</v>
      </c>
      <c r="H10" s="54">
        <v>550000</v>
      </c>
      <c r="I10" s="54">
        <v>550000</v>
      </c>
      <c r="J10" s="54">
        <v>1641099</v>
      </c>
      <c r="K10" s="54">
        <v>549505</v>
      </c>
      <c r="L10" s="54">
        <v>549685</v>
      </c>
      <c r="M10" s="54">
        <v>539640</v>
      </c>
      <c r="N10" s="54">
        <v>1638830</v>
      </c>
      <c r="O10" s="54">
        <v>540000</v>
      </c>
      <c r="P10" s="54">
        <v>539000</v>
      </c>
      <c r="Q10" s="54">
        <v>0</v>
      </c>
      <c r="R10" s="54">
        <v>1079000</v>
      </c>
      <c r="S10" s="54">
        <v>539685</v>
      </c>
      <c r="T10" s="54">
        <v>42929</v>
      </c>
      <c r="U10" s="54">
        <v>549455</v>
      </c>
      <c r="V10" s="54">
        <v>1132069</v>
      </c>
      <c r="W10" s="54">
        <v>5490998</v>
      </c>
      <c r="X10" s="54">
        <v>2515000</v>
      </c>
      <c r="Y10" s="54">
        <v>2975998</v>
      </c>
      <c r="Z10" s="184">
        <v>118.33</v>
      </c>
      <c r="AA10" s="130">
        <v>1273000</v>
      </c>
    </row>
    <row r="11" spans="1:27" ht="12.75">
      <c r="A11" s="183" t="s">
        <v>107</v>
      </c>
      <c r="B11" s="185"/>
      <c r="C11" s="155">
        <v>42532586</v>
      </c>
      <c r="D11" s="155">
        <v>0</v>
      </c>
      <c r="E11" s="156">
        <v>375000</v>
      </c>
      <c r="F11" s="60">
        <v>375000</v>
      </c>
      <c r="G11" s="60">
        <v>0</v>
      </c>
      <c r="H11" s="60">
        <v>0</v>
      </c>
      <c r="I11" s="60">
        <v>0</v>
      </c>
      <c r="J11" s="60">
        <v>0</v>
      </c>
      <c r="K11" s="60">
        <v>18600</v>
      </c>
      <c r="L11" s="60">
        <v>0</v>
      </c>
      <c r="M11" s="60">
        <v>0</v>
      </c>
      <c r="N11" s="60">
        <v>18600</v>
      </c>
      <c r="O11" s="60">
        <v>0</v>
      </c>
      <c r="P11" s="60">
        <v>571000</v>
      </c>
      <c r="Q11" s="60">
        <v>0</v>
      </c>
      <c r="R11" s="60">
        <v>571000</v>
      </c>
      <c r="S11" s="60">
        <v>0</v>
      </c>
      <c r="T11" s="60">
        <v>32799</v>
      </c>
      <c r="U11" s="60">
        <v>6563</v>
      </c>
      <c r="V11" s="60">
        <v>39362</v>
      </c>
      <c r="W11" s="60">
        <v>628962</v>
      </c>
      <c r="X11" s="60">
        <v>375000</v>
      </c>
      <c r="Y11" s="60">
        <v>253962</v>
      </c>
      <c r="Z11" s="140">
        <v>67.72</v>
      </c>
      <c r="AA11" s="155">
        <v>375000</v>
      </c>
    </row>
    <row r="12" spans="1:27" ht="12.75">
      <c r="A12" s="183" t="s">
        <v>108</v>
      </c>
      <c r="B12" s="185"/>
      <c r="C12" s="155">
        <v>235110</v>
      </c>
      <c r="D12" s="155">
        <v>0</v>
      </c>
      <c r="E12" s="156">
        <v>150000</v>
      </c>
      <c r="F12" s="60">
        <v>150000</v>
      </c>
      <c r="G12" s="60">
        <v>0</v>
      </c>
      <c r="H12" s="60">
        <v>27000</v>
      </c>
      <c r="I12" s="60">
        <v>11000</v>
      </c>
      <c r="J12" s="60">
        <v>38000</v>
      </c>
      <c r="K12" s="60">
        <v>15650</v>
      </c>
      <c r="L12" s="60">
        <v>19954</v>
      </c>
      <c r="M12" s="60">
        <v>31702</v>
      </c>
      <c r="N12" s="60">
        <v>67306</v>
      </c>
      <c r="O12" s="60">
        <v>9000</v>
      </c>
      <c r="P12" s="60">
        <v>0</v>
      </c>
      <c r="Q12" s="60">
        <v>0</v>
      </c>
      <c r="R12" s="60">
        <v>9000</v>
      </c>
      <c r="S12" s="60">
        <v>81231</v>
      </c>
      <c r="T12" s="60">
        <v>18690</v>
      </c>
      <c r="U12" s="60">
        <v>29240</v>
      </c>
      <c r="V12" s="60">
        <v>129161</v>
      </c>
      <c r="W12" s="60">
        <v>243467</v>
      </c>
      <c r="X12" s="60">
        <v>150000</v>
      </c>
      <c r="Y12" s="60">
        <v>93467</v>
      </c>
      <c r="Z12" s="140">
        <v>62.31</v>
      </c>
      <c r="AA12" s="155">
        <v>150000</v>
      </c>
    </row>
    <row r="13" spans="1:27" ht="12.75">
      <c r="A13" s="181" t="s">
        <v>109</v>
      </c>
      <c r="B13" s="185"/>
      <c r="C13" s="155">
        <v>5959833</v>
      </c>
      <c r="D13" s="155">
        <v>0</v>
      </c>
      <c r="E13" s="156">
        <v>10500000</v>
      </c>
      <c r="F13" s="60">
        <v>10500000</v>
      </c>
      <c r="G13" s="60">
        <v>33539</v>
      </c>
      <c r="H13" s="60">
        <v>358000</v>
      </c>
      <c r="I13" s="60">
        <v>460000</v>
      </c>
      <c r="J13" s="60">
        <v>851539</v>
      </c>
      <c r="K13" s="60">
        <v>275568</v>
      </c>
      <c r="L13" s="60">
        <v>3441112</v>
      </c>
      <c r="M13" s="60">
        <v>219783</v>
      </c>
      <c r="N13" s="60">
        <v>3936463</v>
      </c>
      <c r="O13" s="60">
        <v>133000</v>
      </c>
      <c r="P13" s="60">
        <v>112000</v>
      </c>
      <c r="Q13" s="60">
        <v>0</v>
      </c>
      <c r="R13" s="60">
        <v>245000</v>
      </c>
      <c r="S13" s="60">
        <v>181500</v>
      </c>
      <c r="T13" s="60">
        <v>0</v>
      </c>
      <c r="U13" s="60">
        <v>1988553</v>
      </c>
      <c r="V13" s="60">
        <v>2170053</v>
      </c>
      <c r="W13" s="60">
        <v>7203055</v>
      </c>
      <c r="X13" s="60">
        <v>10500000</v>
      </c>
      <c r="Y13" s="60">
        <v>-3296945</v>
      </c>
      <c r="Z13" s="140">
        <v>-31.4</v>
      </c>
      <c r="AA13" s="155">
        <v>10500000</v>
      </c>
    </row>
    <row r="14" spans="1:27" ht="12.75">
      <c r="A14" s="181" t="s">
        <v>110</v>
      </c>
      <c r="B14" s="185"/>
      <c r="C14" s="155">
        <v>9357339</v>
      </c>
      <c r="D14" s="155">
        <v>0</v>
      </c>
      <c r="E14" s="156">
        <v>2500000</v>
      </c>
      <c r="F14" s="60">
        <v>2500000</v>
      </c>
      <c r="G14" s="60">
        <v>1370381</v>
      </c>
      <c r="H14" s="60">
        <v>1810000</v>
      </c>
      <c r="I14" s="60">
        <v>1883000</v>
      </c>
      <c r="J14" s="60">
        <v>5063381</v>
      </c>
      <c r="K14" s="60">
        <v>1801322</v>
      </c>
      <c r="L14" s="60">
        <v>1779070</v>
      </c>
      <c r="M14" s="60">
        <v>1786590</v>
      </c>
      <c r="N14" s="60">
        <v>5366982</v>
      </c>
      <c r="O14" s="60">
        <v>1868000</v>
      </c>
      <c r="P14" s="60">
        <v>1797000</v>
      </c>
      <c r="Q14" s="60">
        <v>0</v>
      </c>
      <c r="R14" s="60">
        <v>3665000</v>
      </c>
      <c r="S14" s="60">
        <v>1867856</v>
      </c>
      <c r="T14" s="60">
        <v>245018</v>
      </c>
      <c r="U14" s="60">
        <v>370955</v>
      </c>
      <c r="V14" s="60">
        <v>2483829</v>
      </c>
      <c r="W14" s="60">
        <v>16579192</v>
      </c>
      <c r="X14" s="60">
        <v>2500000</v>
      </c>
      <c r="Y14" s="60">
        <v>14079192</v>
      </c>
      <c r="Z14" s="140">
        <v>563.17</v>
      </c>
      <c r="AA14" s="155">
        <v>2500000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2370650</v>
      </c>
      <c r="D16" s="155">
        <v>0</v>
      </c>
      <c r="E16" s="156">
        <v>500000</v>
      </c>
      <c r="F16" s="60">
        <v>500000</v>
      </c>
      <c r="G16" s="60">
        <v>4700</v>
      </c>
      <c r="H16" s="60">
        <v>13000</v>
      </c>
      <c r="I16" s="60">
        <v>9000</v>
      </c>
      <c r="J16" s="60">
        <v>26700</v>
      </c>
      <c r="K16" s="60">
        <v>5250</v>
      </c>
      <c r="L16" s="60">
        <v>12050</v>
      </c>
      <c r="M16" s="60">
        <v>12000</v>
      </c>
      <c r="N16" s="60">
        <v>29300</v>
      </c>
      <c r="O16" s="60">
        <v>6000</v>
      </c>
      <c r="P16" s="60">
        <v>17000</v>
      </c>
      <c r="Q16" s="60">
        <v>0</v>
      </c>
      <c r="R16" s="60">
        <v>23000</v>
      </c>
      <c r="S16" s="60">
        <v>14425</v>
      </c>
      <c r="T16" s="60">
        <v>9225</v>
      </c>
      <c r="U16" s="60">
        <v>10925</v>
      </c>
      <c r="V16" s="60">
        <v>34575</v>
      </c>
      <c r="W16" s="60">
        <v>113575</v>
      </c>
      <c r="X16" s="60">
        <v>500000</v>
      </c>
      <c r="Y16" s="60">
        <v>-386425</v>
      </c>
      <c r="Z16" s="140">
        <v>-77.28</v>
      </c>
      <c r="AA16" s="155">
        <v>500000</v>
      </c>
    </row>
    <row r="17" spans="1:27" ht="12.75">
      <c r="A17" s="181" t="s">
        <v>113</v>
      </c>
      <c r="B17" s="185"/>
      <c r="C17" s="155">
        <v>3509884</v>
      </c>
      <c r="D17" s="155">
        <v>0</v>
      </c>
      <c r="E17" s="156">
        <v>7500000</v>
      </c>
      <c r="F17" s="60">
        <v>7500000</v>
      </c>
      <c r="G17" s="60">
        <v>0</v>
      </c>
      <c r="H17" s="60">
        <v>97000</v>
      </c>
      <c r="I17" s="60">
        <v>340000</v>
      </c>
      <c r="J17" s="60">
        <v>437000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1255678</v>
      </c>
      <c r="U17" s="60">
        <v>1398847</v>
      </c>
      <c r="V17" s="60">
        <v>2654525</v>
      </c>
      <c r="W17" s="60">
        <v>3091525</v>
      </c>
      <c r="X17" s="60">
        <v>7500000</v>
      </c>
      <c r="Y17" s="60">
        <v>-4408475</v>
      </c>
      <c r="Z17" s="140">
        <v>-58.78</v>
      </c>
      <c r="AA17" s="155">
        <v>7500000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265000</v>
      </c>
      <c r="J18" s="60">
        <v>265000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1076276</v>
      </c>
      <c r="V18" s="60">
        <v>1076276</v>
      </c>
      <c r="W18" s="60">
        <v>1341276</v>
      </c>
      <c r="X18" s="60"/>
      <c r="Y18" s="60">
        <v>1341276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338595580</v>
      </c>
      <c r="D19" s="155">
        <v>0</v>
      </c>
      <c r="E19" s="156">
        <v>320490000</v>
      </c>
      <c r="F19" s="60">
        <v>320490000</v>
      </c>
      <c r="G19" s="60">
        <v>131087000</v>
      </c>
      <c r="H19" s="60">
        <v>1625000</v>
      </c>
      <c r="I19" s="60">
        <v>1064000</v>
      </c>
      <c r="J19" s="60">
        <v>133776000</v>
      </c>
      <c r="K19" s="60">
        <v>0</v>
      </c>
      <c r="L19" s="60">
        <v>94601000</v>
      </c>
      <c r="M19" s="60">
        <v>0</v>
      </c>
      <c r="N19" s="60">
        <v>94601000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228377000</v>
      </c>
      <c r="X19" s="60">
        <v>320490000</v>
      </c>
      <c r="Y19" s="60">
        <v>-92113000</v>
      </c>
      <c r="Z19" s="140">
        <v>-28.74</v>
      </c>
      <c r="AA19" s="155">
        <v>320490000</v>
      </c>
    </row>
    <row r="20" spans="1:27" ht="12.75">
      <c r="A20" s="181" t="s">
        <v>35</v>
      </c>
      <c r="B20" s="185"/>
      <c r="C20" s="155">
        <v>55254027</v>
      </c>
      <c r="D20" s="155">
        <v>0</v>
      </c>
      <c r="E20" s="156">
        <v>41158000</v>
      </c>
      <c r="F20" s="54">
        <v>28404000</v>
      </c>
      <c r="G20" s="54">
        <v>166277</v>
      </c>
      <c r="H20" s="54">
        <v>7008000</v>
      </c>
      <c r="I20" s="54">
        <v>1609000</v>
      </c>
      <c r="J20" s="54">
        <v>8783277</v>
      </c>
      <c r="K20" s="54">
        <v>460635</v>
      </c>
      <c r="L20" s="54">
        <v>421022</v>
      </c>
      <c r="M20" s="54">
        <v>680508</v>
      </c>
      <c r="N20" s="54">
        <v>1562165</v>
      </c>
      <c r="O20" s="54">
        <v>412000</v>
      </c>
      <c r="P20" s="54">
        <v>792000</v>
      </c>
      <c r="Q20" s="54">
        <v>0</v>
      </c>
      <c r="R20" s="54">
        <v>1204000</v>
      </c>
      <c r="S20" s="54">
        <v>556200</v>
      </c>
      <c r="T20" s="54">
        <v>2063385</v>
      </c>
      <c r="U20" s="54">
        <v>604584</v>
      </c>
      <c r="V20" s="54">
        <v>3224169</v>
      </c>
      <c r="W20" s="54">
        <v>14773611</v>
      </c>
      <c r="X20" s="54">
        <v>41157500</v>
      </c>
      <c r="Y20" s="54">
        <v>-26383889</v>
      </c>
      <c r="Z20" s="184">
        <v>-64.1</v>
      </c>
      <c r="AA20" s="130">
        <v>28404000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477453522</v>
      </c>
      <c r="D22" s="188">
        <f>SUM(D5:D21)</f>
        <v>0</v>
      </c>
      <c r="E22" s="189">
        <f t="shared" si="0"/>
        <v>437190000</v>
      </c>
      <c r="F22" s="190">
        <f t="shared" si="0"/>
        <v>417693000</v>
      </c>
      <c r="G22" s="190">
        <f t="shared" si="0"/>
        <v>149787877</v>
      </c>
      <c r="H22" s="190">
        <f t="shared" si="0"/>
        <v>20275000</v>
      </c>
      <c r="I22" s="190">
        <f t="shared" si="0"/>
        <v>20928000</v>
      </c>
      <c r="J22" s="190">
        <f t="shared" si="0"/>
        <v>190990877</v>
      </c>
      <c r="K22" s="190">
        <f t="shared" si="0"/>
        <v>12500056</v>
      </c>
      <c r="L22" s="190">
        <f t="shared" si="0"/>
        <v>107152780</v>
      </c>
      <c r="M22" s="190">
        <f t="shared" si="0"/>
        <v>10554803</v>
      </c>
      <c r="N22" s="190">
        <f t="shared" si="0"/>
        <v>130207639</v>
      </c>
      <c r="O22" s="190">
        <f t="shared" si="0"/>
        <v>10823000</v>
      </c>
      <c r="P22" s="190">
        <f t="shared" si="0"/>
        <v>9775826</v>
      </c>
      <c r="Q22" s="190">
        <f t="shared" si="0"/>
        <v>0</v>
      </c>
      <c r="R22" s="190">
        <f t="shared" si="0"/>
        <v>20598826</v>
      </c>
      <c r="S22" s="190">
        <f t="shared" si="0"/>
        <v>8695209</v>
      </c>
      <c r="T22" s="190">
        <f t="shared" si="0"/>
        <v>4677910</v>
      </c>
      <c r="U22" s="190">
        <f t="shared" si="0"/>
        <v>14648746</v>
      </c>
      <c r="V22" s="190">
        <f t="shared" si="0"/>
        <v>28021865</v>
      </c>
      <c r="W22" s="190">
        <f t="shared" si="0"/>
        <v>369819207</v>
      </c>
      <c r="X22" s="190">
        <f t="shared" si="0"/>
        <v>437189000</v>
      </c>
      <c r="Y22" s="190">
        <f t="shared" si="0"/>
        <v>-67369793</v>
      </c>
      <c r="Z22" s="191">
        <f>+IF(X22&lt;&gt;0,+(Y22/X22)*100,0)</f>
        <v>-15.409763969358789</v>
      </c>
      <c r="AA22" s="188">
        <f>SUM(AA5:AA21)</f>
        <v>417693000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161644700</v>
      </c>
      <c r="D25" s="155">
        <v>0</v>
      </c>
      <c r="E25" s="156">
        <v>192049563</v>
      </c>
      <c r="F25" s="60">
        <v>166055658</v>
      </c>
      <c r="G25" s="60">
        <v>13304521</v>
      </c>
      <c r="H25" s="60">
        <v>12866957</v>
      </c>
      <c r="I25" s="60">
        <v>13815619</v>
      </c>
      <c r="J25" s="60">
        <v>39987097</v>
      </c>
      <c r="K25" s="60">
        <v>13337038</v>
      </c>
      <c r="L25" s="60">
        <v>13310922</v>
      </c>
      <c r="M25" s="60">
        <v>13520638</v>
      </c>
      <c r="N25" s="60">
        <v>40168598</v>
      </c>
      <c r="O25" s="60">
        <v>13107346</v>
      </c>
      <c r="P25" s="60">
        <v>12859779</v>
      </c>
      <c r="Q25" s="60">
        <v>0</v>
      </c>
      <c r="R25" s="60">
        <v>25967125</v>
      </c>
      <c r="S25" s="60">
        <v>13960024</v>
      </c>
      <c r="T25" s="60">
        <v>13925155</v>
      </c>
      <c r="U25" s="60">
        <v>13903343</v>
      </c>
      <c r="V25" s="60">
        <v>41788522</v>
      </c>
      <c r="W25" s="60">
        <v>147911342</v>
      </c>
      <c r="X25" s="60">
        <v>192050027</v>
      </c>
      <c r="Y25" s="60">
        <v>-44138685</v>
      </c>
      <c r="Z25" s="140">
        <v>-22.98</v>
      </c>
      <c r="AA25" s="155">
        <v>166055658</v>
      </c>
    </row>
    <row r="26" spans="1:27" ht="12.75">
      <c r="A26" s="183" t="s">
        <v>38</v>
      </c>
      <c r="B26" s="182"/>
      <c r="C26" s="155">
        <v>20856106</v>
      </c>
      <c r="D26" s="155">
        <v>0</v>
      </c>
      <c r="E26" s="156">
        <v>21175934</v>
      </c>
      <c r="F26" s="60">
        <v>19749441</v>
      </c>
      <c r="G26" s="60">
        <v>1444843</v>
      </c>
      <c r="H26" s="60">
        <v>1551580</v>
      </c>
      <c r="I26" s="60">
        <v>1387623</v>
      </c>
      <c r="J26" s="60">
        <v>4384046</v>
      </c>
      <c r="K26" s="60">
        <v>1407081</v>
      </c>
      <c r="L26" s="60">
        <v>1423584</v>
      </c>
      <c r="M26" s="60">
        <v>1446213</v>
      </c>
      <c r="N26" s="60">
        <v>4276878</v>
      </c>
      <c r="O26" s="60">
        <v>1484409</v>
      </c>
      <c r="P26" s="60">
        <v>1464626</v>
      </c>
      <c r="Q26" s="60">
        <v>0</v>
      </c>
      <c r="R26" s="60">
        <v>2949035</v>
      </c>
      <c r="S26" s="60">
        <v>1464626</v>
      </c>
      <c r="T26" s="60">
        <v>1893114</v>
      </c>
      <c r="U26" s="60">
        <v>1528600</v>
      </c>
      <c r="V26" s="60">
        <v>4886340</v>
      </c>
      <c r="W26" s="60">
        <v>16496299</v>
      </c>
      <c r="X26" s="60">
        <v>21175934</v>
      </c>
      <c r="Y26" s="60">
        <v>-4679635</v>
      </c>
      <c r="Z26" s="140">
        <v>-22.1</v>
      </c>
      <c r="AA26" s="155">
        <v>19749441</v>
      </c>
    </row>
    <row r="27" spans="1:27" ht="12.75">
      <c r="A27" s="183" t="s">
        <v>118</v>
      </c>
      <c r="B27" s="182"/>
      <c r="C27" s="155">
        <v>59738495</v>
      </c>
      <c r="D27" s="155">
        <v>0</v>
      </c>
      <c r="E27" s="156">
        <v>50000000</v>
      </c>
      <c r="F27" s="60">
        <v>50000000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50000000</v>
      </c>
      <c r="Y27" s="60">
        <v>-50000000</v>
      </c>
      <c r="Z27" s="140">
        <v>-100</v>
      </c>
      <c r="AA27" s="155">
        <v>50000000</v>
      </c>
    </row>
    <row r="28" spans="1:27" ht="12.75">
      <c r="A28" s="183" t="s">
        <v>39</v>
      </c>
      <c r="B28" s="182"/>
      <c r="C28" s="155">
        <v>35294416</v>
      </c>
      <c r="D28" s="155">
        <v>0</v>
      </c>
      <c r="E28" s="156">
        <v>140000000</v>
      </c>
      <c r="F28" s="60">
        <v>140000000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140000000</v>
      </c>
      <c r="Y28" s="60">
        <v>-140000000</v>
      </c>
      <c r="Z28" s="140">
        <v>-100</v>
      </c>
      <c r="AA28" s="155">
        <v>140000000</v>
      </c>
    </row>
    <row r="29" spans="1:27" ht="12.75">
      <c r="A29" s="183" t="s">
        <v>40</v>
      </c>
      <c r="B29" s="182"/>
      <c r="C29" s="155">
        <v>1567545</v>
      </c>
      <c r="D29" s="155">
        <v>0</v>
      </c>
      <c r="E29" s="156">
        <v>159000</v>
      </c>
      <c r="F29" s="60">
        <v>159000</v>
      </c>
      <c r="G29" s="60">
        <v>0</v>
      </c>
      <c r="H29" s="60">
        <v>9311</v>
      </c>
      <c r="I29" s="60">
        <v>29120</v>
      </c>
      <c r="J29" s="60">
        <v>38431</v>
      </c>
      <c r="K29" s="60">
        <v>10700</v>
      </c>
      <c r="L29" s="60">
        <v>12986</v>
      </c>
      <c r="M29" s="60">
        <v>13679</v>
      </c>
      <c r="N29" s="60">
        <v>37365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75796</v>
      </c>
      <c r="X29" s="60">
        <v>159000</v>
      </c>
      <c r="Y29" s="60">
        <v>-83204</v>
      </c>
      <c r="Z29" s="140">
        <v>-52.33</v>
      </c>
      <c r="AA29" s="155">
        <v>159000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41354630</v>
      </c>
      <c r="D31" s="155">
        <v>0</v>
      </c>
      <c r="E31" s="156">
        <v>40810000</v>
      </c>
      <c r="F31" s="60">
        <v>40810000</v>
      </c>
      <c r="G31" s="60">
        <v>609100</v>
      </c>
      <c r="H31" s="60">
        <v>4253486</v>
      </c>
      <c r="I31" s="60">
        <v>7493337</v>
      </c>
      <c r="J31" s="60">
        <v>12355923</v>
      </c>
      <c r="K31" s="60">
        <v>4902797</v>
      </c>
      <c r="L31" s="60">
        <v>9204209</v>
      </c>
      <c r="M31" s="60">
        <v>11201475</v>
      </c>
      <c r="N31" s="60">
        <v>25308481</v>
      </c>
      <c r="O31" s="60">
        <v>12445</v>
      </c>
      <c r="P31" s="60">
        <v>4608304</v>
      </c>
      <c r="Q31" s="60">
        <v>0</v>
      </c>
      <c r="R31" s="60">
        <v>4620749</v>
      </c>
      <c r="S31" s="60">
        <v>3017634</v>
      </c>
      <c r="T31" s="60">
        <v>1523604</v>
      </c>
      <c r="U31" s="60">
        <v>8216128</v>
      </c>
      <c r="V31" s="60">
        <v>12757366</v>
      </c>
      <c r="W31" s="60">
        <v>55042519</v>
      </c>
      <c r="X31" s="60">
        <v>40810000</v>
      </c>
      <c r="Y31" s="60">
        <v>14232519</v>
      </c>
      <c r="Z31" s="140">
        <v>34.88</v>
      </c>
      <c r="AA31" s="155">
        <v>40810000</v>
      </c>
    </row>
    <row r="32" spans="1:27" ht="12.75">
      <c r="A32" s="183" t="s">
        <v>121</v>
      </c>
      <c r="B32" s="182"/>
      <c r="C32" s="155">
        <v>606368</v>
      </c>
      <c r="D32" s="155">
        <v>0</v>
      </c>
      <c r="E32" s="156">
        <v>42000000</v>
      </c>
      <c r="F32" s="60">
        <v>55109000</v>
      </c>
      <c r="G32" s="60">
        <v>0</v>
      </c>
      <c r="H32" s="60">
        <v>3627231</v>
      </c>
      <c r="I32" s="60">
        <v>9976404</v>
      </c>
      <c r="J32" s="60">
        <v>13603635</v>
      </c>
      <c r="K32" s="60">
        <v>718438</v>
      </c>
      <c r="L32" s="60">
        <v>2184645</v>
      </c>
      <c r="M32" s="60">
        <v>7072542</v>
      </c>
      <c r="N32" s="60">
        <v>9975625</v>
      </c>
      <c r="O32" s="60">
        <v>1958470</v>
      </c>
      <c r="P32" s="60">
        <v>1329483</v>
      </c>
      <c r="Q32" s="60">
        <v>0</v>
      </c>
      <c r="R32" s="60">
        <v>3287953</v>
      </c>
      <c r="S32" s="60">
        <v>5405388</v>
      </c>
      <c r="T32" s="60">
        <v>3930032</v>
      </c>
      <c r="U32" s="60">
        <v>6807928</v>
      </c>
      <c r="V32" s="60">
        <v>16143348</v>
      </c>
      <c r="W32" s="60">
        <v>43010561</v>
      </c>
      <c r="X32" s="60">
        <v>42000000</v>
      </c>
      <c r="Y32" s="60">
        <v>1010561</v>
      </c>
      <c r="Z32" s="140">
        <v>2.41</v>
      </c>
      <c r="AA32" s="155">
        <v>55109000</v>
      </c>
    </row>
    <row r="33" spans="1:27" ht="12.75">
      <c r="A33" s="183" t="s">
        <v>42</v>
      </c>
      <c r="B33" s="182"/>
      <c r="C33" s="155">
        <v>2149030</v>
      </c>
      <c r="D33" s="155">
        <v>0</v>
      </c>
      <c r="E33" s="156">
        <v>3568900</v>
      </c>
      <c r="F33" s="60">
        <v>0</v>
      </c>
      <c r="G33" s="60">
        <v>0</v>
      </c>
      <c r="H33" s="60">
        <v>2203630</v>
      </c>
      <c r="I33" s="60">
        <v>255507</v>
      </c>
      <c r="J33" s="60">
        <v>2459137</v>
      </c>
      <c r="K33" s="60">
        <v>0</v>
      </c>
      <c r="L33" s="60">
        <v>51897</v>
      </c>
      <c r="M33" s="60">
        <v>23950</v>
      </c>
      <c r="N33" s="60">
        <v>75847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2534984</v>
      </c>
      <c r="X33" s="60">
        <v>3568900</v>
      </c>
      <c r="Y33" s="60">
        <v>-1033916</v>
      </c>
      <c r="Z33" s="140">
        <v>-28.97</v>
      </c>
      <c r="AA33" s="155">
        <v>0</v>
      </c>
    </row>
    <row r="34" spans="1:27" ht="12.75">
      <c r="A34" s="183" t="s">
        <v>43</v>
      </c>
      <c r="B34" s="182"/>
      <c r="C34" s="155">
        <v>202889054</v>
      </c>
      <c r="D34" s="155">
        <v>0</v>
      </c>
      <c r="E34" s="156">
        <v>131494603</v>
      </c>
      <c r="F34" s="60">
        <v>131244000</v>
      </c>
      <c r="G34" s="60">
        <v>10197984</v>
      </c>
      <c r="H34" s="60">
        <v>12724836</v>
      </c>
      <c r="I34" s="60">
        <v>16534482</v>
      </c>
      <c r="J34" s="60">
        <v>39457302</v>
      </c>
      <c r="K34" s="60">
        <v>5642318</v>
      </c>
      <c r="L34" s="60">
        <v>2860331</v>
      </c>
      <c r="M34" s="60">
        <v>11316644</v>
      </c>
      <c r="N34" s="60">
        <v>19819293</v>
      </c>
      <c r="O34" s="60">
        <v>9189741</v>
      </c>
      <c r="P34" s="60">
        <v>6495860</v>
      </c>
      <c r="Q34" s="60">
        <v>0</v>
      </c>
      <c r="R34" s="60">
        <v>15685601</v>
      </c>
      <c r="S34" s="60">
        <v>4242395</v>
      </c>
      <c r="T34" s="60">
        <v>10129246</v>
      </c>
      <c r="U34" s="60">
        <v>17711575</v>
      </c>
      <c r="V34" s="60">
        <v>32083216</v>
      </c>
      <c r="W34" s="60">
        <v>107045412</v>
      </c>
      <c r="X34" s="60">
        <v>131494107</v>
      </c>
      <c r="Y34" s="60">
        <v>-24448695</v>
      </c>
      <c r="Z34" s="140">
        <v>-18.59</v>
      </c>
      <c r="AA34" s="155">
        <v>131244000</v>
      </c>
    </row>
    <row r="35" spans="1:27" ht="12.75">
      <c r="A35" s="181" t="s">
        <v>122</v>
      </c>
      <c r="B35" s="185"/>
      <c r="C35" s="155">
        <v>67212443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593312787</v>
      </c>
      <c r="D36" s="188">
        <f>SUM(D25:D35)</f>
        <v>0</v>
      </c>
      <c r="E36" s="189">
        <f t="shared" si="1"/>
        <v>621258000</v>
      </c>
      <c r="F36" s="190">
        <f t="shared" si="1"/>
        <v>603127099</v>
      </c>
      <c r="G36" s="190">
        <f t="shared" si="1"/>
        <v>25556448</v>
      </c>
      <c r="H36" s="190">
        <f t="shared" si="1"/>
        <v>37237031</v>
      </c>
      <c r="I36" s="190">
        <f t="shared" si="1"/>
        <v>49492092</v>
      </c>
      <c r="J36" s="190">
        <f t="shared" si="1"/>
        <v>112285571</v>
      </c>
      <c r="K36" s="190">
        <f t="shared" si="1"/>
        <v>26018372</v>
      </c>
      <c r="L36" s="190">
        <f t="shared" si="1"/>
        <v>29048574</v>
      </c>
      <c r="M36" s="190">
        <f t="shared" si="1"/>
        <v>44595141</v>
      </c>
      <c r="N36" s="190">
        <f t="shared" si="1"/>
        <v>99662087</v>
      </c>
      <c r="O36" s="190">
        <f t="shared" si="1"/>
        <v>25752411</v>
      </c>
      <c r="P36" s="190">
        <f t="shared" si="1"/>
        <v>26758052</v>
      </c>
      <c r="Q36" s="190">
        <f t="shared" si="1"/>
        <v>0</v>
      </c>
      <c r="R36" s="190">
        <f t="shared" si="1"/>
        <v>52510463</v>
      </c>
      <c r="S36" s="190">
        <f t="shared" si="1"/>
        <v>28090067</v>
      </c>
      <c r="T36" s="190">
        <f t="shared" si="1"/>
        <v>31401151</v>
      </c>
      <c r="U36" s="190">
        <f t="shared" si="1"/>
        <v>48167574</v>
      </c>
      <c r="V36" s="190">
        <f t="shared" si="1"/>
        <v>107658792</v>
      </c>
      <c r="W36" s="190">
        <f t="shared" si="1"/>
        <v>372116913</v>
      </c>
      <c r="X36" s="190">
        <f t="shared" si="1"/>
        <v>621257968</v>
      </c>
      <c r="Y36" s="190">
        <f t="shared" si="1"/>
        <v>-249141055</v>
      </c>
      <c r="Z36" s="191">
        <f>+IF(X36&lt;&gt;0,+(Y36/X36)*100,0)</f>
        <v>-40.102673580518164</v>
      </c>
      <c r="AA36" s="188">
        <f>SUM(AA25:AA35)</f>
        <v>603127099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-115859265</v>
      </c>
      <c r="D38" s="199">
        <f>+D22-D36</f>
        <v>0</v>
      </c>
      <c r="E38" s="200">
        <f t="shared" si="2"/>
        <v>-184068000</v>
      </c>
      <c r="F38" s="106">
        <f t="shared" si="2"/>
        <v>-185434099</v>
      </c>
      <c r="G38" s="106">
        <f t="shared" si="2"/>
        <v>124231429</v>
      </c>
      <c r="H38" s="106">
        <f t="shared" si="2"/>
        <v>-16962031</v>
      </c>
      <c r="I38" s="106">
        <f t="shared" si="2"/>
        <v>-28564092</v>
      </c>
      <c r="J38" s="106">
        <f t="shared" si="2"/>
        <v>78705306</v>
      </c>
      <c r="K38" s="106">
        <f t="shared" si="2"/>
        <v>-13518316</v>
      </c>
      <c r="L38" s="106">
        <f t="shared" si="2"/>
        <v>78104206</v>
      </c>
      <c r="M38" s="106">
        <f t="shared" si="2"/>
        <v>-34040338</v>
      </c>
      <c r="N38" s="106">
        <f t="shared" si="2"/>
        <v>30545552</v>
      </c>
      <c r="O38" s="106">
        <f t="shared" si="2"/>
        <v>-14929411</v>
      </c>
      <c r="P38" s="106">
        <f t="shared" si="2"/>
        <v>-16982226</v>
      </c>
      <c r="Q38" s="106">
        <f t="shared" si="2"/>
        <v>0</v>
      </c>
      <c r="R38" s="106">
        <f t="shared" si="2"/>
        <v>-31911637</v>
      </c>
      <c r="S38" s="106">
        <f t="shared" si="2"/>
        <v>-19394858</v>
      </c>
      <c r="T38" s="106">
        <f t="shared" si="2"/>
        <v>-26723241</v>
      </c>
      <c r="U38" s="106">
        <f t="shared" si="2"/>
        <v>-33518828</v>
      </c>
      <c r="V38" s="106">
        <f t="shared" si="2"/>
        <v>-79636927</v>
      </c>
      <c r="W38" s="106">
        <f t="shared" si="2"/>
        <v>-2297706</v>
      </c>
      <c r="X38" s="106">
        <f>IF(F22=F36,0,X22-X36)</f>
        <v>-184068968</v>
      </c>
      <c r="Y38" s="106">
        <f t="shared" si="2"/>
        <v>181771262</v>
      </c>
      <c r="Z38" s="201">
        <f>+IF(X38&lt;&gt;0,+(Y38/X38)*100,0)</f>
        <v>-98.75171462905143</v>
      </c>
      <c r="AA38" s="199">
        <f>+AA22-AA36</f>
        <v>-185434099</v>
      </c>
    </row>
    <row r="39" spans="1:27" ht="12.75">
      <c r="A39" s="181" t="s">
        <v>46</v>
      </c>
      <c r="B39" s="185"/>
      <c r="C39" s="155">
        <v>131371598</v>
      </c>
      <c r="D39" s="155">
        <v>0</v>
      </c>
      <c r="E39" s="156">
        <v>119102000</v>
      </c>
      <c r="F39" s="60">
        <v>119102000</v>
      </c>
      <c r="G39" s="60">
        <v>0</v>
      </c>
      <c r="H39" s="60">
        <v>37924000</v>
      </c>
      <c r="I39" s="60">
        <v>0</v>
      </c>
      <c r="J39" s="60">
        <v>37924000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37924000</v>
      </c>
      <c r="X39" s="60">
        <v>119102000</v>
      </c>
      <c r="Y39" s="60">
        <v>-81178000</v>
      </c>
      <c r="Z39" s="140">
        <v>-68.16</v>
      </c>
      <c r="AA39" s="155">
        <v>119102000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15512333</v>
      </c>
      <c r="D42" s="206">
        <f>SUM(D38:D41)</f>
        <v>0</v>
      </c>
      <c r="E42" s="207">
        <f t="shared" si="3"/>
        <v>-64966000</v>
      </c>
      <c r="F42" s="88">
        <f t="shared" si="3"/>
        <v>-66332099</v>
      </c>
      <c r="G42" s="88">
        <f t="shared" si="3"/>
        <v>124231429</v>
      </c>
      <c r="H42" s="88">
        <f t="shared" si="3"/>
        <v>20961969</v>
      </c>
      <c r="I42" s="88">
        <f t="shared" si="3"/>
        <v>-28564092</v>
      </c>
      <c r="J42" s="88">
        <f t="shared" si="3"/>
        <v>116629306</v>
      </c>
      <c r="K42" s="88">
        <f t="shared" si="3"/>
        <v>-13518316</v>
      </c>
      <c r="L42" s="88">
        <f t="shared" si="3"/>
        <v>78104206</v>
      </c>
      <c r="M42" s="88">
        <f t="shared" si="3"/>
        <v>-34040338</v>
      </c>
      <c r="N42" s="88">
        <f t="shared" si="3"/>
        <v>30545552</v>
      </c>
      <c r="O42" s="88">
        <f t="shared" si="3"/>
        <v>-14929411</v>
      </c>
      <c r="P42" s="88">
        <f t="shared" si="3"/>
        <v>-16982226</v>
      </c>
      <c r="Q42" s="88">
        <f t="shared" si="3"/>
        <v>0</v>
      </c>
      <c r="R42" s="88">
        <f t="shared" si="3"/>
        <v>-31911637</v>
      </c>
      <c r="S42" s="88">
        <f t="shared" si="3"/>
        <v>-19394858</v>
      </c>
      <c r="T42" s="88">
        <f t="shared" si="3"/>
        <v>-26723241</v>
      </c>
      <c r="U42" s="88">
        <f t="shared" si="3"/>
        <v>-33518828</v>
      </c>
      <c r="V42" s="88">
        <f t="shared" si="3"/>
        <v>-79636927</v>
      </c>
      <c r="W42" s="88">
        <f t="shared" si="3"/>
        <v>35626294</v>
      </c>
      <c r="X42" s="88">
        <f t="shared" si="3"/>
        <v>-64966968</v>
      </c>
      <c r="Y42" s="88">
        <f t="shared" si="3"/>
        <v>100593262</v>
      </c>
      <c r="Z42" s="208">
        <f>+IF(X42&lt;&gt;0,+(Y42/X42)*100,0)</f>
        <v>-154.83755067652226</v>
      </c>
      <c r="AA42" s="206">
        <f>SUM(AA38:AA41)</f>
        <v>-66332099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15512333</v>
      </c>
      <c r="D44" s="210">
        <f>+D42-D43</f>
        <v>0</v>
      </c>
      <c r="E44" s="211">
        <f t="shared" si="4"/>
        <v>-64966000</v>
      </c>
      <c r="F44" s="77">
        <f t="shared" si="4"/>
        <v>-66332099</v>
      </c>
      <c r="G44" s="77">
        <f t="shared" si="4"/>
        <v>124231429</v>
      </c>
      <c r="H44" s="77">
        <f t="shared" si="4"/>
        <v>20961969</v>
      </c>
      <c r="I44" s="77">
        <f t="shared" si="4"/>
        <v>-28564092</v>
      </c>
      <c r="J44" s="77">
        <f t="shared" si="4"/>
        <v>116629306</v>
      </c>
      <c r="K44" s="77">
        <f t="shared" si="4"/>
        <v>-13518316</v>
      </c>
      <c r="L44" s="77">
        <f t="shared" si="4"/>
        <v>78104206</v>
      </c>
      <c r="M44" s="77">
        <f t="shared" si="4"/>
        <v>-34040338</v>
      </c>
      <c r="N44" s="77">
        <f t="shared" si="4"/>
        <v>30545552</v>
      </c>
      <c r="O44" s="77">
        <f t="shared" si="4"/>
        <v>-14929411</v>
      </c>
      <c r="P44" s="77">
        <f t="shared" si="4"/>
        <v>-16982226</v>
      </c>
      <c r="Q44" s="77">
        <f t="shared" si="4"/>
        <v>0</v>
      </c>
      <c r="R44" s="77">
        <f t="shared" si="4"/>
        <v>-31911637</v>
      </c>
      <c r="S44" s="77">
        <f t="shared" si="4"/>
        <v>-19394858</v>
      </c>
      <c r="T44" s="77">
        <f t="shared" si="4"/>
        <v>-26723241</v>
      </c>
      <c r="U44" s="77">
        <f t="shared" si="4"/>
        <v>-33518828</v>
      </c>
      <c r="V44" s="77">
        <f t="shared" si="4"/>
        <v>-79636927</v>
      </c>
      <c r="W44" s="77">
        <f t="shared" si="4"/>
        <v>35626294</v>
      </c>
      <c r="X44" s="77">
        <f t="shared" si="4"/>
        <v>-64966968</v>
      </c>
      <c r="Y44" s="77">
        <f t="shared" si="4"/>
        <v>100593262</v>
      </c>
      <c r="Z44" s="212">
        <f>+IF(X44&lt;&gt;0,+(Y44/X44)*100,0)</f>
        <v>-154.83755067652226</v>
      </c>
      <c r="AA44" s="210">
        <f>+AA42-AA43</f>
        <v>-66332099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15512333</v>
      </c>
      <c r="D46" s="206">
        <f>SUM(D44:D45)</f>
        <v>0</v>
      </c>
      <c r="E46" s="207">
        <f t="shared" si="5"/>
        <v>-64966000</v>
      </c>
      <c r="F46" s="88">
        <f t="shared" si="5"/>
        <v>-66332099</v>
      </c>
      <c r="G46" s="88">
        <f t="shared" si="5"/>
        <v>124231429</v>
      </c>
      <c r="H46" s="88">
        <f t="shared" si="5"/>
        <v>20961969</v>
      </c>
      <c r="I46" s="88">
        <f t="shared" si="5"/>
        <v>-28564092</v>
      </c>
      <c r="J46" s="88">
        <f t="shared" si="5"/>
        <v>116629306</v>
      </c>
      <c r="K46" s="88">
        <f t="shared" si="5"/>
        <v>-13518316</v>
      </c>
      <c r="L46" s="88">
        <f t="shared" si="5"/>
        <v>78104206</v>
      </c>
      <c r="M46" s="88">
        <f t="shared" si="5"/>
        <v>-34040338</v>
      </c>
      <c r="N46" s="88">
        <f t="shared" si="5"/>
        <v>30545552</v>
      </c>
      <c r="O46" s="88">
        <f t="shared" si="5"/>
        <v>-14929411</v>
      </c>
      <c r="P46" s="88">
        <f t="shared" si="5"/>
        <v>-16982226</v>
      </c>
      <c r="Q46" s="88">
        <f t="shared" si="5"/>
        <v>0</v>
      </c>
      <c r="R46" s="88">
        <f t="shared" si="5"/>
        <v>-31911637</v>
      </c>
      <c r="S46" s="88">
        <f t="shared" si="5"/>
        <v>-19394858</v>
      </c>
      <c r="T46" s="88">
        <f t="shared" si="5"/>
        <v>-26723241</v>
      </c>
      <c r="U46" s="88">
        <f t="shared" si="5"/>
        <v>-33518828</v>
      </c>
      <c r="V46" s="88">
        <f t="shared" si="5"/>
        <v>-79636927</v>
      </c>
      <c r="W46" s="88">
        <f t="shared" si="5"/>
        <v>35626294</v>
      </c>
      <c r="X46" s="88">
        <f t="shared" si="5"/>
        <v>-64966968</v>
      </c>
      <c r="Y46" s="88">
        <f t="shared" si="5"/>
        <v>100593262</v>
      </c>
      <c r="Z46" s="208">
        <f>+IF(X46&lt;&gt;0,+(Y46/X46)*100,0)</f>
        <v>-154.83755067652226</v>
      </c>
      <c r="AA46" s="206">
        <f>SUM(AA44:AA45)</f>
        <v>-66332099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15512333</v>
      </c>
      <c r="D48" s="217">
        <f>SUM(D46:D47)</f>
        <v>0</v>
      </c>
      <c r="E48" s="218">
        <f t="shared" si="6"/>
        <v>-64966000</v>
      </c>
      <c r="F48" s="219">
        <f t="shared" si="6"/>
        <v>-66332099</v>
      </c>
      <c r="G48" s="219">
        <f t="shared" si="6"/>
        <v>124231429</v>
      </c>
      <c r="H48" s="220">
        <f t="shared" si="6"/>
        <v>20961969</v>
      </c>
      <c r="I48" s="220">
        <f t="shared" si="6"/>
        <v>-28564092</v>
      </c>
      <c r="J48" s="220">
        <f t="shared" si="6"/>
        <v>116629306</v>
      </c>
      <c r="K48" s="220">
        <f t="shared" si="6"/>
        <v>-13518316</v>
      </c>
      <c r="L48" s="220">
        <f t="shared" si="6"/>
        <v>78104206</v>
      </c>
      <c r="M48" s="219">
        <f t="shared" si="6"/>
        <v>-34040338</v>
      </c>
      <c r="N48" s="219">
        <f t="shared" si="6"/>
        <v>30545552</v>
      </c>
      <c r="O48" s="220">
        <f t="shared" si="6"/>
        <v>-14929411</v>
      </c>
      <c r="P48" s="220">
        <f t="shared" si="6"/>
        <v>-16982226</v>
      </c>
      <c r="Q48" s="220">
        <f t="shared" si="6"/>
        <v>0</v>
      </c>
      <c r="R48" s="220">
        <f t="shared" si="6"/>
        <v>-31911637</v>
      </c>
      <c r="S48" s="220">
        <f t="shared" si="6"/>
        <v>-19394858</v>
      </c>
      <c r="T48" s="219">
        <f t="shared" si="6"/>
        <v>-26723241</v>
      </c>
      <c r="U48" s="219">
        <f t="shared" si="6"/>
        <v>-33518828</v>
      </c>
      <c r="V48" s="220">
        <f t="shared" si="6"/>
        <v>-79636927</v>
      </c>
      <c r="W48" s="220">
        <f t="shared" si="6"/>
        <v>35626294</v>
      </c>
      <c r="X48" s="220">
        <f t="shared" si="6"/>
        <v>-64966968</v>
      </c>
      <c r="Y48" s="220">
        <f t="shared" si="6"/>
        <v>100593262</v>
      </c>
      <c r="Z48" s="221">
        <f>+IF(X48&lt;&gt;0,+(Y48/X48)*100,0)</f>
        <v>-154.83755067652226</v>
      </c>
      <c r="AA48" s="222">
        <f>SUM(AA46:AA47)</f>
        <v>-66332099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24993862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24993862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16386864</v>
      </c>
      <c r="D9" s="153">
        <f>SUM(D10:D14)</f>
        <v>0</v>
      </c>
      <c r="E9" s="154">
        <f t="shared" si="1"/>
        <v>11300000</v>
      </c>
      <c r="F9" s="100">
        <f t="shared" si="1"/>
        <v>8098803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184116</v>
      </c>
      <c r="L9" s="100">
        <f t="shared" si="1"/>
        <v>0</v>
      </c>
      <c r="M9" s="100">
        <f t="shared" si="1"/>
        <v>952987</v>
      </c>
      <c r="N9" s="100">
        <f t="shared" si="1"/>
        <v>1137103</v>
      </c>
      <c r="O9" s="100">
        <f t="shared" si="1"/>
        <v>0</v>
      </c>
      <c r="P9" s="100">
        <f t="shared" si="1"/>
        <v>0</v>
      </c>
      <c r="Q9" s="100">
        <f t="shared" si="1"/>
        <v>443000</v>
      </c>
      <c r="R9" s="100">
        <f t="shared" si="1"/>
        <v>443000</v>
      </c>
      <c r="S9" s="100">
        <f t="shared" si="1"/>
        <v>228893</v>
      </c>
      <c r="T9" s="100">
        <f t="shared" si="1"/>
        <v>1262689</v>
      </c>
      <c r="U9" s="100">
        <f t="shared" si="1"/>
        <v>22520</v>
      </c>
      <c r="V9" s="100">
        <f t="shared" si="1"/>
        <v>1514102</v>
      </c>
      <c r="W9" s="100">
        <f t="shared" si="1"/>
        <v>3094205</v>
      </c>
      <c r="X9" s="100">
        <f t="shared" si="1"/>
        <v>11300000</v>
      </c>
      <c r="Y9" s="100">
        <f t="shared" si="1"/>
        <v>-8205795</v>
      </c>
      <c r="Z9" s="137">
        <f>+IF(X9&lt;&gt;0,+(Y9/X9)*100,0)</f>
        <v>-72.61765486725665</v>
      </c>
      <c r="AA9" s="102">
        <f>SUM(AA10:AA14)</f>
        <v>8098803</v>
      </c>
    </row>
    <row r="10" spans="1:27" ht="12.75">
      <c r="A10" s="138" t="s">
        <v>79</v>
      </c>
      <c r="B10" s="136"/>
      <c r="C10" s="155">
        <v>15208506</v>
      </c>
      <c r="D10" s="155"/>
      <c r="E10" s="156">
        <v>11300000</v>
      </c>
      <c r="F10" s="60">
        <v>8098803</v>
      </c>
      <c r="G10" s="60"/>
      <c r="H10" s="60"/>
      <c r="I10" s="60"/>
      <c r="J10" s="60"/>
      <c r="K10" s="60">
        <v>184116</v>
      </c>
      <c r="L10" s="60"/>
      <c r="M10" s="60">
        <v>952987</v>
      </c>
      <c r="N10" s="60">
        <v>1137103</v>
      </c>
      <c r="O10" s="60"/>
      <c r="P10" s="60"/>
      <c r="Q10" s="60">
        <v>443000</v>
      </c>
      <c r="R10" s="60">
        <v>443000</v>
      </c>
      <c r="S10" s="60">
        <v>228893</v>
      </c>
      <c r="T10" s="60">
        <v>1262689</v>
      </c>
      <c r="U10" s="60">
        <v>22520</v>
      </c>
      <c r="V10" s="60">
        <v>1514102</v>
      </c>
      <c r="W10" s="60">
        <v>3094205</v>
      </c>
      <c r="X10" s="60">
        <v>11300000</v>
      </c>
      <c r="Y10" s="60">
        <v>-8205795</v>
      </c>
      <c r="Z10" s="140">
        <v>-72.62</v>
      </c>
      <c r="AA10" s="62">
        <v>8098803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1178358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102529241</v>
      </c>
      <c r="D19" s="153">
        <f>SUM(D20:D23)</f>
        <v>0</v>
      </c>
      <c r="E19" s="154">
        <f t="shared" si="3"/>
        <v>112302000</v>
      </c>
      <c r="F19" s="100">
        <f t="shared" si="3"/>
        <v>115504000</v>
      </c>
      <c r="G19" s="100">
        <f t="shared" si="3"/>
        <v>360000</v>
      </c>
      <c r="H19" s="100">
        <f t="shared" si="3"/>
        <v>3776000</v>
      </c>
      <c r="I19" s="100">
        <f t="shared" si="3"/>
        <v>7874320</v>
      </c>
      <c r="J19" s="100">
        <f t="shared" si="3"/>
        <v>12010320</v>
      </c>
      <c r="K19" s="100">
        <f t="shared" si="3"/>
        <v>8877347</v>
      </c>
      <c r="L19" s="100">
        <f t="shared" si="3"/>
        <v>0</v>
      </c>
      <c r="M19" s="100">
        <f t="shared" si="3"/>
        <v>28713346</v>
      </c>
      <c r="N19" s="100">
        <f t="shared" si="3"/>
        <v>37590693</v>
      </c>
      <c r="O19" s="100">
        <f t="shared" si="3"/>
        <v>10911945</v>
      </c>
      <c r="P19" s="100">
        <f t="shared" si="3"/>
        <v>4743719</v>
      </c>
      <c r="Q19" s="100">
        <f t="shared" si="3"/>
        <v>883000</v>
      </c>
      <c r="R19" s="100">
        <f t="shared" si="3"/>
        <v>16538664</v>
      </c>
      <c r="S19" s="100">
        <f t="shared" si="3"/>
        <v>3350039</v>
      </c>
      <c r="T19" s="100">
        <f t="shared" si="3"/>
        <v>8115065</v>
      </c>
      <c r="U19" s="100">
        <f t="shared" si="3"/>
        <v>14305200</v>
      </c>
      <c r="V19" s="100">
        <f t="shared" si="3"/>
        <v>25770304</v>
      </c>
      <c r="W19" s="100">
        <f t="shared" si="3"/>
        <v>91909981</v>
      </c>
      <c r="X19" s="100">
        <f t="shared" si="3"/>
        <v>112302000</v>
      </c>
      <c r="Y19" s="100">
        <f t="shared" si="3"/>
        <v>-20392019</v>
      </c>
      <c r="Z19" s="137">
        <f>+IF(X19&lt;&gt;0,+(Y19/X19)*100,0)</f>
        <v>-18.158197538779362</v>
      </c>
      <c r="AA19" s="102">
        <f>SUM(AA20:AA23)</f>
        <v>115504000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85711072</v>
      </c>
      <c r="D21" s="155"/>
      <c r="E21" s="156">
        <v>75300000</v>
      </c>
      <c r="F21" s="60">
        <v>80910000</v>
      </c>
      <c r="G21" s="60"/>
      <c r="H21" s="60">
        <v>3776000</v>
      </c>
      <c r="I21" s="60">
        <v>2175483</v>
      </c>
      <c r="J21" s="60">
        <v>5951483</v>
      </c>
      <c r="K21" s="60">
        <v>5651616</v>
      </c>
      <c r="L21" s="60"/>
      <c r="M21" s="60">
        <v>21445173</v>
      </c>
      <c r="N21" s="60">
        <v>27096789</v>
      </c>
      <c r="O21" s="60">
        <v>8445920</v>
      </c>
      <c r="P21" s="60"/>
      <c r="Q21" s="60"/>
      <c r="R21" s="60">
        <v>8445920</v>
      </c>
      <c r="S21" s="60">
        <v>1906405</v>
      </c>
      <c r="T21" s="60">
        <v>2596971</v>
      </c>
      <c r="U21" s="60">
        <v>6211427</v>
      </c>
      <c r="V21" s="60">
        <v>10714803</v>
      </c>
      <c r="W21" s="60">
        <v>52208995</v>
      </c>
      <c r="X21" s="60">
        <v>75300000</v>
      </c>
      <c r="Y21" s="60">
        <v>-23091005</v>
      </c>
      <c r="Z21" s="140">
        <v>-30.67</v>
      </c>
      <c r="AA21" s="62">
        <v>80910000</v>
      </c>
    </row>
    <row r="22" spans="1:27" ht="12.75">
      <c r="A22" s="138" t="s">
        <v>91</v>
      </c>
      <c r="B22" s="136"/>
      <c r="C22" s="157">
        <v>16818169</v>
      </c>
      <c r="D22" s="157"/>
      <c r="E22" s="158">
        <v>37002000</v>
      </c>
      <c r="F22" s="159">
        <v>34594000</v>
      </c>
      <c r="G22" s="159">
        <v>360000</v>
      </c>
      <c r="H22" s="159"/>
      <c r="I22" s="159">
        <v>5698837</v>
      </c>
      <c r="J22" s="159">
        <v>6058837</v>
      </c>
      <c r="K22" s="159">
        <v>3225731</v>
      </c>
      <c r="L22" s="159"/>
      <c r="M22" s="159">
        <v>7268173</v>
      </c>
      <c r="N22" s="159">
        <v>10493904</v>
      </c>
      <c r="O22" s="159">
        <v>2466025</v>
      </c>
      <c r="P22" s="159">
        <v>4743719</v>
      </c>
      <c r="Q22" s="159">
        <v>883000</v>
      </c>
      <c r="R22" s="159">
        <v>8092744</v>
      </c>
      <c r="S22" s="159">
        <v>1443634</v>
      </c>
      <c r="T22" s="159">
        <v>5518094</v>
      </c>
      <c r="U22" s="159">
        <v>8093773</v>
      </c>
      <c r="V22" s="159">
        <v>15055501</v>
      </c>
      <c r="W22" s="159">
        <v>39700986</v>
      </c>
      <c r="X22" s="159">
        <v>37002000</v>
      </c>
      <c r="Y22" s="159">
        <v>2698986</v>
      </c>
      <c r="Z22" s="141">
        <v>7.29</v>
      </c>
      <c r="AA22" s="225">
        <v>34594000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143909967</v>
      </c>
      <c r="D25" s="217">
        <f>+D5+D9+D15+D19+D24</f>
        <v>0</v>
      </c>
      <c r="E25" s="230">
        <f t="shared" si="4"/>
        <v>123602000</v>
      </c>
      <c r="F25" s="219">
        <f t="shared" si="4"/>
        <v>123602803</v>
      </c>
      <c r="G25" s="219">
        <f t="shared" si="4"/>
        <v>360000</v>
      </c>
      <c r="H25" s="219">
        <f t="shared" si="4"/>
        <v>3776000</v>
      </c>
      <c r="I25" s="219">
        <f t="shared" si="4"/>
        <v>7874320</v>
      </c>
      <c r="J25" s="219">
        <f t="shared" si="4"/>
        <v>12010320</v>
      </c>
      <c r="K25" s="219">
        <f t="shared" si="4"/>
        <v>9061463</v>
      </c>
      <c r="L25" s="219">
        <f t="shared" si="4"/>
        <v>0</v>
      </c>
      <c r="M25" s="219">
        <f t="shared" si="4"/>
        <v>29666333</v>
      </c>
      <c r="N25" s="219">
        <f t="shared" si="4"/>
        <v>38727796</v>
      </c>
      <c r="O25" s="219">
        <f t="shared" si="4"/>
        <v>10911945</v>
      </c>
      <c r="P25" s="219">
        <f t="shared" si="4"/>
        <v>4743719</v>
      </c>
      <c r="Q25" s="219">
        <f t="shared" si="4"/>
        <v>1326000</v>
      </c>
      <c r="R25" s="219">
        <f t="shared" si="4"/>
        <v>16981664</v>
      </c>
      <c r="S25" s="219">
        <f t="shared" si="4"/>
        <v>3578932</v>
      </c>
      <c r="T25" s="219">
        <f t="shared" si="4"/>
        <v>9377754</v>
      </c>
      <c r="U25" s="219">
        <f t="shared" si="4"/>
        <v>14327720</v>
      </c>
      <c r="V25" s="219">
        <f t="shared" si="4"/>
        <v>27284406</v>
      </c>
      <c r="W25" s="219">
        <f t="shared" si="4"/>
        <v>95004186</v>
      </c>
      <c r="X25" s="219">
        <f t="shared" si="4"/>
        <v>123602000</v>
      </c>
      <c r="Y25" s="219">
        <f t="shared" si="4"/>
        <v>-28597814</v>
      </c>
      <c r="Z25" s="231">
        <f>+IF(X25&lt;&gt;0,+(Y25/X25)*100,0)</f>
        <v>-23.13701558227213</v>
      </c>
      <c r="AA25" s="232">
        <f>+AA5+AA9+AA15+AA19+AA24</f>
        <v>123602803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131971598</v>
      </c>
      <c r="D28" s="155"/>
      <c r="E28" s="156">
        <v>119102000</v>
      </c>
      <c r="F28" s="60">
        <v>118432803</v>
      </c>
      <c r="G28" s="60"/>
      <c r="H28" s="60">
        <v>3776000</v>
      </c>
      <c r="I28" s="60">
        <v>7874320</v>
      </c>
      <c r="J28" s="60">
        <v>11650320</v>
      </c>
      <c r="K28" s="60">
        <v>8877347</v>
      </c>
      <c r="L28" s="60"/>
      <c r="M28" s="60">
        <v>28905650</v>
      </c>
      <c r="N28" s="60">
        <v>37782997</v>
      </c>
      <c r="O28" s="60">
        <v>10911945</v>
      </c>
      <c r="P28" s="60">
        <v>4743719</v>
      </c>
      <c r="Q28" s="60">
        <v>1326000</v>
      </c>
      <c r="R28" s="60">
        <v>16981664</v>
      </c>
      <c r="S28" s="60">
        <v>3578932</v>
      </c>
      <c r="T28" s="60">
        <v>9377754</v>
      </c>
      <c r="U28" s="60">
        <v>14327720</v>
      </c>
      <c r="V28" s="60">
        <v>27284406</v>
      </c>
      <c r="W28" s="60">
        <v>93699387</v>
      </c>
      <c r="X28" s="60">
        <v>119102000</v>
      </c>
      <c r="Y28" s="60">
        <v>-25402613</v>
      </c>
      <c r="Z28" s="140">
        <v>-21.33</v>
      </c>
      <c r="AA28" s="155">
        <v>118432803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131971598</v>
      </c>
      <c r="D32" s="210">
        <f>SUM(D28:D31)</f>
        <v>0</v>
      </c>
      <c r="E32" s="211">
        <f t="shared" si="5"/>
        <v>119102000</v>
      </c>
      <c r="F32" s="77">
        <f t="shared" si="5"/>
        <v>118432803</v>
      </c>
      <c r="G32" s="77">
        <f t="shared" si="5"/>
        <v>0</v>
      </c>
      <c r="H32" s="77">
        <f t="shared" si="5"/>
        <v>3776000</v>
      </c>
      <c r="I32" s="77">
        <f t="shared" si="5"/>
        <v>7874320</v>
      </c>
      <c r="J32" s="77">
        <f t="shared" si="5"/>
        <v>11650320</v>
      </c>
      <c r="K32" s="77">
        <f t="shared" si="5"/>
        <v>8877347</v>
      </c>
      <c r="L32" s="77">
        <f t="shared" si="5"/>
        <v>0</v>
      </c>
      <c r="M32" s="77">
        <f t="shared" si="5"/>
        <v>28905650</v>
      </c>
      <c r="N32" s="77">
        <f t="shared" si="5"/>
        <v>37782997</v>
      </c>
      <c r="O32" s="77">
        <f t="shared" si="5"/>
        <v>10911945</v>
      </c>
      <c r="P32" s="77">
        <f t="shared" si="5"/>
        <v>4743719</v>
      </c>
      <c r="Q32" s="77">
        <f t="shared" si="5"/>
        <v>1326000</v>
      </c>
      <c r="R32" s="77">
        <f t="shared" si="5"/>
        <v>16981664</v>
      </c>
      <c r="S32" s="77">
        <f t="shared" si="5"/>
        <v>3578932</v>
      </c>
      <c r="T32" s="77">
        <f t="shared" si="5"/>
        <v>9377754</v>
      </c>
      <c r="U32" s="77">
        <f t="shared" si="5"/>
        <v>14327720</v>
      </c>
      <c r="V32" s="77">
        <f t="shared" si="5"/>
        <v>27284406</v>
      </c>
      <c r="W32" s="77">
        <f t="shared" si="5"/>
        <v>93699387</v>
      </c>
      <c r="X32" s="77">
        <f t="shared" si="5"/>
        <v>119102000</v>
      </c>
      <c r="Y32" s="77">
        <f t="shared" si="5"/>
        <v>-25402613</v>
      </c>
      <c r="Z32" s="212">
        <f>+IF(X32&lt;&gt;0,+(Y32/X32)*100,0)</f>
        <v>-21.328452083088443</v>
      </c>
      <c r="AA32" s="79">
        <f>SUM(AA28:AA31)</f>
        <v>118432803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11938369</v>
      </c>
      <c r="D35" s="155"/>
      <c r="E35" s="156">
        <v>4500000</v>
      </c>
      <c r="F35" s="60">
        <v>5170000</v>
      </c>
      <c r="G35" s="60">
        <v>360000</v>
      </c>
      <c r="H35" s="60"/>
      <c r="I35" s="60"/>
      <c r="J35" s="60">
        <v>360000</v>
      </c>
      <c r="K35" s="60">
        <v>184116</v>
      </c>
      <c r="L35" s="60"/>
      <c r="M35" s="60">
        <v>760683</v>
      </c>
      <c r="N35" s="60">
        <v>944799</v>
      </c>
      <c r="O35" s="60"/>
      <c r="P35" s="60"/>
      <c r="Q35" s="60"/>
      <c r="R35" s="60"/>
      <c r="S35" s="60"/>
      <c r="T35" s="60"/>
      <c r="U35" s="60"/>
      <c r="V35" s="60"/>
      <c r="W35" s="60">
        <v>1304799</v>
      </c>
      <c r="X35" s="60">
        <v>4500000</v>
      </c>
      <c r="Y35" s="60">
        <v>-3195201</v>
      </c>
      <c r="Z35" s="140">
        <v>-71</v>
      </c>
      <c r="AA35" s="62">
        <v>5170000</v>
      </c>
    </row>
    <row r="36" spans="1:27" ht="12.75">
      <c r="A36" s="238" t="s">
        <v>139</v>
      </c>
      <c r="B36" s="149"/>
      <c r="C36" s="222">
        <f aca="true" t="shared" si="6" ref="C36:Y36">SUM(C32:C35)</f>
        <v>143909967</v>
      </c>
      <c r="D36" s="222">
        <f>SUM(D32:D35)</f>
        <v>0</v>
      </c>
      <c r="E36" s="218">
        <f t="shared" si="6"/>
        <v>123602000</v>
      </c>
      <c r="F36" s="220">
        <f t="shared" si="6"/>
        <v>123602803</v>
      </c>
      <c r="G36" s="220">
        <f t="shared" si="6"/>
        <v>360000</v>
      </c>
      <c r="H36" s="220">
        <f t="shared" si="6"/>
        <v>3776000</v>
      </c>
      <c r="I36" s="220">
        <f t="shared" si="6"/>
        <v>7874320</v>
      </c>
      <c r="J36" s="220">
        <f t="shared" si="6"/>
        <v>12010320</v>
      </c>
      <c r="K36" s="220">
        <f t="shared" si="6"/>
        <v>9061463</v>
      </c>
      <c r="L36" s="220">
        <f t="shared" si="6"/>
        <v>0</v>
      </c>
      <c r="M36" s="220">
        <f t="shared" si="6"/>
        <v>29666333</v>
      </c>
      <c r="N36" s="220">
        <f t="shared" si="6"/>
        <v>38727796</v>
      </c>
      <c r="O36" s="220">
        <f t="shared" si="6"/>
        <v>10911945</v>
      </c>
      <c r="P36" s="220">
        <f t="shared" si="6"/>
        <v>4743719</v>
      </c>
      <c r="Q36" s="220">
        <f t="shared" si="6"/>
        <v>1326000</v>
      </c>
      <c r="R36" s="220">
        <f t="shared" si="6"/>
        <v>16981664</v>
      </c>
      <c r="S36" s="220">
        <f t="shared" si="6"/>
        <v>3578932</v>
      </c>
      <c r="T36" s="220">
        <f t="shared" si="6"/>
        <v>9377754</v>
      </c>
      <c r="U36" s="220">
        <f t="shared" si="6"/>
        <v>14327720</v>
      </c>
      <c r="V36" s="220">
        <f t="shared" si="6"/>
        <v>27284406</v>
      </c>
      <c r="W36" s="220">
        <f t="shared" si="6"/>
        <v>95004186</v>
      </c>
      <c r="X36" s="220">
        <f t="shared" si="6"/>
        <v>123602000</v>
      </c>
      <c r="Y36" s="220">
        <f t="shared" si="6"/>
        <v>-28597814</v>
      </c>
      <c r="Z36" s="221">
        <f>+IF(X36&lt;&gt;0,+(Y36/X36)*100,0)</f>
        <v>-23.13701558227213</v>
      </c>
      <c r="AA36" s="239">
        <f>SUM(AA32:AA35)</f>
        <v>123602803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2887948</v>
      </c>
      <c r="D6" s="155"/>
      <c r="E6" s="59">
        <v>13422000</v>
      </c>
      <c r="F6" s="60">
        <v>13422000</v>
      </c>
      <c r="G6" s="60">
        <v>2889000</v>
      </c>
      <c r="H6" s="60">
        <v>2889000</v>
      </c>
      <c r="I6" s="60">
        <v>5533000</v>
      </c>
      <c r="J6" s="60">
        <v>5533000</v>
      </c>
      <c r="K6" s="60"/>
      <c r="L6" s="60">
        <v>1672262</v>
      </c>
      <c r="M6" s="60">
        <v>9327060</v>
      </c>
      <c r="N6" s="60">
        <v>9327060</v>
      </c>
      <c r="O6" s="60">
        <v>4474982</v>
      </c>
      <c r="P6" s="60"/>
      <c r="Q6" s="60">
        <v>4474982</v>
      </c>
      <c r="R6" s="60">
        <v>4474982</v>
      </c>
      <c r="S6" s="60">
        <v>4474982</v>
      </c>
      <c r="T6" s="60">
        <v>4474982</v>
      </c>
      <c r="U6" s="60">
        <v>6280613</v>
      </c>
      <c r="V6" s="60">
        <v>6280613</v>
      </c>
      <c r="W6" s="60">
        <v>6280613</v>
      </c>
      <c r="X6" s="60">
        <v>13422000</v>
      </c>
      <c r="Y6" s="60">
        <v>-7141387</v>
      </c>
      <c r="Z6" s="140">
        <v>-53.21</v>
      </c>
      <c r="AA6" s="62">
        <v>13422000</v>
      </c>
    </row>
    <row r="7" spans="1:27" ht="12.75">
      <c r="A7" s="249" t="s">
        <v>144</v>
      </c>
      <c r="B7" s="182"/>
      <c r="C7" s="155">
        <v>1542422</v>
      </c>
      <c r="D7" s="155"/>
      <c r="E7" s="59">
        <v>10000000</v>
      </c>
      <c r="F7" s="60">
        <v>10000000</v>
      </c>
      <c r="G7" s="60">
        <v>101518000</v>
      </c>
      <c r="H7" s="60">
        <v>101518000</v>
      </c>
      <c r="I7" s="60">
        <v>102554000</v>
      </c>
      <c r="J7" s="60">
        <v>102554000</v>
      </c>
      <c r="K7" s="60"/>
      <c r="L7" s="60">
        <v>1573000</v>
      </c>
      <c r="M7" s="60">
        <v>21117000</v>
      </c>
      <c r="N7" s="60">
        <v>21117000</v>
      </c>
      <c r="O7" s="60">
        <v>34700000</v>
      </c>
      <c r="P7" s="60"/>
      <c r="Q7" s="60">
        <v>34700000</v>
      </c>
      <c r="R7" s="60">
        <v>34700000</v>
      </c>
      <c r="S7" s="60">
        <v>34700000</v>
      </c>
      <c r="T7" s="60">
        <v>34700000</v>
      </c>
      <c r="U7" s="60">
        <v>2500000</v>
      </c>
      <c r="V7" s="60">
        <v>2500000</v>
      </c>
      <c r="W7" s="60">
        <v>2500000</v>
      </c>
      <c r="X7" s="60">
        <v>10000000</v>
      </c>
      <c r="Y7" s="60">
        <v>-7500000</v>
      </c>
      <c r="Z7" s="140">
        <v>-75</v>
      </c>
      <c r="AA7" s="62">
        <v>10000000</v>
      </c>
    </row>
    <row r="8" spans="1:27" ht="12.75">
      <c r="A8" s="249" t="s">
        <v>145</v>
      </c>
      <c r="B8" s="182"/>
      <c r="C8" s="155">
        <v>39117034</v>
      </c>
      <c r="D8" s="155"/>
      <c r="E8" s="59">
        <v>65590000</v>
      </c>
      <c r="F8" s="60"/>
      <c r="G8" s="60"/>
      <c r="H8" s="60">
        <v>39117000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30456222</v>
      </c>
      <c r="D9" s="155"/>
      <c r="E9" s="59">
        <v>7911724</v>
      </c>
      <c r="F9" s="60">
        <v>7912000</v>
      </c>
      <c r="G9" s="60"/>
      <c r="H9" s="60">
        <v>30456000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7912000</v>
      </c>
      <c r="Y9" s="60">
        <v>-7912000</v>
      </c>
      <c r="Z9" s="140">
        <v>-100</v>
      </c>
      <c r="AA9" s="62">
        <v>7912000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4583822</v>
      </c>
      <c r="D11" s="155"/>
      <c r="E11" s="59">
        <v>4863000</v>
      </c>
      <c r="F11" s="60">
        <v>4863000</v>
      </c>
      <c r="G11" s="60"/>
      <c r="H11" s="60">
        <v>4584000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4863000</v>
      </c>
      <c r="Y11" s="60">
        <v>-4863000</v>
      </c>
      <c r="Z11" s="140">
        <v>-100</v>
      </c>
      <c r="AA11" s="62">
        <v>4863000</v>
      </c>
    </row>
    <row r="12" spans="1:27" ht="12.75">
      <c r="A12" s="250" t="s">
        <v>56</v>
      </c>
      <c r="B12" s="251"/>
      <c r="C12" s="168">
        <f aca="true" t="shared" si="0" ref="C12:Y12">SUM(C6:C11)</f>
        <v>78587448</v>
      </c>
      <c r="D12" s="168">
        <f>SUM(D6:D11)</f>
        <v>0</v>
      </c>
      <c r="E12" s="72">
        <f t="shared" si="0"/>
        <v>101786724</v>
      </c>
      <c r="F12" s="73">
        <f t="shared" si="0"/>
        <v>36197000</v>
      </c>
      <c r="G12" s="73">
        <f t="shared" si="0"/>
        <v>104407000</v>
      </c>
      <c r="H12" s="73">
        <f t="shared" si="0"/>
        <v>178564000</v>
      </c>
      <c r="I12" s="73">
        <f t="shared" si="0"/>
        <v>108087000</v>
      </c>
      <c r="J12" s="73">
        <f t="shared" si="0"/>
        <v>108087000</v>
      </c>
      <c r="K12" s="73">
        <f t="shared" si="0"/>
        <v>0</v>
      </c>
      <c r="L12" s="73">
        <f t="shared" si="0"/>
        <v>3245262</v>
      </c>
      <c r="M12" s="73">
        <f t="shared" si="0"/>
        <v>30444060</v>
      </c>
      <c r="N12" s="73">
        <f t="shared" si="0"/>
        <v>30444060</v>
      </c>
      <c r="O12" s="73">
        <f t="shared" si="0"/>
        <v>39174982</v>
      </c>
      <c r="P12" s="73">
        <f t="shared" si="0"/>
        <v>0</v>
      </c>
      <c r="Q12" s="73">
        <f t="shared" si="0"/>
        <v>39174982</v>
      </c>
      <c r="R12" s="73">
        <f t="shared" si="0"/>
        <v>39174982</v>
      </c>
      <c r="S12" s="73">
        <f t="shared" si="0"/>
        <v>39174982</v>
      </c>
      <c r="T12" s="73">
        <f t="shared" si="0"/>
        <v>39174982</v>
      </c>
      <c r="U12" s="73">
        <f t="shared" si="0"/>
        <v>8780613</v>
      </c>
      <c r="V12" s="73">
        <f t="shared" si="0"/>
        <v>8780613</v>
      </c>
      <c r="W12" s="73">
        <f t="shared" si="0"/>
        <v>8780613</v>
      </c>
      <c r="X12" s="73">
        <f t="shared" si="0"/>
        <v>36197000</v>
      </c>
      <c r="Y12" s="73">
        <f t="shared" si="0"/>
        <v>-27416387</v>
      </c>
      <c r="Z12" s="170">
        <f>+IF(X12&lt;&gt;0,+(Y12/X12)*100,0)</f>
        <v>-75.74215266458546</v>
      </c>
      <c r="AA12" s="74">
        <f>SUM(AA6:AA11)</f>
        <v>36197000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154170</v>
      </c>
      <c r="D17" s="155"/>
      <c r="E17" s="59">
        <v>154170</v>
      </c>
      <c r="F17" s="60">
        <v>154170</v>
      </c>
      <c r="G17" s="60">
        <v>77000</v>
      </c>
      <c r="H17" s="60">
        <v>77000</v>
      </c>
      <c r="I17" s="60">
        <v>77000</v>
      </c>
      <c r="J17" s="60">
        <v>77000</v>
      </c>
      <c r="K17" s="60"/>
      <c r="L17" s="60">
        <v>77000</v>
      </c>
      <c r="M17" s="60">
        <v>77000</v>
      </c>
      <c r="N17" s="60">
        <v>77000</v>
      </c>
      <c r="O17" s="60">
        <v>77085</v>
      </c>
      <c r="P17" s="60"/>
      <c r="Q17" s="60">
        <v>77085</v>
      </c>
      <c r="R17" s="60">
        <v>77085</v>
      </c>
      <c r="S17" s="60">
        <v>77085</v>
      </c>
      <c r="T17" s="60">
        <v>77085</v>
      </c>
      <c r="U17" s="60">
        <v>77085</v>
      </c>
      <c r="V17" s="60">
        <v>77085</v>
      </c>
      <c r="W17" s="60">
        <v>77085</v>
      </c>
      <c r="X17" s="60">
        <v>154170</v>
      </c>
      <c r="Y17" s="60">
        <v>-77085</v>
      </c>
      <c r="Z17" s="140">
        <v>-50</v>
      </c>
      <c r="AA17" s="62">
        <v>154170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1848643413</v>
      </c>
      <c r="D19" s="155"/>
      <c r="E19" s="59">
        <v>1455068000</v>
      </c>
      <c r="F19" s="60">
        <v>1455068000</v>
      </c>
      <c r="G19" s="60">
        <v>1441156000</v>
      </c>
      <c r="H19" s="60">
        <v>1441156000</v>
      </c>
      <c r="I19" s="60">
        <v>1044082000</v>
      </c>
      <c r="J19" s="60">
        <v>1044082000</v>
      </c>
      <c r="K19" s="60"/>
      <c r="L19" s="60">
        <v>1044082000</v>
      </c>
      <c r="M19" s="60">
        <v>1044082000</v>
      </c>
      <c r="N19" s="60">
        <v>1044082000</v>
      </c>
      <c r="O19" s="60">
        <v>1044082324</v>
      </c>
      <c r="P19" s="60"/>
      <c r="Q19" s="60">
        <v>1044082324</v>
      </c>
      <c r="R19" s="60">
        <v>1044082324</v>
      </c>
      <c r="S19" s="60">
        <v>1044082324</v>
      </c>
      <c r="T19" s="60">
        <v>1044082324</v>
      </c>
      <c r="U19" s="60">
        <v>1044082324</v>
      </c>
      <c r="V19" s="60">
        <v>1044082324</v>
      </c>
      <c r="W19" s="60">
        <v>1044082324</v>
      </c>
      <c r="X19" s="60">
        <v>1455068000</v>
      </c>
      <c r="Y19" s="60">
        <v>-410985676</v>
      </c>
      <c r="Z19" s="140">
        <v>-28.25</v>
      </c>
      <c r="AA19" s="62">
        <v>1455068000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443607</v>
      </c>
      <c r="D22" s="155"/>
      <c r="E22" s="59">
        <v>773920</v>
      </c>
      <c r="F22" s="60">
        <v>773920</v>
      </c>
      <c r="G22" s="60">
        <v>11000</v>
      </c>
      <c r="H22" s="60">
        <v>11000</v>
      </c>
      <c r="I22" s="60">
        <v>659000</v>
      </c>
      <c r="J22" s="60">
        <v>659000</v>
      </c>
      <c r="K22" s="60"/>
      <c r="L22" s="60">
        <v>659000</v>
      </c>
      <c r="M22" s="60">
        <v>659000</v>
      </c>
      <c r="N22" s="60">
        <v>659000</v>
      </c>
      <c r="O22" s="60">
        <v>658664</v>
      </c>
      <c r="P22" s="60"/>
      <c r="Q22" s="60">
        <v>658664</v>
      </c>
      <c r="R22" s="60">
        <v>658664</v>
      </c>
      <c r="S22" s="60">
        <v>658664</v>
      </c>
      <c r="T22" s="60">
        <v>658664</v>
      </c>
      <c r="U22" s="60">
        <v>658664</v>
      </c>
      <c r="V22" s="60">
        <v>658664</v>
      </c>
      <c r="W22" s="60">
        <v>658664</v>
      </c>
      <c r="X22" s="60">
        <v>773920</v>
      </c>
      <c r="Y22" s="60">
        <v>-115256</v>
      </c>
      <c r="Z22" s="140">
        <v>-14.89</v>
      </c>
      <c r="AA22" s="62">
        <v>773920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1849241190</v>
      </c>
      <c r="D24" s="168">
        <f>SUM(D15:D23)</f>
        <v>0</v>
      </c>
      <c r="E24" s="76">
        <f t="shared" si="1"/>
        <v>1455996090</v>
      </c>
      <c r="F24" s="77">
        <f t="shared" si="1"/>
        <v>1455996090</v>
      </c>
      <c r="G24" s="77">
        <f t="shared" si="1"/>
        <v>1441244000</v>
      </c>
      <c r="H24" s="77">
        <f t="shared" si="1"/>
        <v>1441244000</v>
      </c>
      <c r="I24" s="77">
        <f t="shared" si="1"/>
        <v>1044818000</v>
      </c>
      <c r="J24" s="77">
        <f t="shared" si="1"/>
        <v>1044818000</v>
      </c>
      <c r="K24" s="77">
        <f t="shared" si="1"/>
        <v>0</v>
      </c>
      <c r="L24" s="77">
        <f t="shared" si="1"/>
        <v>1044818000</v>
      </c>
      <c r="M24" s="77">
        <f t="shared" si="1"/>
        <v>1044818000</v>
      </c>
      <c r="N24" s="77">
        <f t="shared" si="1"/>
        <v>1044818000</v>
      </c>
      <c r="O24" s="77">
        <f t="shared" si="1"/>
        <v>1044818073</v>
      </c>
      <c r="P24" s="77">
        <f t="shared" si="1"/>
        <v>0</v>
      </c>
      <c r="Q24" s="77">
        <f t="shared" si="1"/>
        <v>1044818073</v>
      </c>
      <c r="R24" s="77">
        <f t="shared" si="1"/>
        <v>1044818073</v>
      </c>
      <c r="S24" s="77">
        <f t="shared" si="1"/>
        <v>1044818073</v>
      </c>
      <c r="T24" s="77">
        <f t="shared" si="1"/>
        <v>1044818073</v>
      </c>
      <c r="U24" s="77">
        <f t="shared" si="1"/>
        <v>1044818073</v>
      </c>
      <c r="V24" s="77">
        <f t="shared" si="1"/>
        <v>1044818073</v>
      </c>
      <c r="W24" s="77">
        <f t="shared" si="1"/>
        <v>1044818073</v>
      </c>
      <c r="X24" s="77">
        <f t="shared" si="1"/>
        <v>1455996090</v>
      </c>
      <c r="Y24" s="77">
        <f t="shared" si="1"/>
        <v>-411178017</v>
      </c>
      <c r="Z24" s="212">
        <f>+IF(X24&lt;&gt;0,+(Y24/X24)*100,0)</f>
        <v>-28.240324258013633</v>
      </c>
      <c r="AA24" s="79">
        <f>SUM(AA15:AA23)</f>
        <v>1455996090</v>
      </c>
    </row>
    <row r="25" spans="1:27" ht="12.75">
      <c r="A25" s="250" t="s">
        <v>159</v>
      </c>
      <c r="B25" s="251"/>
      <c r="C25" s="168">
        <f aca="true" t="shared" si="2" ref="C25:Y25">+C12+C24</f>
        <v>1927828638</v>
      </c>
      <c r="D25" s="168">
        <f>+D12+D24</f>
        <v>0</v>
      </c>
      <c r="E25" s="72">
        <f t="shared" si="2"/>
        <v>1557782814</v>
      </c>
      <c r="F25" s="73">
        <f t="shared" si="2"/>
        <v>1492193090</v>
      </c>
      <c r="G25" s="73">
        <f t="shared" si="2"/>
        <v>1545651000</v>
      </c>
      <c r="H25" s="73">
        <f t="shared" si="2"/>
        <v>1619808000</v>
      </c>
      <c r="I25" s="73">
        <f t="shared" si="2"/>
        <v>1152905000</v>
      </c>
      <c r="J25" s="73">
        <f t="shared" si="2"/>
        <v>1152905000</v>
      </c>
      <c r="K25" s="73">
        <f t="shared" si="2"/>
        <v>0</v>
      </c>
      <c r="L25" s="73">
        <f t="shared" si="2"/>
        <v>1048063262</v>
      </c>
      <c r="M25" s="73">
        <f t="shared" si="2"/>
        <v>1075262060</v>
      </c>
      <c r="N25" s="73">
        <f t="shared" si="2"/>
        <v>1075262060</v>
      </c>
      <c r="O25" s="73">
        <f t="shared" si="2"/>
        <v>1083993055</v>
      </c>
      <c r="P25" s="73">
        <f t="shared" si="2"/>
        <v>0</v>
      </c>
      <c r="Q25" s="73">
        <f t="shared" si="2"/>
        <v>1083993055</v>
      </c>
      <c r="R25" s="73">
        <f t="shared" si="2"/>
        <v>1083993055</v>
      </c>
      <c r="S25" s="73">
        <f t="shared" si="2"/>
        <v>1083993055</v>
      </c>
      <c r="T25" s="73">
        <f t="shared" si="2"/>
        <v>1083993055</v>
      </c>
      <c r="U25" s="73">
        <f t="shared" si="2"/>
        <v>1053598686</v>
      </c>
      <c r="V25" s="73">
        <f t="shared" si="2"/>
        <v>1053598686</v>
      </c>
      <c r="W25" s="73">
        <f t="shared" si="2"/>
        <v>1053598686</v>
      </c>
      <c r="X25" s="73">
        <f t="shared" si="2"/>
        <v>1492193090</v>
      </c>
      <c r="Y25" s="73">
        <f t="shared" si="2"/>
        <v>-438594404</v>
      </c>
      <c r="Z25" s="170">
        <f>+IF(X25&lt;&gt;0,+(Y25/X25)*100,0)</f>
        <v>-29.392603875414004</v>
      </c>
      <c r="AA25" s="74">
        <f>+AA12+AA24</f>
        <v>1492193090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4074750</v>
      </c>
      <c r="D30" s="155"/>
      <c r="E30" s="59"/>
      <c r="F30" s="60">
        <v>2139000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2139000</v>
      </c>
      <c r="Y30" s="60">
        <v>-2139000</v>
      </c>
      <c r="Z30" s="140">
        <v>-100</v>
      </c>
      <c r="AA30" s="62">
        <v>2139000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82961532</v>
      </c>
      <c r="D32" s="155"/>
      <c r="E32" s="59">
        <v>8583000</v>
      </c>
      <c r="F32" s="60">
        <v>8582620</v>
      </c>
      <c r="G32" s="60"/>
      <c r="H32" s="60"/>
      <c r="I32" s="60">
        <v>28598000</v>
      </c>
      <c r="J32" s="60">
        <v>28598000</v>
      </c>
      <c r="K32" s="60"/>
      <c r="L32" s="60">
        <v>8521142</v>
      </c>
      <c r="M32" s="60">
        <v>33051133</v>
      </c>
      <c r="N32" s="60">
        <v>33051133</v>
      </c>
      <c r="O32" s="60">
        <v>21693041</v>
      </c>
      <c r="P32" s="60"/>
      <c r="Q32" s="60">
        <v>21693041</v>
      </c>
      <c r="R32" s="60">
        <v>21693041</v>
      </c>
      <c r="S32" s="60">
        <v>21693041</v>
      </c>
      <c r="T32" s="60">
        <v>21693041</v>
      </c>
      <c r="U32" s="60">
        <v>282000</v>
      </c>
      <c r="V32" s="60">
        <v>282000</v>
      </c>
      <c r="W32" s="60">
        <v>282000</v>
      </c>
      <c r="X32" s="60">
        <v>8582620</v>
      </c>
      <c r="Y32" s="60">
        <v>-8300620</v>
      </c>
      <c r="Z32" s="140">
        <v>-96.71</v>
      </c>
      <c r="AA32" s="62">
        <v>8582620</v>
      </c>
    </row>
    <row r="33" spans="1:27" ht="12.75">
      <c r="A33" s="249" t="s">
        <v>165</v>
      </c>
      <c r="B33" s="182"/>
      <c r="C33" s="155">
        <v>2536229</v>
      </c>
      <c r="D33" s="155"/>
      <c r="E33" s="59">
        <v>4595000</v>
      </c>
      <c r="F33" s="60">
        <v>4595000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4595000</v>
      </c>
      <c r="Y33" s="60">
        <v>-4595000</v>
      </c>
      <c r="Z33" s="140">
        <v>-100</v>
      </c>
      <c r="AA33" s="62">
        <v>4595000</v>
      </c>
    </row>
    <row r="34" spans="1:27" ht="12.75">
      <c r="A34" s="250" t="s">
        <v>58</v>
      </c>
      <c r="B34" s="251"/>
      <c r="C34" s="168">
        <f aca="true" t="shared" si="3" ref="C34:Y34">SUM(C29:C33)</f>
        <v>89572511</v>
      </c>
      <c r="D34" s="168">
        <f>SUM(D29:D33)</f>
        <v>0</v>
      </c>
      <c r="E34" s="72">
        <f t="shared" si="3"/>
        <v>13178000</v>
      </c>
      <c r="F34" s="73">
        <f t="shared" si="3"/>
        <v>15316620</v>
      </c>
      <c r="G34" s="73">
        <f t="shared" si="3"/>
        <v>0</v>
      </c>
      <c r="H34" s="73">
        <f t="shared" si="3"/>
        <v>0</v>
      </c>
      <c r="I34" s="73">
        <f t="shared" si="3"/>
        <v>28598000</v>
      </c>
      <c r="J34" s="73">
        <f t="shared" si="3"/>
        <v>28598000</v>
      </c>
      <c r="K34" s="73">
        <f t="shared" si="3"/>
        <v>0</v>
      </c>
      <c r="L34" s="73">
        <f t="shared" si="3"/>
        <v>8521142</v>
      </c>
      <c r="M34" s="73">
        <f t="shared" si="3"/>
        <v>33051133</v>
      </c>
      <c r="N34" s="73">
        <f t="shared" si="3"/>
        <v>33051133</v>
      </c>
      <c r="O34" s="73">
        <f t="shared" si="3"/>
        <v>21693041</v>
      </c>
      <c r="P34" s="73">
        <f t="shared" si="3"/>
        <v>0</v>
      </c>
      <c r="Q34" s="73">
        <f t="shared" si="3"/>
        <v>21693041</v>
      </c>
      <c r="R34" s="73">
        <f t="shared" si="3"/>
        <v>21693041</v>
      </c>
      <c r="S34" s="73">
        <f t="shared" si="3"/>
        <v>21693041</v>
      </c>
      <c r="T34" s="73">
        <f t="shared" si="3"/>
        <v>21693041</v>
      </c>
      <c r="U34" s="73">
        <f t="shared" si="3"/>
        <v>282000</v>
      </c>
      <c r="V34" s="73">
        <f t="shared" si="3"/>
        <v>282000</v>
      </c>
      <c r="W34" s="73">
        <f t="shared" si="3"/>
        <v>282000</v>
      </c>
      <c r="X34" s="73">
        <f t="shared" si="3"/>
        <v>15316620</v>
      </c>
      <c r="Y34" s="73">
        <f t="shared" si="3"/>
        <v>-15034620</v>
      </c>
      <c r="Z34" s="170">
        <f>+IF(X34&lt;&gt;0,+(Y34/X34)*100,0)</f>
        <v>-98.15886272558828</v>
      </c>
      <c r="AA34" s="74">
        <f>SUM(AA29:AA33)</f>
        <v>15316620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10475022</v>
      </c>
      <c r="D37" s="155"/>
      <c r="E37" s="59">
        <v>2139000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16575911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27050933</v>
      </c>
      <c r="D39" s="168">
        <f>SUM(D37:D38)</f>
        <v>0</v>
      </c>
      <c r="E39" s="76">
        <f t="shared" si="4"/>
        <v>2139000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116623444</v>
      </c>
      <c r="D40" s="168">
        <f>+D34+D39</f>
        <v>0</v>
      </c>
      <c r="E40" s="72">
        <f t="shared" si="5"/>
        <v>15317000</v>
      </c>
      <c r="F40" s="73">
        <f t="shared" si="5"/>
        <v>15316620</v>
      </c>
      <c r="G40" s="73">
        <f t="shared" si="5"/>
        <v>0</v>
      </c>
      <c r="H40" s="73">
        <f t="shared" si="5"/>
        <v>0</v>
      </c>
      <c r="I40" s="73">
        <f t="shared" si="5"/>
        <v>28598000</v>
      </c>
      <c r="J40" s="73">
        <f t="shared" si="5"/>
        <v>28598000</v>
      </c>
      <c r="K40" s="73">
        <f t="shared" si="5"/>
        <v>0</v>
      </c>
      <c r="L40" s="73">
        <f t="shared" si="5"/>
        <v>8521142</v>
      </c>
      <c r="M40" s="73">
        <f t="shared" si="5"/>
        <v>33051133</v>
      </c>
      <c r="N40" s="73">
        <f t="shared" si="5"/>
        <v>33051133</v>
      </c>
      <c r="O40" s="73">
        <f t="shared" si="5"/>
        <v>21693041</v>
      </c>
      <c r="P40" s="73">
        <f t="shared" si="5"/>
        <v>0</v>
      </c>
      <c r="Q40" s="73">
        <f t="shared" si="5"/>
        <v>21693041</v>
      </c>
      <c r="R40" s="73">
        <f t="shared" si="5"/>
        <v>21693041</v>
      </c>
      <c r="S40" s="73">
        <f t="shared" si="5"/>
        <v>21693041</v>
      </c>
      <c r="T40" s="73">
        <f t="shared" si="5"/>
        <v>21693041</v>
      </c>
      <c r="U40" s="73">
        <f t="shared" si="5"/>
        <v>282000</v>
      </c>
      <c r="V40" s="73">
        <f t="shared" si="5"/>
        <v>282000</v>
      </c>
      <c r="W40" s="73">
        <f t="shared" si="5"/>
        <v>282000</v>
      </c>
      <c r="X40" s="73">
        <f t="shared" si="5"/>
        <v>15316620</v>
      </c>
      <c r="Y40" s="73">
        <f t="shared" si="5"/>
        <v>-15034620</v>
      </c>
      <c r="Z40" s="170">
        <f>+IF(X40&lt;&gt;0,+(Y40/X40)*100,0)</f>
        <v>-98.15886272558828</v>
      </c>
      <c r="AA40" s="74">
        <f>+AA34+AA39</f>
        <v>15316620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1811205194</v>
      </c>
      <c r="D42" s="257">
        <f>+D25-D40</f>
        <v>0</v>
      </c>
      <c r="E42" s="258">
        <f t="shared" si="6"/>
        <v>1542465814</v>
      </c>
      <c r="F42" s="259">
        <f t="shared" si="6"/>
        <v>1476876470</v>
      </c>
      <c r="G42" s="259">
        <f t="shared" si="6"/>
        <v>1545651000</v>
      </c>
      <c r="H42" s="259">
        <f t="shared" si="6"/>
        <v>1619808000</v>
      </c>
      <c r="I42" s="259">
        <f t="shared" si="6"/>
        <v>1124307000</v>
      </c>
      <c r="J42" s="259">
        <f t="shared" si="6"/>
        <v>1124307000</v>
      </c>
      <c r="K42" s="259">
        <f t="shared" si="6"/>
        <v>0</v>
      </c>
      <c r="L42" s="259">
        <f t="shared" si="6"/>
        <v>1039542120</v>
      </c>
      <c r="M42" s="259">
        <f t="shared" si="6"/>
        <v>1042210927</v>
      </c>
      <c r="N42" s="259">
        <f t="shared" si="6"/>
        <v>1042210927</v>
      </c>
      <c r="O42" s="259">
        <f t="shared" si="6"/>
        <v>1062300014</v>
      </c>
      <c r="P42" s="259">
        <f t="shared" si="6"/>
        <v>0</v>
      </c>
      <c r="Q42" s="259">
        <f t="shared" si="6"/>
        <v>1062300014</v>
      </c>
      <c r="R42" s="259">
        <f t="shared" si="6"/>
        <v>1062300014</v>
      </c>
      <c r="S42" s="259">
        <f t="shared" si="6"/>
        <v>1062300014</v>
      </c>
      <c r="T42" s="259">
        <f t="shared" si="6"/>
        <v>1062300014</v>
      </c>
      <c r="U42" s="259">
        <f t="shared" si="6"/>
        <v>1053316686</v>
      </c>
      <c r="V42" s="259">
        <f t="shared" si="6"/>
        <v>1053316686</v>
      </c>
      <c r="W42" s="259">
        <f t="shared" si="6"/>
        <v>1053316686</v>
      </c>
      <c r="X42" s="259">
        <f t="shared" si="6"/>
        <v>1476876470</v>
      </c>
      <c r="Y42" s="259">
        <f t="shared" si="6"/>
        <v>-423559784</v>
      </c>
      <c r="Z42" s="260">
        <f>+IF(X42&lt;&gt;0,+(Y42/X42)*100,0)</f>
        <v>-28.679432071932194</v>
      </c>
      <c r="AA42" s="261">
        <f>+AA25-AA40</f>
        <v>1476876470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1811205194</v>
      </c>
      <c r="D45" s="155"/>
      <c r="E45" s="59">
        <v>1542465814</v>
      </c>
      <c r="F45" s="60">
        <v>1476876470</v>
      </c>
      <c r="G45" s="60">
        <v>1545651000</v>
      </c>
      <c r="H45" s="60">
        <v>1619808000</v>
      </c>
      <c r="I45" s="60">
        <v>1124307000</v>
      </c>
      <c r="J45" s="60">
        <v>1124307000</v>
      </c>
      <c r="K45" s="60"/>
      <c r="L45" s="60">
        <v>1039542120</v>
      </c>
      <c r="M45" s="60">
        <v>1042210927</v>
      </c>
      <c r="N45" s="60">
        <v>1042210927</v>
      </c>
      <c r="O45" s="60">
        <v>1062300014</v>
      </c>
      <c r="P45" s="60"/>
      <c r="Q45" s="60">
        <v>1062300014</v>
      </c>
      <c r="R45" s="60">
        <v>1062300014</v>
      </c>
      <c r="S45" s="60">
        <v>1062300014</v>
      </c>
      <c r="T45" s="60">
        <v>1062300014</v>
      </c>
      <c r="U45" s="60">
        <v>1053316686</v>
      </c>
      <c r="V45" s="60">
        <v>1053316686</v>
      </c>
      <c r="W45" s="60">
        <v>1053316686</v>
      </c>
      <c r="X45" s="60">
        <v>1476876470</v>
      </c>
      <c r="Y45" s="60">
        <v>-423559784</v>
      </c>
      <c r="Z45" s="139">
        <v>-28.68</v>
      </c>
      <c r="AA45" s="62">
        <v>1476876470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1811205194</v>
      </c>
      <c r="D48" s="217">
        <f>SUM(D45:D47)</f>
        <v>0</v>
      </c>
      <c r="E48" s="264">
        <f t="shared" si="7"/>
        <v>1542465814</v>
      </c>
      <c r="F48" s="219">
        <f t="shared" si="7"/>
        <v>1476876470</v>
      </c>
      <c r="G48" s="219">
        <f t="shared" si="7"/>
        <v>1545651000</v>
      </c>
      <c r="H48" s="219">
        <f t="shared" si="7"/>
        <v>1619808000</v>
      </c>
      <c r="I48" s="219">
        <f t="shared" si="7"/>
        <v>1124307000</v>
      </c>
      <c r="J48" s="219">
        <f t="shared" si="7"/>
        <v>1124307000</v>
      </c>
      <c r="K48" s="219">
        <f t="shared" si="7"/>
        <v>0</v>
      </c>
      <c r="L48" s="219">
        <f t="shared" si="7"/>
        <v>1039542120</v>
      </c>
      <c r="M48" s="219">
        <f t="shared" si="7"/>
        <v>1042210927</v>
      </c>
      <c r="N48" s="219">
        <f t="shared" si="7"/>
        <v>1042210927</v>
      </c>
      <c r="O48" s="219">
        <f t="shared" si="7"/>
        <v>1062300014</v>
      </c>
      <c r="P48" s="219">
        <f t="shared" si="7"/>
        <v>0</v>
      </c>
      <c r="Q48" s="219">
        <f t="shared" si="7"/>
        <v>1062300014</v>
      </c>
      <c r="R48" s="219">
        <f t="shared" si="7"/>
        <v>1062300014</v>
      </c>
      <c r="S48" s="219">
        <f t="shared" si="7"/>
        <v>1062300014</v>
      </c>
      <c r="T48" s="219">
        <f t="shared" si="7"/>
        <v>1062300014</v>
      </c>
      <c r="U48" s="219">
        <f t="shared" si="7"/>
        <v>1053316686</v>
      </c>
      <c r="V48" s="219">
        <f t="shared" si="7"/>
        <v>1053316686</v>
      </c>
      <c r="W48" s="219">
        <f t="shared" si="7"/>
        <v>1053316686</v>
      </c>
      <c r="X48" s="219">
        <f t="shared" si="7"/>
        <v>1476876470</v>
      </c>
      <c r="Y48" s="219">
        <f t="shared" si="7"/>
        <v>-423559784</v>
      </c>
      <c r="Z48" s="265">
        <f>+IF(X48&lt;&gt;0,+(Y48/X48)*100,0)</f>
        <v>-28.679432071932194</v>
      </c>
      <c r="AA48" s="232">
        <f>SUM(AA45:AA47)</f>
        <v>1476876470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27366000</v>
      </c>
      <c r="F6" s="60">
        <v>21996000</v>
      </c>
      <c r="G6" s="60">
        <v>32110</v>
      </c>
      <c r="H6" s="60">
        <v>2741000</v>
      </c>
      <c r="I6" s="60">
        <v>2741152</v>
      </c>
      <c r="J6" s="60">
        <v>5514262</v>
      </c>
      <c r="K6" s="60">
        <v>2763828</v>
      </c>
      <c r="L6" s="60">
        <v>374593</v>
      </c>
      <c r="M6" s="60">
        <v>20761</v>
      </c>
      <c r="N6" s="60">
        <v>3159182</v>
      </c>
      <c r="O6" s="60">
        <v>2764000</v>
      </c>
      <c r="P6" s="60">
        <v>2763826</v>
      </c>
      <c r="Q6" s="60">
        <v>2763809</v>
      </c>
      <c r="R6" s="60">
        <v>8291635</v>
      </c>
      <c r="S6" s="60">
        <v>363204</v>
      </c>
      <c r="T6" s="60">
        <v>93344</v>
      </c>
      <c r="U6" s="60">
        <v>2752842</v>
      </c>
      <c r="V6" s="60">
        <v>3209390</v>
      </c>
      <c r="W6" s="60">
        <v>20174469</v>
      </c>
      <c r="X6" s="60">
        <v>21996000</v>
      </c>
      <c r="Y6" s="60">
        <v>-1821531</v>
      </c>
      <c r="Z6" s="140">
        <v>-8.28</v>
      </c>
      <c r="AA6" s="62">
        <v>21996000</v>
      </c>
    </row>
    <row r="7" spans="1:27" ht="12.75">
      <c r="A7" s="249" t="s">
        <v>32</v>
      </c>
      <c r="B7" s="182"/>
      <c r="C7" s="155">
        <v>44482038</v>
      </c>
      <c r="D7" s="155"/>
      <c r="E7" s="59">
        <v>27026988</v>
      </c>
      <c r="F7" s="60">
        <v>25259004</v>
      </c>
      <c r="G7" s="60">
        <v>17093870</v>
      </c>
      <c r="H7" s="60">
        <v>6596000</v>
      </c>
      <c r="I7" s="60">
        <v>12545915</v>
      </c>
      <c r="J7" s="60">
        <v>36235785</v>
      </c>
      <c r="K7" s="60">
        <v>7159203</v>
      </c>
      <c r="L7" s="60">
        <v>5879585</v>
      </c>
      <c r="M7" s="60">
        <v>653842</v>
      </c>
      <c r="N7" s="60">
        <v>13692630</v>
      </c>
      <c r="O7" s="60">
        <v>5631000</v>
      </c>
      <c r="P7" s="60">
        <v>5630793</v>
      </c>
      <c r="Q7" s="60">
        <v>348810</v>
      </c>
      <c r="R7" s="60">
        <v>11610603</v>
      </c>
      <c r="S7" s="60">
        <v>5630793</v>
      </c>
      <c r="T7" s="60">
        <v>992570</v>
      </c>
      <c r="U7" s="60">
        <v>6416523</v>
      </c>
      <c r="V7" s="60">
        <v>13039886</v>
      </c>
      <c r="W7" s="60">
        <v>74578904</v>
      </c>
      <c r="X7" s="60">
        <v>25259004</v>
      </c>
      <c r="Y7" s="60">
        <v>49319900</v>
      </c>
      <c r="Z7" s="140">
        <v>195.26</v>
      </c>
      <c r="AA7" s="62">
        <v>25259004</v>
      </c>
    </row>
    <row r="8" spans="1:27" ht="12.75">
      <c r="A8" s="249" t="s">
        <v>178</v>
      </c>
      <c r="B8" s="182"/>
      <c r="C8" s="155">
        <v>8387842</v>
      </c>
      <c r="D8" s="155"/>
      <c r="E8" s="59">
        <v>49306516</v>
      </c>
      <c r="F8" s="60">
        <v>25954012</v>
      </c>
      <c r="G8" s="60">
        <v>178927</v>
      </c>
      <c r="H8" s="60">
        <v>7047000</v>
      </c>
      <c r="I8" s="60">
        <v>2234000</v>
      </c>
      <c r="J8" s="60">
        <v>9459927</v>
      </c>
      <c r="K8" s="60">
        <v>500135</v>
      </c>
      <c r="L8" s="60">
        <v>453026</v>
      </c>
      <c r="M8" s="60">
        <v>712223</v>
      </c>
      <c r="N8" s="60">
        <v>1665384</v>
      </c>
      <c r="O8" s="60">
        <v>427000</v>
      </c>
      <c r="P8" s="60">
        <v>425981</v>
      </c>
      <c r="Q8" s="60">
        <v>626497</v>
      </c>
      <c r="R8" s="60">
        <v>1479478</v>
      </c>
      <c r="S8" s="60">
        <v>651856</v>
      </c>
      <c r="T8" s="60">
        <v>3346978</v>
      </c>
      <c r="U8" s="60">
        <v>3119871</v>
      </c>
      <c r="V8" s="60">
        <v>7118705</v>
      </c>
      <c r="W8" s="60">
        <v>19723494</v>
      </c>
      <c r="X8" s="60">
        <v>25954012</v>
      </c>
      <c r="Y8" s="60">
        <v>-6230518</v>
      </c>
      <c r="Z8" s="140">
        <v>-24.01</v>
      </c>
      <c r="AA8" s="62">
        <v>25954012</v>
      </c>
    </row>
    <row r="9" spans="1:27" ht="12.75">
      <c r="A9" s="249" t="s">
        <v>179</v>
      </c>
      <c r="B9" s="182"/>
      <c r="C9" s="155">
        <v>459368054</v>
      </c>
      <c r="D9" s="155"/>
      <c r="E9" s="59">
        <v>320490000</v>
      </c>
      <c r="F9" s="60">
        <v>320490000</v>
      </c>
      <c r="G9" s="60">
        <v>131087000</v>
      </c>
      <c r="H9" s="60">
        <v>1625000</v>
      </c>
      <c r="I9" s="60">
        <v>1064000</v>
      </c>
      <c r="J9" s="60">
        <v>133776000</v>
      </c>
      <c r="K9" s="60"/>
      <c r="L9" s="60">
        <v>94601000</v>
      </c>
      <c r="M9" s="60"/>
      <c r="N9" s="60">
        <v>94601000</v>
      </c>
      <c r="O9" s="60"/>
      <c r="P9" s="60"/>
      <c r="Q9" s="60">
        <v>79929000</v>
      </c>
      <c r="R9" s="60">
        <v>79929000</v>
      </c>
      <c r="S9" s="60"/>
      <c r="T9" s="60"/>
      <c r="U9" s="60"/>
      <c r="V9" s="60"/>
      <c r="W9" s="60">
        <v>308306000</v>
      </c>
      <c r="X9" s="60">
        <v>320490000</v>
      </c>
      <c r="Y9" s="60">
        <v>-12184000</v>
      </c>
      <c r="Z9" s="140">
        <v>-3.8</v>
      </c>
      <c r="AA9" s="62">
        <v>320490000</v>
      </c>
    </row>
    <row r="10" spans="1:27" ht="12.75">
      <c r="A10" s="249" t="s">
        <v>180</v>
      </c>
      <c r="B10" s="182"/>
      <c r="C10" s="155"/>
      <c r="D10" s="155"/>
      <c r="E10" s="59">
        <v>119102000</v>
      </c>
      <c r="F10" s="60">
        <v>119102000</v>
      </c>
      <c r="G10" s="60"/>
      <c r="H10" s="60">
        <v>37942000</v>
      </c>
      <c r="I10" s="60"/>
      <c r="J10" s="60">
        <v>37942000</v>
      </c>
      <c r="K10" s="60"/>
      <c r="L10" s="60"/>
      <c r="M10" s="60"/>
      <c r="N10" s="60"/>
      <c r="O10" s="60"/>
      <c r="P10" s="60"/>
      <c r="Q10" s="60">
        <v>27399000</v>
      </c>
      <c r="R10" s="60">
        <v>27399000</v>
      </c>
      <c r="S10" s="60"/>
      <c r="T10" s="60"/>
      <c r="U10" s="60"/>
      <c r="V10" s="60"/>
      <c r="W10" s="60">
        <v>65341000</v>
      </c>
      <c r="X10" s="60">
        <v>119102000</v>
      </c>
      <c r="Y10" s="60">
        <v>-53761000</v>
      </c>
      <c r="Z10" s="140">
        <v>-45.14</v>
      </c>
      <c r="AA10" s="62">
        <v>119102000</v>
      </c>
    </row>
    <row r="11" spans="1:27" ht="12.75">
      <c r="A11" s="249" t="s">
        <v>181</v>
      </c>
      <c r="B11" s="182"/>
      <c r="C11" s="155">
        <v>5959833</v>
      </c>
      <c r="D11" s="155"/>
      <c r="E11" s="59">
        <v>12999996</v>
      </c>
      <c r="F11" s="60">
        <v>7449996</v>
      </c>
      <c r="G11" s="60">
        <v>1395970</v>
      </c>
      <c r="H11" s="60">
        <v>2168000</v>
      </c>
      <c r="I11" s="60">
        <v>2343000</v>
      </c>
      <c r="J11" s="60">
        <v>5906970</v>
      </c>
      <c r="K11" s="60">
        <v>2076890</v>
      </c>
      <c r="L11" s="60">
        <v>3450903</v>
      </c>
      <c r="M11" s="60">
        <v>493224</v>
      </c>
      <c r="N11" s="60">
        <v>6021017</v>
      </c>
      <c r="O11" s="60">
        <v>2001000</v>
      </c>
      <c r="P11" s="60">
        <v>2000777</v>
      </c>
      <c r="Q11" s="60">
        <v>2111889</v>
      </c>
      <c r="R11" s="60">
        <v>6113666</v>
      </c>
      <c r="S11" s="60">
        <v>2049356</v>
      </c>
      <c r="T11" s="60">
        <v>245018</v>
      </c>
      <c r="U11" s="60">
        <v>2359507</v>
      </c>
      <c r="V11" s="60">
        <v>4653881</v>
      </c>
      <c r="W11" s="60">
        <v>22695534</v>
      </c>
      <c r="X11" s="60">
        <v>7449996</v>
      </c>
      <c r="Y11" s="60">
        <v>15245538</v>
      </c>
      <c r="Z11" s="140">
        <v>204.64</v>
      </c>
      <c r="AA11" s="62">
        <v>7449996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-379969019</v>
      </c>
      <c r="D14" s="155"/>
      <c r="E14" s="59">
        <v>-417128000</v>
      </c>
      <c r="F14" s="60">
        <v>-392891004</v>
      </c>
      <c r="G14" s="60">
        <v>-25546000</v>
      </c>
      <c r="H14" s="60">
        <v>-37228000</v>
      </c>
      <c r="I14" s="60">
        <v>-49207465</v>
      </c>
      <c r="J14" s="60">
        <v>-111981465</v>
      </c>
      <c r="K14" s="60">
        <v>-26007673</v>
      </c>
      <c r="L14" s="60">
        <v>-28983589</v>
      </c>
      <c r="M14" s="60">
        <v>-44557513</v>
      </c>
      <c r="N14" s="60">
        <v>-99548775</v>
      </c>
      <c r="O14" s="60">
        <v>-25733401</v>
      </c>
      <c r="P14" s="60">
        <v>-25545489</v>
      </c>
      <c r="Q14" s="60">
        <v>-41459184</v>
      </c>
      <c r="R14" s="60">
        <v>-92738074</v>
      </c>
      <c r="S14" s="60">
        <v>-28090067</v>
      </c>
      <c r="T14" s="60">
        <v>-31401151</v>
      </c>
      <c r="U14" s="60">
        <v>-48137280</v>
      </c>
      <c r="V14" s="60">
        <v>-107628498</v>
      </c>
      <c r="W14" s="60">
        <v>-411896812</v>
      </c>
      <c r="X14" s="60">
        <v>-392891004</v>
      </c>
      <c r="Y14" s="60">
        <v>-19005808</v>
      </c>
      <c r="Z14" s="140">
        <v>4.84</v>
      </c>
      <c r="AA14" s="62">
        <v>-392891004</v>
      </c>
    </row>
    <row r="15" spans="1:27" ht="12.75">
      <c r="A15" s="249" t="s">
        <v>40</v>
      </c>
      <c r="B15" s="182"/>
      <c r="C15" s="155"/>
      <c r="D15" s="155"/>
      <c r="E15" s="59">
        <v>-159000</v>
      </c>
      <c r="F15" s="60">
        <v>-159000</v>
      </c>
      <c r="G15" s="60">
        <v>-11000</v>
      </c>
      <c r="H15" s="60">
        <v>-9000</v>
      </c>
      <c r="I15" s="60">
        <v>-29120</v>
      </c>
      <c r="J15" s="60">
        <v>-49120</v>
      </c>
      <c r="K15" s="60">
        <v>-10700</v>
      </c>
      <c r="L15" s="60">
        <v>-12986</v>
      </c>
      <c r="M15" s="60">
        <v>-1446213</v>
      </c>
      <c r="N15" s="60">
        <v>-1469899</v>
      </c>
      <c r="O15" s="60">
        <v>-19010</v>
      </c>
      <c r="P15" s="60">
        <v>-11281</v>
      </c>
      <c r="Q15" s="60">
        <v>-24396</v>
      </c>
      <c r="R15" s="60">
        <v>-54687</v>
      </c>
      <c r="S15" s="60"/>
      <c r="T15" s="60"/>
      <c r="U15" s="60">
        <v>-30294</v>
      </c>
      <c r="V15" s="60">
        <v>-30294</v>
      </c>
      <c r="W15" s="60">
        <v>-1604000</v>
      </c>
      <c r="X15" s="60">
        <v>-159000</v>
      </c>
      <c r="Y15" s="60">
        <v>-1445000</v>
      </c>
      <c r="Z15" s="140">
        <v>908.81</v>
      </c>
      <c r="AA15" s="62">
        <v>-159000</v>
      </c>
    </row>
    <row r="16" spans="1:27" ht="12.75">
      <c r="A16" s="249" t="s">
        <v>42</v>
      </c>
      <c r="B16" s="182"/>
      <c r="C16" s="155">
        <v>-2149000</v>
      </c>
      <c r="D16" s="155"/>
      <c r="E16" s="59">
        <v>-13971000</v>
      </c>
      <c r="F16" s="60">
        <v>-3569004</v>
      </c>
      <c r="G16" s="60"/>
      <c r="H16" s="60"/>
      <c r="I16" s="60">
        <v>-255507</v>
      </c>
      <c r="J16" s="60">
        <v>-255507</v>
      </c>
      <c r="K16" s="60"/>
      <c r="L16" s="60">
        <v>-51897</v>
      </c>
      <c r="M16" s="60">
        <v>-23950</v>
      </c>
      <c r="N16" s="60">
        <v>-75847</v>
      </c>
      <c r="O16" s="60"/>
      <c r="P16" s="60"/>
      <c r="Q16" s="60"/>
      <c r="R16" s="60"/>
      <c r="S16" s="60"/>
      <c r="T16" s="60"/>
      <c r="U16" s="60"/>
      <c r="V16" s="60"/>
      <c r="W16" s="60">
        <v>-331354</v>
      </c>
      <c r="X16" s="60">
        <v>-3569004</v>
      </c>
      <c r="Y16" s="60">
        <v>3237650</v>
      </c>
      <c r="Z16" s="140">
        <v>-90.72</v>
      </c>
      <c r="AA16" s="62">
        <v>-3569004</v>
      </c>
    </row>
    <row r="17" spans="1:27" ht="12.75">
      <c r="A17" s="250" t="s">
        <v>185</v>
      </c>
      <c r="B17" s="251"/>
      <c r="C17" s="168">
        <f aca="true" t="shared" si="0" ref="C17:Y17">SUM(C6:C16)</f>
        <v>136079748</v>
      </c>
      <c r="D17" s="168">
        <f t="shared" si="0"/>
        <v>0</v>
      </c>
      <c r="E17" s="72">
        <f t="shared" si="0"/>
        <v>125033500</v>
      </c>
      <c r="F17" s="73">
        <f t="shared" si="0"/>
        <v>123632004</v>
      </c>
      <c r="G17" s="73">
        <f t="shared" si="0"/>
        <v>124230877</v>
      </c>
      <c r="H17" s="73">
        <f t="shared" si="0"/>
        <v>20882000</v>
      </c>
      <c r="I17" s="73">
        <f t="shared" si="0"/>
        <v>-28564025</v>
      </c>
      <c r="J17" s="73">
        <f t="shared" si="0"/>
        <v>116548852</v>
      </c>
      <c r="K17" s="73">
        <f t="shared" si="0"/>
        <v>-13518317</v>
      </c>
      <c r="L17" s="73">
        <f t="shared" si="0"/>
        <v>75710635</v>
      </c>
      <c r="M17" s="73">
        <f t="shared" si="0"/>
        <v>-44147626</v>
      </c>
      <c r="N17" s="73">
        <f t="shared" si="0"/>
        <v>18044692</v>
      </c>
      <c r="O17" s="73">
        <f t="shared" si="0"/>
        <v>-14929411</v>
      </c>
      <c r="P17" s="73">
        <f t="shared" si="0"/>
        <v>-14735393</v>
      </c>
      <c r="Q17" s="73">
        <f t="shared" si="0"/>
        <v>71695425</v>
      </c>
      <c r="R17" s="73">
        <f t="shared" si="0"/>
        <v>42030621</v>
      </c>
      <c r="S17" s="73">
        <f t="shared" si="0"/>
        <v>-19394858</v>
      </c>
      <c r="T17" s="73">
        <f t="shared" si="0"/>
        <v>-26723241</v>
      </c>
      <c r="U17" s="73">
        <f t="shared" si="0"/>
        <v>-33518831</v>
      </c>
      <c r="V17" s="73">
        <f t="shared" si="0"/>
        <v>-79636930</v>
      </c>
      <c r="W17" s="73">
        <f t="shared" si="0"/>
        <v>96987235</v>
      </c>
      <c r="X17" s="73">
        <f t="shared" si="0"/>
        <v>123632004</v>
      </c>
      <c r="Y17" s="73">
        <f t="shared" si="0"/>
        <v>-26644769</v>
      </c>
      <c r="Z17" s="170">
        <f>+IF(X17&lt;&gt;0,+(Y17/X17)*100,0)</f>
        <v>-21.551676053071176</v>
      </c>
      <c r="AA17" s="74">
        <f>SUM(AA6:AA16)</f>
        <v>123632004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-144130317</v>
      </c>
      <c r="D26" s="155"/>
      <c r="E26" s="59">
        <v>-123602004</v>
      </c>
      <c r="F26" s="60">
        <v>-123602004</v>
      </c>
      <c r="G26" s="60"/>
      <c r="H26" s="60">
        <v>-3776000</v>
      </c>
      <c r="I26" s="60">
        <v>-12164928</v>
      </c>
      <c r="J26" s="60">
        <v>-15940928</v>
      </c>
      <c r="K26" s="60">
        <v>-9061463</v>
      </c>
      <c r="L26" s="60">
        <v>-10541935</v>
      </c>
      <c r="M26" s="60">
        <v>-29666000</v>
      </c>
      <c r="N26" s="60">
        <v>-49269398</v>
      </c>
      <c r="O26" s="60">
        <v>-10911945</v>
      </c>
      <c r="P26" s="60"/>
      <c r="Q26" s="60">
        <v>-1325608</v>
      </c>
      <c r="R26" s="60">
        <v>-12237553</v>
      </c>
      <c r="S26" s="60">
        <v>-3578932</v>
      </c>
      <c r="T26" s="60">
        <v>-9377754</v>
      </c>
      <c r="U26" s="60">
        <v>-14327720</v>
      </c>
      <c r="V26" s="60">
        <v>-27284406</v>
      </c>
      <c r="W26" s="60">
        <v>-104732285</v>
      </c>
      <c r="X26" s="60">
        <v>-123602004</v>
      </c>
      <c r="Y26" s="60">
        <v>18869719</v>
      </c>
      <c r="Z26" s="140">
        <v>-15.27</v>
      </c>
      <c r="AA26" s="62">
        <v>-123602004</v>
      </c>
    </row>
    <row r="27" spans="1:27" ht="12.75">
      <c r="A27" s="250" t="s">
        <v>192</v>
      </c>
      <c r="B27" s="251"/>
      <c r="C27" s="168">
        <f aca="true" t="shared" si="1" ref="C27:Y27">SUM(C21:C26)</f>
        <v>-144130317</v>
      </c>
      <c r="D27" s="168">
        <f>SUM(D21:D26)</f>
        <v>0</v>
      </c>
      <c r="E27" s="72">
        <f t="shared" si="1"/>
        <v>-123602004</v>
      </c>
      <c r="F27" s="73">
        <f t="shared" si="1"/>
        <v>-123602004</v>
      </c>
      <c r="G27" s="73">
        <f t="shared" si="1"/>
        <v>0</v>
      </c>
      <c r="H27" s="73">
        <f t="shared" si="1"/>
        <v>-3776000</v>
      </c>
      <c r="I27" s="73">
        <f t="shared" si="1"/>
        <v>-12164928</v>
      </c>
      <c r="J27" s="73">
        <f t="shared" si="1"/>
        <v>-15940928</v>
      </c>
      <c r="K27" s="73">
        <f t="shared" si="1"/>
        <v>-9061463</v>
      </c>
      <c r="L27" s="73">
        <f t="shared" si="1"/>
        <v>-10541935</v>
      </c>
      <c r="M27" s="73">
        <f t="shared" si="1"/>
        <v>-29666000</v>
      </c>
      <c r="N27" s="73">
        <f t="shared" si="1"/>
        <v>-49269398</v>
      </c>
      <c r="O27" s="73">
        <f t="shared" si="1"/>
        <v>-10911945</v>
      </c>
      <c r="P27" s="73">
        <f t="shared" si="1"/>
        <v>0</v>
      </c>
      <c r="Q27" s="73">
        <f t="shared" si="1"/>
        <v>-1325608</v>
      </c>
      <c r="R27" s="73">
        <f t="shared" si="1"/>
        <v>-12237553</v>
      </c>
      <c r="S27" s="73">
        <f t="shared" si="1"/>
        <v>-3578932</v>
      </c>
      <c r="T27" s="73">
        <f t="shared" si="1"/>
        <v>-9377754</v>
      </c>
      <c r="U27" s="73">
        <f t="shared" si="1"/>
        <v>-14327720</v>
      </c>
      <c r="V27" s="73">
        <f t="shared" si="1"/>
        <v>-27284406</v>
      </c>
      <c r="W27" s="73">
        <f t="shared" si="1"/>
        <v>-104732285</v>
      </c>
      <c r="X27" s="73">
        <f t="shared" si="1"/>
        <v>-123602004</v>
      </c>
      <c r="Y27" s="73">
        <f t="shared" si="1"/>
        <v>18869719</v>
      </c>
      <c r="Z27" s="170">
        <f>+IF(X27&lt;&gt;0,+(Y27/X27)*100,0)</f>
        <v>-15.26651541992798</v>
      </c>
      <c r="AA27" s="74">
        <f>SUM(AA21:AA26)</f>
        <v>-123602004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-4571733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-4571733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-12622302</v>
      </c>
      <c r="D38" s="153">
        <f>+D17+D27+D36</f>
        <v>0</v>
      </c>
      <c r="E38" s="99">
        <f t="shared" si="3"/>
        <v>1431496</v>
      </c>
      <c r="F38" s="100">
        <f t="shared" si="3"/>
        <v>30000</v>
      </c>
      <c r="G38" s="100">
        <f t="shared" si="3"/>
        <v>124230877</v>
      </c>
      <c r="H38" s="100">
        <f t="shared" si="3"/>
        <v>17106000</v>
      </c>
      <c r="I38" s="100">
        <f t="shared" si="3"/>
        <v>-40728953</v>
      </c>
      <c r="J38" s="100">
        <f t="shared" si="3"/>
        <v>100607924</v>
      </c>
      <c r="K38" s="100">
        <f t="shared" si="3"/>
        <v>-22579780</v>
      </c>
      <c r="L38" s="100">
        <f t="shared" si="3"/>
        <v>65168700</v>
      </c>
      <c r="M38" s="100">
        <f t="shared" si="3"/>
        <v>-73813626</v>
      </c>
      <c r="N38" s="100">
        <f t="shared" si="3"/>
        <v>-31224706</v>
      </c>
      <c r="O38" s="100">
        <f t="shared" si="3"/>
        <v>-25841356</v>
      </c>
      <c r="P38" s="100">
        <f t="shared" si="3"/>
        <v>-14735393</v>
      </c>
      <c r="Q38" s="100">
        <f t="shared" si="3"/>
        <v>70369817</v>
      </c>
      <c r="R38" s="100">
        <f t="shared" si="3"/>
        <v>29793068</v>
      </c>
      <c r="S38" s="100">
        <f t="shared" si="3"/>
        <v>-22973790</v>
      </c>
      <c r="T38" s="100">
        <f t="shared" si="3"/>
        <v>-36100995</v>
      </c>
      <c r="U38" s="100">
        <f t="shared" si="3"/>
        <v>-47846551</v>
      </c>
      <c r="V38" s="100">
        <f t="shared" si="3"/>
        <v>-106921336</v>
      </c>
      <c r="W38" s="100">
        <f t="shared" si="3"/>
        <v>-7745050</v>
      </c>
      <c r="X38" s="100">
        <f t="shared" si="3"/>
        <v>30000</v>
      </c>
      <c r="Y38" s="100">
        <f t="shared" si="3"/>
        <v>-7775050</v>
      </c>
      <c r="Z38" s="137">
        <f>+IF(X38&lt;&gt;0,+(Y38/X38)*100,0)</f>
        <v>-25916.833333333336</v>
      </c>
      <c r="AA38" s="102">
        <f>+AA17+AA27+AA36</f>
        <v>30000</v>
      </c>
    </row>
    <row r="39" spans="1:27" ht="12.75">
      <c r="A39" s="249" t="s">
        <v>200</v>
      </c>
      <c r="B39" s="182"/>
      <c r="C39" s="153">
        <v>15510280</v>
      </c>
      <c r="D39" s="153"/>
      <c r="E39" s="99">
        <v>4825000</v>
      </c>
      <c r="F39" s="100">
        <v>14152000</v>
      </c>
      <c r="G39" s="100"/>
      <c r="H39" s="100">
        <v>124230877</v>
      </c>
      <c r="I39" s="100">
        <v>141336877</v>
      </c>
      <c r="J39" s="100"/>
      <c r="K39" s="100">
        <v>100607924</v>
      </c>
      <c r="L39" s="100">
        <v>78028144</v>
      </c>
      <c r="M39" s="100">
        <v>143196844</v>
      </c>
      <c r="N39" s="100">
        <v>100607924</v>
      </c>
      <c r="O39" s="100">
        <v>69383218</v>
      </c>
      <c r="P39" s="100">
        <v>43541862</v>
      </c>
      <c r="Q39" s="100">
        <v>28806469</v>
      </c>
      <c r="R39" s="100">
        <v>69383218</v>
      </c>
      <c r="S39" s="100">
        <v>99176286</v>
      </c>
      <c r="T39" s="100">
        <v>76202496</v>
      </c>
      <c r="U39" s="100">
        <v>40101501</v>
      </c>
      <c r="V39" s="100">
        <v>99176286</v>
      </c>
      <c r="W39" s="100"/>
      <c r="X39" s="100">
        <v>14152000</v>
      </c>
      <c r="Y39" s="100">
        <v>-14152000</v>
      </c>
      <c r="Z39" s="137">
        <v>-100</v>
      </c>
      <c r="AA39" s="102">
        <v>14152000</v>
      </c>
    </row>
    <row r="40" spans="1:27" ht="12.75">
      <c r="A40" s="269" t="s">
        <v>201</v>
      </c>
      <c r="B40" s="256"/>
      <c r="C40" s="257">
        <v>2887978</v>
      </c>
      <c r="D40" s="257"/>
      <c r="E40" s="258">
        <v>6256496</v>
      </c>
      <c r="F40" s="259">
        <v>14182000</v>
      </c>
      <c r="G40" s="259">
        <v>124230877</v>
      </c>
      <c r="H40" s="259">
        <v>141336877</v>
      </c>
      <c r="I40" s="259">
        <v>100607924</v>
      </c>
      <c r="J40" s="259">
        <v>100607924</v>
      </c>
      <c r="K40" s="259">
        <v>78028144</v>
      </c>
      <c r="L40" s="259">
        <v>143196844</v>
      </c>
      <c r="M40" s="259">
        <v>69383218</v>
      </c>
      <c r="N40" s="259">
        <v>69383218</v>
      </c>
      <c r="O40" s="259">
        <v>43541862</v>
      </c>
      <c r="P40" s="259">
        <v>28806469</v>
      </c>
      <c r="Q40" s="259">
        <v>99176286</v>
      </c>
      <c r="R40" s="259">
        <v>43541862</v>
      </c>
      <c r="S40" s="259">
        <v>76202496</v>
      </c>
      <c r="T40" s="259">
        <v>40101501</v>
      </c>
      <c r="U40" s="259">
        <v>-7745050</v>
      </c>
      <c r="V40" s="259">
        <v>-7745050</v>
      </c>
      <c r="W40" s="259">
        <v>-7745050</v>
      </c>
      <c r="X40" s="259">
        <v>14182000</v>
      </c>
      <c r="Y40" s="259">
        <v>-21927050</v>
      </c>
      <c r="Z40" s="260">
        <v>-154.61</v>
      </c>
      <c r="AA40" s="261">
        <v>14182000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143128198</v>
      </c>
      <c r="D5" s="200">
        <f t="shared" si="0"/>
        <v>0</v>
      </c>
      <c r="E5" s="106">
        <f t="shared" si="0"/>
        <v>33402000</v>
      </c>
      <c r="F5" s="106">
        <f t="shared" si="0"/>
        <v>76992919</v>
      </c>
      <c r="G5" s="106">
        <f t="shared" si="0"/>
        <v>360000</v>
      </c>
      <c r="H5" s="106">
        <f t="shared" si="0"/>
        <v>3776000</v>
      </c>
      <c r="I5" s="106">
        <f t="shared" si="0"/>
        <v>7874320</v>
      </c>
      <c r="J5" s="106">
        <f t="shared" si="0"/>
        <v>12010320</v>
      </c>
      <c r="K5" s="106">
        <f t="shared" si="0"/>
        <v>3242877</v>
      </c>
      <c r="L5" s="106">
        <f t="shared" si="0"/>
        <v>0</v>
      </c>
      <c r="M5" s="106">
        <f t="shared" si="0"/>
        <v>2837864</v>
      </c>
      <c r="N5" s="106">
        <f t="shared" si="0"/>
        <v>6080741</v>
      </c>
      <c r="O5" s="106">
        <f t="shared" si="0"/>
        <v>10911945</v>
      </c>
      <c r="P5" s="106">
        <f t="shared" si="0"/>
        <v>4743719</v>
      </c>
      <c r="Q5" s="106">
        <f t="shared" si="0"/>
        <v>1326000</v>
      </c>
      <c r="R5" s="106">
        <f t="shared" si="0"/>
        <v>16981664</v>
      </c>
      <c r="S5" s="106">
        <f t="shared" si="0"/>
        <v>3578932</v>
      </c>
      <c r="T5" s="106">
        <f t="shared" si="0"/>
        <v>9377754</v>
      </c>
      <c r="U5" s="106">
        <f t="shared" si="0"/>
        <v>10929583</v>
      </c>
      <c r="V5" s="106">
        <f t="shared" si="0"/>
        <v>23886269</v>
      </c>
      <c r="W5" s="106">
        <f t="shared" si="0"/>
        <v>58958994</v>
      </c>
      <c r="X5" s="106">
        <f t="shared" si="0"/>
        <v>76992919</v>
      </c>
      <c r="Y5" s="106">
        <f t="shared" si="0"/>
        <v>-18033925</v>
      </c>
      <c r="Z5" s="201">
        <f>+IF(X5&lt;&gt;0,+(Y5/X5)*100,0)</f>
        <v>-23.422835806497996</v>
      </c>
      <c r="AA5" s="199">
        <f>SUM(AA11:AA18)</f>
        <v>76992919</v>
      </c>
    </row>
    <row r="6" spans="1:27" ht="12.75">
      <c r="A6" s="291" t="s">
        <v>205</v>
      </c>
      <c r="B6" s="142"/>
      <c r="C6" s="62">
        <v>11746909</v>
      </c>
      <c r="D6" s="156"/>
      <c r="E6" s="60"/>
      <c r="F6" s="60"/>
      <c r="G6" s="60">
        <v>360000</v>
      </c>
      <c r="H6" s="60"/>
      <c r="I6" s="60">
        <v>483800</v>
      </c>
      <c r="J6" s="60">
        <v>843800</v>
      </c>
      <c r="K6" s="60"/>
      <c r="L6" s="60"/>
      <c r="M6" s="60"/>
      <c r="N6" s="60"/>
      <c r="O6" s="60">
        <v>2466025</v>
      </c>
      <c r="P6" s="60">
        <v>1521927</v>
      </c>
      <c r="Q6" s="60">
        <v>883000</v>
      </c>
      <c r="R6" s="60">
        <v>4870952</v>
      </c>
      <c r="S6" s="60">
        <v>1443634</v>
      </c>
      <c r="T6" s="60">
        <v>5518094</v>
      </c>
      <c r="U6" s="60"/>
      <c r="V6" s="60">
        <v>6961728</v>
      </c>
      <c r="W6" s="60">
        <v>12676480</v>
      </c>
      <c r="X6" s="60"/>
      <c r="Y6" s="60">
        <v>12676480</v>
      </c>
      <c r="Z6" s="140"/>
      <c r="AA6" s="155"/>
    </row>
    <row r="7" spans="1:27" ht="12.75">
      <c r="A7" s="291" t="s">
        <v>206</v>
      </c>
      <c r="B7" s="142"/>
      <c r="C7" s="62">
        <v>1178358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85711072</v>
      </c>
      <c r="D8" s="156"/>
      <c r="E8" s="60">
        <v>7700000</v>
      </c>
      <c r="F8" s="60">
        <v>73210000</v>
      </c>
      <c r="G8" s="60"/>
      <c r="H8" s="60">
        <v>3776000</v>
      </c>
      <c r="I8" s="60">
        <v>2175483</v>
      </c>
      <c r="J8" s="60">
        <v>5951483</v>
      </c>
      <c r="K8" s="60">
        <v>1547429</v>
      </c>
      <c r="L8" s="60"/>
      <c r="M8" s="60">
        <v>1672625</v>
      </c>
      <c r="N8" s="60">
        <v>3220054</v>
      </c>
      <c r="O8" s="60">
        <v>8445920</v>
      </c>
      <c r="P8" s="60">
        <v>3221792</v>
      </c>
      <c r="Q8" s="60"/>
      <c r="R8" s="60">
        <v>11667712</v>
      </c>
      <c r="S8" s="60">
        <v>1906405</v>
      </c>
      <c r="T8" s="60">
        <v>2596971</v>
      </c>
      <c r="U8" s="60">
        <v>2813290</v>
      </c>
      <c r="V8" s="60">
        <v>7316666</v>
      </c>
      <c r="W8" s="60">
        <v>28155915</v>
      </c>
      <c r="X8" s="60">
        <v>73210000</v>
      </c>
      <c r="Y8" s="60">
        <v>-45054085</v>
      </c>
      <c r="Z8" s="140">
        <v>-61.54</v>
      </c>
      <c r="AA8" s="155">
        <v>73210000</v>
      </c>
    </row>
    <row r="9" spans="1:27" ht="12.75">
      <c r="A9" s="291" t="s">
        <v>208</v>
      </c>
      <c r="B9" s="142"/>
      <c r="C9" s="62">
        <v>5071260</v>
      </c>
      <c r="D9" s="156"/>
      <c r="E9" s="60">
        <v>14402000</v>
      </c>
      <c r="F9" s="60"/>
      <c r="G9" s="60"/>
      <c r="H9" s="60"/>
      <c r="I9" s="60">
        <v>5215037</v>
      </c>
      <c r="J9" s="60">
        <v>5215037</v>
      </c>
      <c r="K9" s="60">
        <v>1511332</v>
      </c>
      <c r="L9" s="60"/>
      <c r="M9" s="60">
        <v>972935</v>
      </c>
      <c r="N9" s="60">
        <v>2484267</v>
      </c>
      <c r="O9" s="60"/>
      <c r="P9" s="60"/>
      <c r="Q9" s="60"/>
      <c r="R9" s="60"/>
      <c r="S9" s="60"/>
      <c r="T9" s="60"/>
      <c r="U9" s="60">
        <v>8093773</v>
      </c>
      <c r="V9" s="60">
        <v>8093773</v>
      </c>
      <c r="W9" s="60">
        <v>15793077</v>
      </c>
      <c r="X9" s="60"/>
      <c r="Y9" s="60">
        <v>15793077</v>
      </c>
      <c r="Z9" s="140"/>
      <c r="AA9" s="155"/>
    </row>
    <row r="10" spans="1:27" ht="12.75">
      <c r="A10" s="291" t="s">
        <v>209</v>
      </c>
      <c r="B10" s="142"/>
      <c r="C10" s="62">
        <v>20291074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123998673</v>
      </c>
      <c r="D11" s="294">
        <f t="shared" si="1"/>
        <v>0</v>
      </c>
      <c r="E11" s="295">
        <f t="shared" si="1"/>
        <v>22102000</v>
      </c>
      <c r="F11" s="295">
        <f t="shared" si="1"/>
        <v>73210000</v>
      </c>
      <c r="G11" s="295">
        <f t="shared" si="1"/>
        <v>360000</v>
      </c>
      <c r="H11" s="295">
        <f t="shared" si="1"/>
        <v>3776000</v>
      </c>
      <c r="I11" s="295">
        <f t="shared" si="1"/>
        <v>7874320</v>
      </c>
      <c r="J11" s="295">
        <f t="shared" si="1"/>
        <v>12010320</v>
      </c>
      <c r="K11" s="295">
        <f t="shared" si="1"/>
        <v>3058761</v>
      </c>
      <c r="L11" s="295">
        <f t="shared" si="1"/>
        <v>0</v>
      </c>
      <c r="M11" s="295">
        <f t="shared" si="1"/>
        <v>2645560</v>
      </c>
      <c r="N11" s="295">
        <f t="shared" si="1"/>
        <v>5704321</v>
      </c>
      <c r="O11" s="295">
        <f t="shared" si="1"/>
        <v>10911945</v>
      </c>
      <c r="P11" s="295">
        <f t="shared" si="1"/>
        <v>4743719</v>
      </c>
      <c r="Q11" s="295">
        <f t="shared" si="1"/>
        <v>883000</v>
      </c>
      <c r="R11" s="295">
        <f t="shared" si="1"/>
        <v>16538664</v>
      </c>
      <c r="S11" s="295">
        <f t="shared" si="1"/>
        <v>3350039</v>
      </c>
      <c r="T11" s="295">
        <f t="shared" si="1"/>
        <v>8115065</v>
      </c>
      <c r="U11" s="295">
        <f t="shared" si="1"/>
        <v>10907063</v>
      </c>
      <c r="V11" s="295">
        <f t="shared" si="1"/>
        <v>22372167</v>
      </c>
      <c r="W11" s="295">
        <f t="shared" si="1"/>
        <v>56625472</v>
      </c>
      <c r="X11" s="295">
        <f t="shared" si="1"/>
        <v>73210000</v>
      </c>
      <c r="Y11" s="295">
        <f t="shared" si="1"/>
        <v>-16584528</v>
      </c>
      <c r="Z11" s="296">
        <f>+IF(X11&lt;&gt;0,+(Y11/X11)*100,0)</f>
        <v>-22.653364294495287</v>
      </c>
      <c r="AA11" s="297">
        <f>SUM(AA6:AA10)</f>
        <v>73210000</v>
      </c>
    </row>
    <row r="12" spans="1:27" ht="12.75">
      <c r="A12" s="298" t="s">
        <v>211</v>
      </c>
      <c r="B12" s="136"/>
      <c r="C12" s="62"/>
      <c r="D12" s="156"/>
      <c r="E12" s="60">
        <v>1700000</v>
      </c>
      <c r="F12" s="60">
        <v>854116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443000</v>
      </c>
      <c r="R12" s="60">
        <v>443000</v>
      </c>
      <c r="S12" s="60">
        <v>228893</v>
      </c>
      <c r="T12" s="60">
        <v>1262689</v>
      </c>
      <c r="U12" s="60">
        <v>22520</v>
      </c>
      <c r="V12" s="60">
        <v>1514102</v>
      </c>
      <c r="W12" s="60">
        <v>1957102</v>
      </c>
      <c r="X12" s="60">
        <v>854116</v>
      </c>
      <c r="Y12" s="60">
        <v>1102986</v>
      </c>
      <c r="Z12" s="140">
        <v>129.14</v>
      </c>
      <c r="AA12" s="155">
        <v>854116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19129525</v>
      </c>
      <c r="D15" s="156"/>
      <c r="E15" s="60">
        <v>9600000</v>
      </c>
      <c r="F15" s="60">
        <v>2928803</v>
      </c>
      <c r="G15" s="60"/>
      <c r="H15" s="60"/>
      <c r="I15" s="60"/>
      <c r="J15" s="60"/>
      <c r="K15" s="60">
        <v>184116</v>
      </c>
      <c r="L15" s="60"/>
      <c r="M15" s="60">
        <v>192304</v>
      </c>
      <c r="N15" s="60">
        <v>376420</v>
      </c>
      <c r="O15" s="60"/>
      <c r="P15" s="60"/>
      <c r="Q15" s="60"/>
      <c r="R15" s="60"/>
      <c r="S15" s="60"/>
      <c r="T15" s="60"/>
      <c r="U15" s="60"/>
      <c r="V15" s="60"/>
      <c r="W15" s="60">
        <v>376420</v>
      </c>
      <c r="X15" s="60">
        <v>2928803</v>
      </c>
      <c r="Y15" s="60">
        <v>-2552383</v>
      </c>
      <c r="Z15" s="140">
        <v>-87.15</v>
      </c>
      <c r="AA15" s="155">
        <v>2928803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781769</v>
      </c>
      <c r="D20" s="154">
        <f t="shared" si="2"/>
        <v>0</v>
      </c>
      <c r="E20" s="100">
        <f t="shared" si="2"/>
        <v>90200000</v>
      </c>
      <c r="F20" s="100">
        <f t="shared" si="2"/>
        <v>46609884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5818586</v>
      </c>
      <c r="L20" s="100">
        <f t="shared" si="2"/>
        <v>0</v>
      </c>
      <c r="M20" s="100">
        <f t="shared" si="2"/>
        <v>26828469</v>
      </c>
      <c r="N20" s="100">
        <f t="shared" si="2"/>
        <v>32647055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3398137</v>
      </c>
      <c r="V20" s="100">
        <f t="shared" si="2"/>
        <v>3398137</v>
      </c>
      <c r="W20" s="100">
        <f t="shared" si="2"/>
        <v>36045192</v>
      </c>
      <c r="X20" s="100">
        <f t="shared" si="2"/>
        <v>46609884</v>
      </c>
      <c r="Y20" s="100">
        <f t="shared" si="2"/>
        <v>-10564692</v>
      </c>
      <c r="Z20" s="137">
        <f>+IF(X20&lt;&gt;0,+(Y20/X20)*100,0)</f>
        <v>-22.666205305295332</v>
      </c>
      <c r="AA20" s="153">
        <f>SUM(AA26:AA33)</f>
        <v>46609884</v>
      </c>
    </row>
    <row r="21" spans="1:27" ht="12.75">
      <c r="A21" s="291" t="s">
        <v>205</v>
      </c>
      <c r="B21" s="142"/>
      <c r="C21" s="62"/>
      <c r="D21" s="156"/>
      <c r="E21" s="60">
        <v>22600000</v>
      </c>
      <c r="F21" s="60">
        <v>20992000</v>
      </c>
      <c r="G21" s="60"/>
      <c r="H21" s="60"/>
      <c r="I21" s="60"/>
      <c r="J21" s="60"/>
      <c r="K21" s="60">
        <v>1714399</v>
      </c>
      <c r="L21" s="60"/>
      <c r="M21" s="60">
        <v>6295238</v>
      </c>
      <c r="N21" s="60">
        <v>8009637</v>
      </c>
      <c r="O21" s="60"/>
      <c r="P21" s="60"/>
      <c r="Q21" s="60"/>
      <c r="R21" s="60"/>
      <c r="S21" s="60"/>
      <c r="T21" s="60"/>
      <c r="U21" s="60"/>
      <c r="V21" s="60"/>
      <c r="W21" s="60">
        <v>8009637</v>
      </c>
      <c r="X21" s="60">
        <v>20992000</v>
      </c>
      <c r="Y21" s="60">
        <v>-12982363</v>
      </c>
      <c r="Z21" s="140">
        <v>-61.84</v>
      </c>
      <c r="AA21" s="155">
        <v>20992000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67600000</v>
      </c>
      <c r="F23" s="60">
        <v>7700000</v>
      </c>
      <c r="G23" s="60"/>
      <c r="H23" s="60"/>
      <c r="I23" s="60"/>
      <c r="J23" s="60"/>
      <c r="K23" s="60">
        <v>4104187</v>
      </c>
      <c r="L23" s="60"/>
      <c r="M23" s="60">
        <v>19772548</v>
      </c>
      <c r="N23" s="60">
        <v>23876735</v>
      </c>
      <c r="O23" s="60"/>
      <c r="P23" s="60"/>
      <c r="Q23" s="60"/>
      <c r="R23" s="60"/>
      <c r="S23" s="60"/>
      <c r="T23" s="60"/>
      <c r="U23" s="60">
        <v>3398137</v>
      </c>
      <c r="V23" s="60">
        <v>3398137</v>
      </c>
      <c r="W23" s="60">
        <v>27274872</v>
      </c>
      <c r="X23" s="60">
        <v>7700000</v>
      </c>
      <c r="Y23" s="60">
        <v>19574872</v>
      </c>
      <c r="Z23" s="140">
        <v>254.22</v>
      </c>
      <c r="AA23" s="155">
        <v>7700000</v>
      </c>
    </row>
    <row r="24" spans="1:27" ht="12.75">
      <c r="A24" s="291" t="s">
        <v>208</v>
      </c>
      <c r="B24" s="142"/>
      <c r="C24" s="62"/>
      <c r="D24" s="156"/>
      <c r="E24" s="60"/>
      <c r="F24" s="60">
        <v>13602000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13602000</v>
      </c>
      <c r="Y24" s="60">
        <v>-13602000</v>
      </c>
      <c r="Z24" s="140">
        <v>-100</v>
      </c>
      <c r="AA24" s="155">
        <v>13602000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90200000</v>
      </c>
      <c r="F26" s="295">
        <f t="shared" si="3"/>
        <v>42294000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5818586</v>
      </c>
      <c r="L26" s="295">
        <f t="shared" si="3"/>
        <v>0</v>
      </c>
      <c r="M26" s="295">
        <f t="shared" si="3"/>
        <v>26067786</v>
      </c>
      <c r="N26" s="295">
        <f t="shared" si="3"/>
        <v>31886372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3398137</v>
      </c>
      <c r="V26" s="295">
        <f t="shared" si="3"/>
        <v>3398137</v>
      </c>
      <c r="W26" s="295">
        <f t="shared" si="3"/>
        <v>35284509</v>
      </c>
      <c r="X26" s="295">
        <f t="shared" si="3"/>
        <v>42294000</v>
      </c>
      <c r="Y26" s="295">
        <f t="shared" si="3"/>
        <v>-7009491</v>
      </c>
      <c r="Z26" s="296">
        <f>+IF(X26&lt;&gt;0,+(Y26/X26)*100,0)</f>
        <v>-16.573251525039012</v>
      </c>
      <c r="AA26" s="297">
        <f>SUM(AA21:AA25)</f>
        <v>42294000</v>
      </c>
    </row>
    <row r="27" spans="1:27" ht="12.75">
      <c r="A27" s="298" t="s">
        <v>211</v>
      </c>
      <c r="B27" s="147"/>
      <c r="C27" s="62">
        <v>617269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164500</v>
      </c>
      <c r="D30" s="156"/>
      <c r="E30" s="60"/>
      <c r="F30" s="60">
        <v>4315884</v>
      </c>
      <c r="G30" s="60"/>
      <c r="H30" s="60"/>
      <c r="I30" s="60"/>
      <c r="J30" s="60"/>
      <c r="K30" s="60"/>
      <c r="L30" s="60"/>
      <c r="M30" s="60">
        <v>760683</v>
      </c>
      <c r="N30" s="60">
        <v>760683</v>
      </c>
      <c r="O30" s="60"/>
      <c r="P30" s="60"/>
      <c r="Q30" s="60"/>
      <c r="R30" s="60"/>
      <c r="S30" s="60"/>
      <c r="T30" s="60"/>
      <c r="U30" s="60"/>
      <c r="V30" s="60"/>
      <c r="W30" s="60">
        <v>760683</v>
      </c>
      <c r="X30" s="60">
        <v>4315884</v>
      </c>
      <c r="Y30" s="60">
        <v>-3555201</v>
      </c>
      <c r="Z30" s="140">
        <v>-82.37</v>
      </c>
      <c r="AA30" s="155">
        <v>4315884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11746909</v>
      </c>
      <c r="D36" s="156">
        <f t="shared" si="4"/>
        <v>0</v>
      </c>
      <c r="E36" s="60">
        <f t="shared" si="4"/>
        <v>22600000</v>
      </c>
      <c r="F36" s="60">
        <f t="shared" si="4"/>
        <v>20992000</v>
      </c>
      <c r="G36" s="60">
        <f t="shared" si="4"/>
        <v>360000</v>
      </c>
      <c r="H36" s="60">
        <f t="shared" si="4"/>
        <v>0</v>
      </c>
      <c r="I36" s="60">
        <f t="shared" si="4"/>
        <v>483800</v>
      </c>
      <c r="J36" s="60">
        <f t="shared" si="4"/>
        <v>843800</v>
      </c>
      <c r="K36" s="60">
        <f t="shared" si="4"/>
        <v>1714399</v>
      </c>
      <c r="L36" s="60">
        <f t="shared" si="4"/>
        <v>0</v>
      </c>
      <c r="M36" s="60">
        <f t="shared" si="4"/>
        <v>6295238</v>
      </c>
      <c r="N36" s="60">
        <f t="shared" si="4"/>
        <v>8009637</v>
      </c>
      <c r="O36" s="60">
        <f t="shared" si="4"/>
        <v>2466025</v>
      </c>
      <c r="P36" s="60">
        <f t="shared" si="4"/>
        <v>1521927</v>
      </c>
      <c r="Q36" s="60">
        <f t="shared" si="4"/>
        <v>883000</v>
      </c>
      <c r="R36" s="60">
        <f t="shared" si="4"/>
        <v>4870952</v>
      </c>
      <c r="S36" s="60">
        <f t="shared" si="4"/>
        <v>1443634</v>
      </c>
      <c r="T36" s="60">
        <f t="shared" si="4"/>
        <v>5518094</v>
      </c>
      <c r="U36" s="60">
        <f t="shared" si="4"/>
        <v>0</v>
      </c>
      <c r="V36" s="60">
        <f t="shared" si="4"/>
        <v>6961728</v>
      </c>
      <c r="W36" s="60">
        <f t="shared" si="4"/>
        <v>20686117</v>
      </c>
      <c r="X36" s="60">
        <f t="shared" si="4"/>
        <v>20992000</v>
      </c>
      <c r="Y36" s="60">
        <f t="shared" si="4"/>
        <v>-305883</v>
      </c>
      <c r="Z36" s="140">
        <f aca="true" t="shared" si="5" ref="Z36:Z49">+IF(X36&lt;&gt;0,+(Y36/X36)*100,0)</f>
        <v>-1.4571408155487804</v>
      </c>
      <c r="AA36" s="155">
        <f>AA6+AA21</f>
        <v>20992000</v>
      </c>
    </row>
    <row r="37" spans="1:27" ht="12.75">
      <c r="A37" s="291" t="s">
        <v>206</v>
      </c>
      <c r="B37" s="142"/>
      <c r="C37" s="62">
        <f t="shared" si="4"/>
        <v>1178358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85711072</v>
      </c>
      <c r="D38" s="156">
        <f t="shared" si="4"/>
        <v>0</v>
      </c>
      <c r="E38" s="60">
        <f t="shared" si="4"/>
        <v>75300000</v>
      </c>
      <c r="F38" s="60">
        <f t="shared" si="4"/>
        <v>80910000</v>
      </c>
      <c r="G38" s="60">
        <f t="shared" si="4"/>
        <v>0</v>
      </c>
      <c r="H38" s="60">
        <f t="shared" si="4"/>
        <v>3776000</v>
      </c>
      <c r="I38" s="60">
        <f t="shared" si="4"/>
        <v>2175483</v>
      </c>
      <c r="J38" s="60">
        <f t="shared" si="4"/>
        <v>5951483</v>
      </c>
      <c r="K38" s="60">
        <f t="shared" si="4"/>
        <v>5651616</v>
      </c>
      <c r="L38" s="60">
        <f t="shared" si="4"/>
        <v>0</v>
      </c>
      <c r="M38" s="60">
        <f t="shared" si="4"/>
        <v>21445173</v>
      </c>
      <c r="N38" s="60">
        <f t="shared" si="4"/>
        <v>27096789</v>
      </c>
      <c r="O38" s="60">
        <f t="shared" si="4"/>
        <v>8445920</v>
      </c>
      <c r="P38" s="60">
        <f t="shared" si="4"/>
        <v>3221792</v>
      </c>
      <c r="Q38" s="60">
        <f t="shared" si="4"/>
        <v>0</v>
      </c>
      <c r="R38" s="60">
        <f t="shared" si="4"/>
        <v>11667712</v>
      </c>
      <c r="S38" s="60">
        <f t="shared" si="4"/>
        <v>1906405</v>
      </c>
      <c r="T38" s="60">
        <f t="shared" si="4"/>
        <v>2596971</v>
      </c>
      <c r="U38" s="60">
        <f t="shared" si="4"/>
        <v>6211427</v>
      </c>
      <c r="V38" s="60">
        <f t="shared" si="4"/>
        <v>10714803</v>
      </c>
      <c r="W38" s="60">
        <f t="shared" si="4"/>
        <v>55430787</v>
      </c>
      <c r="X38" s="60">
        <f t="shared" si="4"/>
        <v>80910000</v>
      </c>
      <c r="Y38" s="60">
        <f t="shared" si="4"/>
        <v>-25479213</v>
      </c>
      <c r="Z38" s="140">
        <f t="shared" si="5"/>
        <v>-31.49080830552466</v>
      </c>
      <c r="AA38" s="155">
        <f>AA8+AA23</f>
        <v>80910000</v>
      </c>
    </row>
    <row r="39" spans="1:27" ht="12.75">
      <c r="A39" s="291" t="s">
        <v>208</v>
      </c>
      <c r="B39" s="142"/>
      <c r="C39" s="62">
        <f t="shared" si="4"/>
        <v>5071260</v>
      </c>
      <c r="D39" s="156">
        <f t="shared" si="4"/>
        <v>0</v>
      </c>
      <c r="E39" s="60">
        <f t="shared" si="4"/>
        <v>14402000</v>
      </c>
      <c r="F39" s="60">
        <f t="shared" si="4"/>
        <v>13602000</v>
      </c>
      <c r="G39" s="60">
        <f t="shared" si="4"/>
        <v>0</v>
      </c>
      <c r="H39" s="60">
        <f t="shared" si="4"/>
        <v>0</v>
      </c>
      <c r="I39" s="60">
        <f t="shared" si="4"/>
        <v>5215037</v>
      </c>
      <c r="J39" s="60">
        <f t="shared" si="4"/>
        <v>5215037</v>
      </c>
      <c r="K39" s="60">
        <f t="shared" si="4"/>
        <v>1511332</v>
      </c>
      <c r="L39" s="60">
        <f t="shared" si="4"/>
        <v>0</v>
      </c>
      <c r="M39" s="60">
        <f t="shared" si="4"/>
        <v>972935</v>
      </c>
      <c r="N39" s="60">
        <f t="shared" si="4"/>
        <v>2484267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8093773</v>
      </c>
      <c r="V39" s="60">
        <f t="shared" si="4"/>
        <v>8093773</v>
      </c>
      <c r="W39" s="60">
        <f t="shared" si="4"/>
        <v>15793077</v>
      </c>
      <c r="X39" s="60">
        <f t="shared" si="4"/>
        <v>13602000</v>
      </c>
      <c r="Y39" s="60">
        <f t="shared" si="4"/>
        <v>2191077</v>
      </c>
      <c r="Z39" s="140">
        <f t="shared" si="5"/>
        <v>16.10849139832378</v>
      </c>
      <c r="AA39" s="155">
        <f>AA9+AA24</f>
        <v>13602000</v>
      </c>
    </row>
    <row r="40" spans="1:27" ht="12.75">
      <c r="A40" s="291" t="s">
        <v>209</v>
      </c>
      <c r="B40" s="142"/>
      <c r="C40" s="62">
        <f t="shared" si="4"/>
        <v>20291074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123998673</v>
      </c>
      <c r="D41" s="294">
        <f t="shared" si="6"/>
        <v>0</v>
      </c>
      <c r="E41" s="295">
        <f t="shared" si="6"/>
        <v>112302000</v>
      </c>
      <c r="F41" s="295">
        <f t="shared" si="6"/>
        <v>115504000</v>
      </c>
      <c r="G41" s="295">
        <f t="shared" si="6"/>
        <v>360000</v>
      </c>
      <c r="H41" s="295">
        <f t="shared" si="6"/>
        <v>3776000</v>
      </c>
      <c r="I41" s="295">
        <f t="shared" si="6"/>
        <v>7874320</v>
      </c>
      <c r="J41" s="295">
        <f t="shared" si="6"/>
        <v>12010320</v>
      </c>
      <c r="K41" s="295">
        <f t="shared" si="6"/>
        <v>8877347</v>
      </c>
      <c r="L41" s="295">
        <f t="shared" si="6"/>
        <v>0</v>
      </c>
      <c r="M41" s="295">
        <f t="shared" si="6"/>
        <v>28713346</v>
      </c>
      <c r="N41" s="295">
        <f t="shared" si="6"/>
        <v>37590693</v>
      </c>
      <c r="O41" s="295">
        <f t="shared" si="6"/>
        <v>10911945</v>
      </c>
      <c r="P41" s="295">
        <f t="shared" si="6"/>
        <v>4743719</v>
      </c>
      <c r="Q41" s="295">
        <f t="shared" si="6"/>
        <v>883000</v>
      </c>
      <c r="R41" s="295">
        <f t="shared" si="6"/>
        <v>16538664</v>
      </c>
      <c r="S41" s="295">
        <f t="shared" si="6"/>
        <v>3350039</v>
      </c>
      <c r="T41" s="295">
        <f t="shared" si="6"/>
        <v>8115065</v>
      </c>
      <c r="U41" s="295">
        <f t="shared" si="6"/>
        <v>14305200</v>
      </c>
      <c r="V41" s="295">
        <f t="shared" si="6"/>
        <v>25770304</v>
      </c>
      <c r="W41" s="295">
        <f t="shared" si="6"/>
        <v>91909981</v>
      </c>
      <c r="X41" s="295">
        <f t="shared" si="6"/>
        <v>115504000</v>
      </c>
      <c r="Y41" s="295">
        <f t="shared" si="6"/>
        <v>-23594019</v>
      </c>
      <c r="Z41" s="296">
        <f t="shared" si="5"/>
        <v>-20.42701464884333</v>
      </c>
      <c r="AA41" s="297">
        <f>SUM(AA36:AA40)</f>
        <v>115504000</v>
      </c>
    </row>
    <row r="42" spans="1:27" ht="12.75">
      <c r="A42" s="298" t="s">
        <v>211</v>
      </c>
      <c r="B42" s="136"/>
      <c r="C42" s="95">
        <f aca="true" t="shared" si="7" ref="C42:Y48">C12+C27</f>
        <v>617269</v>
      </c>
      <c r="D42" s="129">
        <f t="shared" si="7"/>
        <v>0</v>
      </c>
      <c r="E42" s="54">
        <f t="shared" si="7"/>
        <v>1700000</v>
      </c>
      <c r="F42" s="54">
        <f t="shared" si="7"/>
        <v>854116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443000</v>
      </c>
      <c r="R42" s="54">
        <f t="shared" si="7"/>
        <v>443000</v>
      </c>
      <c r="S42" s="54">
        <f t="shared" si="7"/>
        <v>228893</v>
      </c>
      <c r="T42" s="54">
        <f t="shared" si="7"/>
        <v>1262689</v>
      </c>
      <c r="U42" s="54">
        <f t="shared" si="7"/>
        <v>22520</v>
      </c>
      <c r="V42" s="54">
        <f t="shared" si="7"/>
        <v>1514102</v>
      </c>
      <c r="W42" s="54">
        <f t="shared" si="7"/>
        <v>1957102</v>
      </c>
      <c r="X42" s="54">
        <f t="shared" si="7"/>
        <v>854116</v>
      </c>
      <c r="Y42" s="54">
        <f t="shared" si="7"/>
        <v>1102986</v>
      </c>
      <c r="Z42" s="184">
        <f t="shared" si="5"/>
        <v>129.13772836476545</v>
      </c>
      <c r="AA42" s="130">
        <f aca="true" t="shared" si="8" ref="AA42:AA48">AA12+AA27</f>
        <v>854116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19294025</v>
      </c>
      <c r="D45" s="129">
        <f t="shared" si="7"/>
        <v>0</v>
      </c>
      <c r="E45" s="54">
        <f t="shared" si="7"/>
        <v>9600000</v>
      </c>
      <c r="F45" s="54">
        <f t="shared" si="7"/>
        <v>7244687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184116</v>
      </c>
      <c r="L45" s="54">
        <f t="shared" si="7"/>
        <v>0</v>
      </c>
      <c r="M45" s="54">
        <f t="shared" si="7"/>
        <v>952987</v>
      </c>
      <c r="N45" s="54">
        <f t="shared" si="7"/>
        <v>1137103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1137103</v>
      </c>
      <c r="X45" s="54">
        <f t="shared" si="7"/>
        <v>7244687</v>
      </c>
      <c r="Y45" s="54">
        <f t="shared" si="7"/>
        <v>-6107584</v>
      </c>
      <c r="Z45" s="184">
        <f t="shared" si="5"/>
        <v>-84.30431846123925</v>
      </c>
      <c r="AA45" s="130">
        <f t="shared" si="8"/>
        <v>7244687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143909967</v>
      </c>
      <c r="D49" s="218">
        <f t="shared" si="9"/>
        <v>0</v>
      </c>
      <c r="E49" s="220">
        <f t="shared" si="9"/>
        <v>123602000</v>
      </c>
      <c r="F49" s="220">
        <f t="shared" si="9"/>
        <v>123602803</v>
      </c>
      <c r="G49" s="220">
        <f t="shared" si="9"/>
        <v>360000</v>
      </c>
      <c r="H49" s="220">
        <f t="shared" si="9"/>
        <v>3776000</v>
      </c>
      <c r="I49" s="220">
        <f t="shared" si="9"/>
        <v>7874320</v>
      </c>
      <c r="J49" s="220">
        <f t="shared" si="9"/>
        <v>12010320</v>
      </c>
      <c r="K49" s="220">
        <f t="shared" si="9"/>
        <v>9061463</v>
      </c>
      <c r="L49" s="220">
        <f t="shared" si="9"/>
        <v>0</v>
      </c>
      <c r="M49" s="220">
        <f t="shared" si="9"/>
        <v>29666333</v>
      </c>
      <c r="N49" s="220">
        <f t="shared" si="9"/>
        <v>38727796</v>
      </c>
      <c r="O49" s="220">
        <f t="shared" si="9"/>
        <v>10911945</v>
      </c>
      <c r="P49" s="220">
        <f t="shared" si="9"/>
        <v>4743719</v>
      </c>
      <c r="Q49" s="220">
        <f t="shared" si="9"/>
        <v>1326000</v>
      </c>
      <c r="R49" s="220">
        <f t="shared" si="9"/>
        <v>16981664</v>
      </c>
      <c r="S49" s="220">
        <f t="shared" si="9"/>
        <v>3578932</v>
      </c>
      <c r="T49" s="220">
        <f t="shared" si="9"/>
        <v>9377754</v>
      </c>
      <c r="U49" s="220">
        <f t="shared" si="9"/>
        <v>14327720</v>
      </c>
      <c r="V49" s="220">
        <f t="shared" si="9"/>
        <v>27284406</v>
      </c>
      <c r="W49" s="220">
        <f t="shared" si="9"/>
        <v>95004186</v>
      </c>
      <c r="X49" s="220">
        <f t="shared" si="9"/>
        <v>123602803</v>
      </c>
      <c r="Y49" s="220">
        <f t="shared" si="9"/>
        <v>-28598617</v>
      </c>
      <c r="Z49" s="221">
        <f t="shared" si="5"/>
        <v>-23.137514931599085</v>
      </c>
      <c r="AA49" s="222">
        <f>SUM(AA41:AA48)</f>
        <v>123602803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32310000</v>
      </c>
      <c r="F51" s="54">
        <f t="shared" si="10"/>
        <v>40810000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40810000</v>
      </c>
      <c r="Y51" s="54">
        <f t="shared" si="10"/>
        <v>-40810000</v>
      </c>
      <c r="Z51" s="184">
        <f>+IF(X51&lt;&gt;0,+(Y51/X51)*100,0)</f>
        <v>-100</v>
      </c>
      <c r="AA51" s="130">
        <f>SUM(AA57:AA61)</f>
        <v>40810000</v>
      </c>
    </row>
    <row r="52" spans="1:27" ht="12.75">
      <c r="A52" s="310" t="s">
        <v>205</v>
      </c>
      <c r="B52" s="142"/>
      <c r="C52" s="62"/>
      <c r="D52" s="156"/>
      <c r="E52" s="60">
        <v>4800000</v>
      </c>
      <c r="F52" s="60">
        <v>12900000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12900000</v>
      </c>
      <c r="Y52" s="60">
        <v>-12900000</v>
      </c>
      <c r="Z52" s="140">
        <v>-100</v>
      </c>
      <c r="AA52" s="155">
        <v>12900000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11100000</v>
      </c>
      <c r="F54" s="60">
        <v>11100000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11100000</v>
      </c>
      <c r="Y54" s="60">
        <v>-11100000</v>
      </c>
      <c r="Z54" s="140">
        <v>-100</v>
      </c>
      <c r="AA54" s="155">
        <v>11100000</v>
      </c>
    </row>
    <row r="55" spans="1:27" ht="12.75">
      <c r="A55" s="310" t="s">
        <v>208</v>
      </c>
      <c r="B55" s="142"/>
      <c r="C55" s="62"/>
      <c r="D55" s="156"/>
      <c r="E55" s="60">
        <v>2000000</v>
      </c>
      <c r="F55" s="60">
        <v>4700000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4700000</v>
      </c>
      <c r="Y55" s="60">
        <v>-4700000</v>
      </c>
      <c r="Z55" s="140">
        <v>-100</v>
      </c>
      <c r="AA55" s="155">
        <v>4700000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17900000</v>
      </c>
      <c r="F57" s="295">
        <f t="shared" si="11"/>
        <v>28700000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28700000</v>
      </c>
      <c r="Y57" s="295">
        <f t="shared" si="11"/>
        <v>-28700000</v>
      </c>
      <c r="Z57" s="296">
        <f>+IF(X57&lt;&gt;0,+(Y57/X57)*100,0)</f>
        <v>-100</v>
      </c>
      <c r="AA57" s="297">
        <f>SUM(AA52:AA56)</f>
        <v>28700000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14410000</v>
      </c>
      <c r="F61" s="60">
        <v>12110000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12110000</v>
      </c>
      <c r="Y61" s="60">
        <v>-12110000</v>
      </c>
      <c r="Z61" s="140">
        <v>-100</v>
      </c>
      <c r="AA61" s="155">
        <v>12110000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182500806</v>
      </c>
      <c r="D65" s="156">
        <v>166056000</v>
      </c>
      <c r="E65" s="60">
        <v>192050000</v>
      </c>
      <c r="F65" s="60">
        <v>166056000</v>
      </c>
      <c r="G65" s="60">
        <v>13305000</v>
      </c>
      <c r="H65" s="60">
        <v>12867000</v>
      </c>
      <c r="I65" s="60">
        <v>13815619</v>
      </c>
      <c r="J65" s="60">
        <v>39987619</v>
      </c>
      <c r="K65" s="60">
        <v>13337038</v>
      </c>
      <c r="L65" s="60">
        <v>13310907</v>
      </c>
      <c r="M65" s="60">
        <v>13520638</v>
      </c>
      <c r="N65" s="60">
        <v>40168583</v>
      </c>
      <c r="O65" s="60">
        <v>13107346</v>
      </c>
      <c r="P65" s="60">
        <v>13304521</v>
      </c>
      <c r="Q65" s="60">
        <v>13646023</v>
      </c>
      <c r="R65" s="60">
        <v>40057890</v>
      </c>
      <c r="S65" s="60">
        <v>13960024</v>
      </c>
      <c r="T65" s="60">
        <v>13925155</v>
      </c>
      <c r="U65" s="60">
        <v>13903343</v>
      </c>
      <c r="V65" s="60">
        <v>41788522</v>
      </c>
      <c r="W65" s="60">
        <v>162002614</v>
      </c>
      <c r="X65" s="60">
        <v>166056000</v>
      </c>
      <c r="Y65" s="60">
        <v>-4053386</v>
      </c>
      <c r="Z65" s="140">
        <v>-2.44</v>
      </c>
      <c r="AA65" s="155"/>
    </row>
    <row r="66" spans="1:27" ht="12.75">
      <c r="A66" s="311" t="s">
        <v>224</v>
      </c>
      <c r="B66" s="316"/>
      <c r="C66" s="273">
        <v>41354630</v>
      </c>
      <c r="D66" s="274"/>
      <c r="E66" s="275"/>
      <c r="F66" s="275"/>
      <c r="G66" s="275">
        <v>609000</v>
      </c>
      <c r="H66" s="275">
        <v>4253000</v>
      </c>
      <c r="I66" s="275">
        <v>7493335</v>
      </c>
      <c r="J66" s="275">
        <v>12355335</v>
      </c>
      <c r="K66" s="275">
        <v>4902797</v>
      </c>
      <c r="L66" s="275"/>
      <c r="M66" s="275">
        <v>11201475</v>
      </c>
      <c r="N66" s="275">
        <v>16104272</v>
      </c>
      <c r="O66" s="275">
        <v>12445</v>
      </c>
      <c r="P66" s="275">
        <v>609100</v>
      </c>
      <c r="Q66" s="275">
        <v>5867534</v>
      </c>
      <c r="R66" s="275">
        <v>6489079</v>
      </c>
      <c r="S66" s="275">
        <v>3017634</v>
      </c>
      <c r="T66" s="275">
        <v>1523604</v>
      </c>
      <c r="U66" s="275">
        <v>8216128</v>
      </c>
      <c r="V66" s="275">
        <v>12757366</v>
      </c>
      <c r="W66" s="275">
        <v>47706052</v>
      </c>
      <c r="X66" s="275"/>
      <c r="Y66" s="275">
        <v>47706052</v>
      </c>
      <c r="Z66" s="140"/>
      <c r="AA66" s="277"/>
    </row>
    <row r="67" spans="1:27" ht="12.75">
      <c r="A67" s="311" t="s">
        <v>225</v>
      </c>
      <c r="B67" s="316"/>
      <c r="C67" s="62">
        <v>182889054</v>
      </c>
      <c r="D67" s="156">
        <v>28891000</v>
      </c>
      <c r="E67" s="60">
        <v>42000000</v>
      </c>
      <c r="F67" s="60">
        <v>28891000</v>
      </c>
      <c r="G67" s="60">
        <v>2118000</v>
      </c>
      <c r="H67" s="60">
        <v>3627000</v>
      </c>
      <c r="I67" s="60">
        <v>9976404</v>
      </c>
      <c r="J67" s="60">
        <v>15721404</v>
      </c>
      <c r="K67" s="60">
        <v>718438</v>
      </c>
      <c r="L67" s="60">
        <v>2184645</v>
      </c>
      <c r="M67" s="60">
        <v>7072542</v>
      </c>
      <c r="N67" s="60">
        <v>9975625</v>
      </c>
      <c r="O67" s="60">
        <v>1958470</v>
      </c>
      <c r="P67" s="60">
        <v>2117577</v>
      </c>
      <c r="Q67" s="60">
        <v>2351851</v>
      </c>
      <c r="R67" s="60">
        <v>6427898</v>
      </c>
      <c r="S67" s="60">
        <v>5405388</v>
      </c>
      <c r="T67" s="60">
        <v>3930032</v>
      </c>
      <c r="U67" s="60">
        <v>6807928</v>
      </c>
      <c r="V67" s="60">
        <v>16143348</v>
      </c>
      <c r="W67" s="60">
        <v>48268275</v>
      </c>
      <c r="X67" s="60">
        <v>28891000</v>
      </c>
      <c r="Y67" s="60">
        <v>19377275</v>
      </c>
      <c r="Z67" s="140">
        <v>67.07</v>
      </c>
      <c r="AA67" s="155"/>
    </row>
    <row r="68" spans="1:27" ht="12.75">
      <c r="A68" s="311" t="s">
        <v>43</v>
      </c>
      <c r="B68" s="316"/>
      <c r="C68" s="62">
        <v>24899700</v>
      </c>
      <c r="D68" s="156">
        <v>154509000</v>
      </c>
      <c r="E68" s="60">
        <v>176032000</v>
      </c>
      <c r="F68" s="60">
        <v>154509000</v>
      </c>
      <c r="G68" s="60">
        <v>8080000</v>
      </c>
      <c r="H68" s="60">
        <v>14938000</v>
      </c>
      <c r="I68" s="60">
        <v>16819000</v>
      </c>
      <c r="J68" s="60">
        <v>39837000</v>
      </c>
      <c r="K68" s="60">
        <v>5653019</v>
      </c>
      <c r="L68" s="60">
        <v>12064453</v>
      </c>
      <c r="M68" s="60">
        <v>11354000</v>
      </c>
      <c r="N68" s="60">
        <v>29071472</v>
      </c>
      <c r="O68" s="60">
        <v>9189741</v>
      </c>
      <c r="P68" s="60">
        <v>8069448</v>
      </c>
      <c r="Q68" s="60">
        <v>18153546</v>
      </c>
      <c r="R68" s="60">
        <v>35412735</v>
      </c>
      <c r="S68" s="60">
        <v>4242395</v>
      </c>
      <c r="T68" s="60">
        <v>10129246</v>
      </c>
      <c r="U68" s="60">
        <v>17711575</v>
      </c>
      <c r="V68" s="60">
        <v>32083216</v>
      </c>
      <c r="W68" s="60">
        <v>136404423</v>
      </c>
      <c r="X68" s="60">
        <v>154509000</v>
      </c>
      <c r="Y68" s="60">
        <v>-18104577</v>
      </c>
      <c r="Z68" s="140">
        <v>-11.72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431644190</v>
      </c>
      <c r="D69" s="218">
        <f t="shared" si="12"/>
        <v>349456000</v>
      </c>
      <c r="E69" s="220">
        <f t="shared" si="12"/>
        <v>410082000</v>
      </c>
      <c r="F69" s="220">
        <f t="shared" si="12"/>
        <v>349456000</v>
      </c>
      <c r="G69" s="220">
        <f t="shared" si="12"/>
        <v>24112000</v>
      </c>
      <c r="H69" s="220">
        <f t="shared" si="12"/>
        <v>35685000</v>
      </c>
      <c r="I69" s="220">
        <f t="shared" si="12"/>
        <v>48104358</v>
      </c>
      <c r="J69" s="220">
        <f t="shared" si="12"/>
        <v>107901358</v>
      </c>
      <c r="K69" s="220">
        <f t="shared" si="12"/>
        <v>24611292</v>
      </c>
      <c r="L69" s="220">
        <f t="shared" si="12"/>
        <v>27560005</v>
      </c>
      <c r="M69" s="220">
        <f t="shared" si="12"/>
        <v>43148655</v>
      </c>
      <c r="N69" s="220">
        <f t="shared" si="12"/>
        <v>95319952</v>
      </c>
      <c r="O69" s="220">
        <f t="shared" si="12"/>
        <v>24268002</v>
      </c>
      <c r="P69" s="220">
        <f t="shared" si="12"/>
        <v>24100646</v>
      </c>
      <c r="Q69" s="220">
        <f t="shared" si="12"/>
        <v>40018954</v>
      </c>
      <c r="R69" s="220">
        <f t="shared" si="12"/>
        <v>88387602</v>
      </c>
      <c r="S69" s="220">
        <f t="shared" si="12"/>
        <v>26625441</v>
      </c>
      <c r="T69" s="220">
        <f t="shared" si="12"/>
        <v>29508037</v>
      </c>
      <c r="U69" s="220">
        <f t="shared" si="12"/>
        <v>46638974</v>
      </c>
      <c r="V69" s="220">
        <f t="shared" si="12"/>
        <v>102772452</v>
      </c>
      <c r="W69" s="220">
        <f t="shared" si="12"/>
        <v>394381364</v>
      </c>
      <c r="X69" s="220">
        <f t="shared" si="12"/>
        <v>349456000</v>
      </c>
      <c r="Y69" s="220">
        <f t="shared" si="12"/>
        <v>44925364</v>
      </c>
      <c r="Z69" s="221">
        <f>+IF(X69&lt;&gt;0,+(Y69/X69)*100,0)</f>
        <v>12.855799871800741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123998673</v>
      </c>
      <c r="D5" s="357">
        <f t="shared" si="0"/>
        <v>0</v>
      </c>
      <c r="E5" s="356">
        <f t="shared" si="0"/>
        <v>22102000</v>
      </c>
      <c r="F5" s="358">
        <f t="shared" si="0"/>
        <v>73210000</v>
      </c>
      <c r="G5" s="358">
        <f t="shared" si="0"/>
        <v>360000</v>
      </c>
      <c r="H5" s="356">
        <f t="shared" si="0"/>
        <v>3776000</v>
      </c>
      <c r="I5" s="356">
        <f t="shared" si="0"/>
        <v>7874320</v>
      </c>
      <c r="J5" s="358">
        <f t="shared" si="0"/>
        <v>12010320</v>
      </c>
      <c r="K5" s="358">
        <f t="shared" si="0"/>
        <v>3058761</v>
      </c>
      <c r="L5" s="356">
        <f t="shared" si="0"/>
        <v>0</v>
      </c>
      <c r="M5" s="356">
        <f t="shared" si="0"/>
        <v>2645560</v>
      </c>
      <c r="N5" s="358">
        <f t="shared" si="0"/>
        <v>5704321</v>
      </c>
      <c r="O5" s="358">
        <f t="shared" si="0"/>
        <v>10911945</v>
      </c>
      <c r="P5" s="356">
        <f t="shared" si="0"/>
        <v>4743719</v>
      </c>
      <c r="Q5" s="356">
        <f t="shared" si="0"/>
        <v>883000</v>
      </c>
      <c r="R5" s="358">
        <f t="shared" si="0"/>
        <v>16538664</v>
      </c>
      <c r="S5" s="358">
        <f t="shared" si="0"/>
        <v>3350039</v>
      </c>
      <c r="T5" s="356">
        <f t="shared" si="0"/>
        <v>8115065</v>
      </c>
      <c r="U5" s="356">
        <f t="shared" si="0"/>
        <v>10907063</v>
      </c>
      <c r="V5" s="358">
        <f t="shared" si="0"/>
        <v>22372167</v>
      </c>
      <c r="W5" s="358">
        <f t="shared" si="0"/>
        <v>56625472</v>
      </c>
      <c r="X5" s="356">
        <f t="shared" si="0"/>
        <v>73210000</v>
      </c>
      <c r="Y5" s="358">
        <f t="shared" si="0"/>
        <v>-16584528</v>
      </c>
      <c r="Z5" s="359">
        <f>+IF(X5&lt;&gt;0,+(Y5/X5)*100,0)</f>
        <v>-22.653364294495287</v>
      </c>
      <c r="AA5" s="360">
        <f>+AA6+AA8+AA11+AA13+AA15</f>
        <v>73210000</v>
      </c>
    </row>
    <row r="6" spans="1:27" ht="12.75">
      <c r="A6" s="361" t="s">
        <v>205</v>
      </c>
      <c r="B6" s="142"/>
      <c r="C6" s="60">
        <f>+C7</f>
        <v>11746909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360000</v>
      </c>
      <c r="H6" s="60">
        <f t="shared" si="1"/>
        <v>0</v>
      </c>
      <c r="I6" s="60">
        <f t="shared" si="1"/>
        <v>483800</v>
      </c>
      <c r="J6" s="59">
        <f t="shared" si="1"/>
        <v>843800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2466025</v>
      </c>
      <c r="P6" s="60">
        <f t="shared" si="1"/>
        <v>1521927</v>
      </c>
      <c r="Q6" s="60">
        <f t="shared" si="1"/>
        <v>883000</v>
      </c>
      <c r="R6" s="59">
        <f t="shared" si="1"/>
        <v>4870952</v>
      </c>
      <c r="S6" s="59">
        <f t="shared" si="1"/>
        <v>1443634</v>
      </c>
      <c r="T6" s="60">
        <f t="shared" si="1"/>
        <v>5518094</v>
      </c>
      <c r="U6" s="60">
        <f t="shared" si="1"/>
        <v>0</v>
      </c>
      <c r="V6" s="59">
        <f t="shared" si="1"/>
        <v>6961728</v>
      </c>
      <c r="W6" s="59">
        <f t="shared" si="1"/>
        <v>12676480</v>
      </c>
      <c r="X6" s="60">
        <f t="shared" si="1"/>
        <v>0</v>
      </c>
      <c r="Y6" s="59">
        <f t="shared" si="1"/>
        <v>12676480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11746909</v>
      </c>
      <c r="D7" s="340"/>
      <c r="E7" s="60"/>
      <c r="F7" s="59"/>
      <c r="G7" s="59">
        <v>360000</v>
      </c>
      <c r="H7" s="60"/>
      <c r="I7" s="60">
        <v>483800</v>
      </c>
      <c r="J7" s="59">
        <v>843800</v>
      </c>
      <c r="K7" s="59"/>
      <c r="L7" s="60"/>
      <c r="M7" s="60"/>
      <c r="N7" s="59"/>
      <c r="O7" s="59">
        <v>2466025</v>
      </c>
      <c r="P7" s="60">
        <v>1521927</v>
      </c>
      <c r="Q7" s="60">
        <v>883000</v>
      </c>
      <c r="R7" s="59">
        <v>4870952</v>
      </c>
      <c r="S7" s="59">
        <v>1443634</v>
      </c>
      <c r="T7" s="60">
        <v>5518094</v>
      </c>
      <c r="U7" s="60"/>
      <c r="V7" s="59">
        <v>6961728</v>
      </c>
      <c r="W7" s="59">
        <v>12676480</v>
      </c>
      <c r="X7" s="60"/>
      <c r="Y7" s="59">
        <v>12676480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1178358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1178358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85711072</v>
      </c>
      <c r="D11" s="363">
        <f aca="true" t="shared" si="3" ref="D11:AA11">+D12</f>
        <v>0</v>
      </c>
      <c r="E11" s="362">
        <f t="shared" si="3"/>
        <v>7700000</v>
      </c>
      <c r="F11" s="364">
        <f t="shared" si="3"/>
        <v>73210000</v>
      </c>
      <c r="G11" s="364">
        <f t="shared" si="3"/>
        <v>0</v>
      </c>
      <c r="H11" s="362">
        <f t="shared" si="3"/>
        <v>3776000</v>
      </c>
      <c r="I11" s="362">
        <f t="shared" si="3"/>
        <v>2175483</v>
      </c>
      <c r="J11" s="364">
        <f t="shared" si="3"/>
        <v>5951483</v>
      </c>
      <c r="K11" s="364">
        <f t="shared" si="3"/>
        <v>1547429</v>
      </c>
      <c r="L11" s="362">
        <f t="shared" si="3"/>
        <v>0</v>
      </c>
      <c r="M11" s="362">
        <f t="shared" si="3"/>
        <v>1672625</v>
      </c>
      <c r="N11" s="364">
        <f t="shared" si="3"/>
        <v>3220054</v>
      </c>
      <c r="O11" s="364">
        <f t="shared" si="3"/>
        <v>8445920</v>
      </c>
      <c r="P11" s="362">
        <f t="shared" si="3"/>
        <v>3221792</v>
      </c>
      <c r="Q11" s="362">
        <f t="shared" si="3"/>
        <v>0</v>
      </c>
      <c r="R11" s="364">
        <f t="shared" si="3"/>
        <v>11667712</v>
      </c>
      <c r="S11" s="364">
        <f t="shared" si="3"/>
        <v>1906405</v>
      </c>
      <c r="T11" s="362">
        <f t="shared" si="3"/>
        <v>2596971</v>
      </c>
      <c r="U11" s="362">
        <f t="shared" si="3"/>
        <v>2813290</v>
      </c>
      <c r="V11" s="364">
        <f t="shared" si="3"/>
        <v>7316666</v>
      </c>
      <c r="W11" s="364">
        <f t="shared" si="3"/>
        <v>28155915</v>
      </c>
      <c r="X11" s="362">
        <f t="shared" si="3"/>
        <v>73210000</v>
      </c>
      <c r="Y11" s="364">
        <f t="shared" si="3"/>
        <v>-45054085</v>
      </c>
      <c r="Z11" s="365">
        <f>+IF(X11&lt;&gt;0,+(Y11/X11)*100,0)</f>
        <v>-61.54088922278377</v>
      </c>
      <c r="AA11" s="366">
        <f t="shared" si="3"/>
        <v>73210000</v>
      </c>
    </row>
    <row r="12" spans="1:27" ht="12.75">
      <c r="A12" s="291" t="s">
        <v>232</v>
      </c>
      <c r="B12" s="136"/>
      <c r="C12" s="60">
        <v>85711072</v>
      </c>
      <c r="D12" s="340"/>
      <c r="E12" s="60">
        <v>7700000</v>
      </c>
      <c r="F12" s="59">
        <v>73210000</v>
      </c>
      <c r="G12" s="59"/>
      <c r="H12" s="60">
        <v>3776000</v>
      </c>
      <c r="I12" s="60">
        <v>2175483</v>
      </c>
      <c r="J12" s="59">
        <v>5951483</v>
      </c>
      <c r="K12" s="59">
        <v>1547429</v>
      </c>
      <c r="L12" s="60"/>
      <c r="M12" s="60">
        <v>1672625</v>
      </c>
      <c r="N12" s="59">
        <v>3220054</v>
      </c>
      <c r="O12" s="59">
        <v>8445920</v>
      </c>
      <c r="P12" s="60">
        <v>3221792</v>
      </c>
      <c r="Q12" s="60"/>
      <c r="R12" s="59">
        <v>11667712</v>
      </c>
      <c r="S12" s="59">
        <v>1906405</v>
      </c>
      <c r="T12" s="60">
        <v>2596971</v>
      </c>
      <c r="U12" s="60">
        <v>2813290</v>
      </c>
      <c r="V12" s="59">
        <v>7316666</v>
      </c>
      <c r="W12" s="59">
        <v>28155915</v>
      </c>
      <c r="X12" s="60">
        <v>73210000</v>
      </c>
      <c r="Y12" s="59">
        <v>-45054085</v>
      </c>
      <c r="Z12" s="61">
        <v>-61.54</v>
      </c>
      <c r="AA12" s="62">
        <v>73210000</v>
      </c>
    </row>
    <row r="13" spans="1:27" ht="12.75">
      <c r="A13" s="361" t="s">
        <v>208</v>
      </c>
      <c r="B13" s="136"/>
      <c r="C13" s="275">
        <f>+C14</f>
        <v>5071260</v>
      </c>
      <c r="D13" s="341">
        <f aca="true" t="shared" si="4" ref="D13:AA13">+D14</f>
        <v>0</v>
      </c>
      <c r="E13" s="275">
        <f t="shared" si="4"/>
        <v>14402000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5215037</v>
      </c>
      <c r="J13" s="342">
        <f t="shared" si="4"/>
        <v>5215037</v>
      </c>
      <c r="K13" s="342">
        <f t="shared" si="4"/>
        <v>1511332</v>
      </c>
      <c r="L13" s="275">
        <f t="shared" si="4"/>
        <v>0</v>
      </c>
      <c r="M13" s="275">
        <f t="shared" si="4"/>
        <v>972935</v>
      </c>
      <c r="N13" s="342">
        <f t="shared" si="4"/>
        <v>2484267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8093773</v>
      </c>
      <c r="V13" s="342">
        <f t="shared" si="4"/>
        <v>8093773</v>
      </c>
      <c r="W13" s="342">
        <f t="shared" si="4"/>
        <v>15793077</v>
      </c>
      <c r="X13" s="275">
        <f t="shared" si="4"/>
        <v>0</v>
      </c>
      <c r="Y13" s="342">
        <f t="shared" si="4"/>
        <v>15793077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5071260</v>
      </c>
      <c r="D14" s="340"/>
      <c r="E14" s="60">
        <v>14402000</v>
      </c>
      <c r="F14" s="59"/>
      <c r="G14" s="59"/>
      <c r="H14" s="60"/>
      <c r="I14" s="60">
        <v>5215037</v>
      </c>
      <c r="J14" s="59">
        <v>5215037</v>
      </c>
      <c r="K14" s="59">
        <v>1511332</v>
      </c>
      <c r="L14" s="60"/>
      <c r="M14" s="60">
        <v>972935</v>
      </c>
      <c r="N14" s="59">
        <v>2484267</v>
      </c>
      <c r="O14" s="59"/>
      <c r="P14" s="60"/>
      <c r="Q14" s="60"/>
      <c r="R14" s="59"/>
      <c r="S14" s="59"/>
      <c r="T14" s="60"/>
      <c r="U14" s="60">
        <v>8093773</v>
      </c>
      <c r="V14" s="59">
        <v>8093773</v>
      </c>
      <c r="W14" s="59">
        <v>15793077</v>
      </c>
      <c r="X14" s="60"/>
      <c r="Y14" s="59">
        <v>15793077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20291074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20291074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1700000</v>
      </c>
      <c r="F22" s="345">
        <f t="shared" si="6"/>
        <v>854116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443000</v>
      </c>
      <c r="R22" s="345">
        <f t="shared" si="6"/>
        <v>443000</v>
      </c>
      <c r="S22" s="345">
        <f t="shared" si="6"/>
        <v>228893</v>
      </c>
      <c r="T22" s="343">
        <f t="shared" si="6"/>
        <v>1262689</v>
      </c>
      <c r="U22" s="343">
        <f t="shared" si="6"/>
        <v>22520</v>
      </c>
      <c r="V22" s="345">
        <f t="shared" si="6"/>
        <v>1514102</v>
      </c>
      <c r="W22" s="345">
        <f t="shared" si="6"/>
        <v>1957102</v>
      </c>
      <c r="X22" s="343">
        <f t="shared" si="6"/>
        <v>854116</v>
      </c>
      <c r="Y22" s="345">
        <f t="shared" si="6"/>
        <v>1102986</v>
      </c>
      <c r="Z22" s="336">
        <f>+IF(X22&lt;&gt;0,+(Y22/X22)*100,0)</f>
        <v>129.13772836476545</v>
      </c>
      <c r="AA22" s="350">
        <f>SUM(AA23:AA32)</f>
        <v>854116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1700000</v>
      </c>
      <c r="F28" s="342">
        <v>854116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22520</v>
      </c>
      <c r="V28" s="342">
        <v>22520</v>
      </c>
      <c r="W28" s="342">
        <v>22520</v>
      </c>
      <c r="X28" s="275">
        <v>854116</v>
      </c>
      <c r="Y28" s="342">
        <v>-831596</v>
      </c>
      <c r="Z28" s="335">
        <v>-97.36</v>
      </c>
      <c r="AA28" s="273">
        <v>854116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443000</v>
      </c>
      <c r="R32" s="59">
        <v>443000</v>
      </c>
      <c r="S32" s="59">
        <v>228893</v>
      </c>
      <c r="T32" s="60">
        <v>1262689</v>
      </c>
      <c r="U32" s="60"/>
      <c r="V32" s="59">
        <v>1491582</v>
      </c>
      <c r="W32" s="59">
        <v>1934582</v>
      </c>
      <c r="X32" s="60"/>
      <c r="Y32" s="59">
        <v>1934582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19129525</v>
      </c>
      <c r="D40" s="344">
        <f t="shared" si="9"/>
        <v>0</v>
      </c>
      <c r="E40" s="343">
        <f t="shared" si="9"/>
        <v>9600000</v>
      </c>
      <c r="F40" s="345">
        <f t="shared" si="9"/>
        <v>2928803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184116</v>
      </c>
      <c r="L40" s="343">
        <f t="shared" si="9"/>
        <v>0</v>
      </c>
      <c r="M40" s="343">
        <f t="shared" si="9"/>
        <v>192304</v>
      </c>
      <c r="N40" s="345">
        <f t="shared" si="9"/>
        <v>376420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376420</v>
      </c>
      <c r="X40" s="343">
        <f t="shared" si="9"/>
        <v>2928803</v>
      </c>
      <c r="Y40" s="345">
        <f t="shared" si="9"/>
        <v>-2552383</v>
      </c>
      <c r="Z40" s="336">
        <f>+IF(X40&lt;&gt;0,+(Y40/X40)*100,0)</f>
        <v>-87.14765042237393</v>
      </c>
      <c r="AA40" s="350">
        <f>SUM(AA41:AA49)</f>
        <v>2928803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2254106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2448682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12334388</v>
      </c>
      <c r="D46" s="368"/>
      <c r="E46" s="54">
        <v>5100000</v>
      </c>
      <c r="F46" s="53">
        <v>2928803</v>
      </c>
      <c r="G46" s="53"/>
      <c r="H46" s="54"/>
      <c r="I46" s="54"/>
      <c r="J46" s="53"/>
      <c r="K46" s="53"/>
      <c r="L46" s="54"/>
      <c r="M46" s="54">
        <v>192304</v>
      </c>
      <c r="N46" s="53">
        <v>192304</v>
      </c>
      <c r="O46" s="53"/>
      <c r="P46" s="54"/>
      <c r="Q46" s="54"/>
      <c r="R46" s="53"/>
      <c r="S46" s="53"/>
      <c r="T46" s="54"/>
      <c r="U46" s="54"/>
      <c r="V46" s="53"/>
      <c r="W46" s="53">
        <v>192304</v>
      </c>
      <c r="X46" s="54">
        <v>2928803</v>
      </c>
      <c r="Y46" s="53">
        <v>-2736499</v>
      </c>
      <c r="Z46" s="94">
        <v>-93.43</v>
      </c>
      <c r="AA46" s="95">
        <v>2928803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2092349</v>
      </c>
      <c r="D48" s="368"/>
      <c r="E48" s="54"/>
      <c r="F48" s="53"/>
      <c r="G48" s="53"/>
      <c r="H48" s="54"/>
      <c r="I48" s="54"/>
      <c r="J48" s="53"/>
      <c r="K48" s="53">
        <v>184116</v>
      </c>
      <c r="L48" s="54"/>
      <c r="M48" s="54"/>
      <c r="N48" s="53">
        <v>184116</v>
      </c>
      <c r="O48" s="53"/>
      <c r="P48" s="54"/>
      <c r="Q48" s="54"/>
      <c r="R48" s="53"/>
      <c r="S48" s="53"/>
      <c r="T48" s="54"/>
      <c r="U48" s="54"/>
      <c r="V48" s="53"/>
      <c r="W48" s="53">
        <v>184116</v>
      </c>
      <c r="X48" s="54"/>
      <c r="Y48" s="53">
        <v>184116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4500000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143128198</v>
      </c>
      <c r="D60" s="346">
        <f t="shared" si="14"/>
        <v>0</v>
      </c>
      <c r="E60" s="219">
        <f t="shared" si="14"/>
        <v>33402000</v>
      </c>
      <c r="F60" s="264">
        <f t="shared" si="14"/>
        <v>76992919</v>
      </c>
      <c r="G60" s="264">
        <f t="shared" si="14"/>
        <v>360000</v>
      </c>
      <c r="H60" s="219">
        <f t="shared" si="14"/>
        <v>3776000</v>
      </c>
      <c r="I60" s="219">
        <f t="shared" si="14"/>
        <v>7874320</v>
      </c>
      <c r="J60" s="264">
        <f t="shared" si="14"/>
        <v>12010320</v>
      </c>
      <c r="K60" s="264">
        <f t="shared" si="14"/>
        <v>3242877</v>
      </c>
      <c r="L60" s="219">
        <f t="shared" si="14"/>
        <v>0</v>
      </c>
      <c r="M60" s="219">
        <f t="shared" si="14"/>
        <v>2837864</v>
      </c>
      <c r="N60" s="264">
        <f t="shared" si="14"/>
        <v>6080741</v>
      </c>
      <c r="O60" s="264">
        <f t="shared" si="14"/>
        <v>10911945</v>
      </c>
      <c r="P60" s="219">
        <f t="shared" si="14"/>
        <v>4743719</v>
      </c>
      <c r="Q60" s="219">
        <f t="shared" si="14"/>
        <v>1326000</v>
      </c>
      <c r="R60" s="264">
        <f t="shared" si="14"/>
        <v>16981664</v>
      </c>
      <c r="S60" s="264">
        <f t="shared" si="14"/>
        <v>3578932</v>
      </c>
      <c r="T60" s="219">
        <f t="shared" si="14"/>
        <v>9377754</v>
      </c>
      <c r="U60" s="219">
        <f t="shared" si="14"/>
        <v>10929583</v>
      </c>
      <c r="V60" s="264">
        <f t="shared" si="14"/>
        <v>23886269</v>
      </c>
      <c r="W60" s="264">
        <f t="shared" si="14"/>
        <v>58958994</v>
      </c>
      <c r="X60" s="219">
        <f t="shared" si="14"/>
        <v>76992919</v>
      </c>
      <c r="Y60" s="264">
        <f t="shared" si="14"/>
        <v>-18033925</v>
      </c>
      <c r="Z60" s="337">
        <f>+IF(X60&lt;&gt;0,+(Y60/X60)*100,0)</f>
        <v>-23.422835806497996</v>
      </c>
      <c r="AA60" s="232">
        <f>+AA57+AA54+AA51+AA40+AA37+AA34+AA22+AA5</f>
        <v>76992919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90200000</v>
      </c>
      <c r="F5" s="358">
        <f t="shared" si="0"/>
        <v>42294000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5818586</v>
      </c>
      <c r="L5" s="356">
        <f t="shared" si="0"/>
        <v>0</v>
      </c>
      <c r="M5" s="356">
        <f t="shared" si="0"/>
        <v>26067786</v>
      </c>
      <c r="N5" s="358">
        <f t="shared" si="0"/>
        <v>31886372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3398137</v>
      </c>
      <c r="V5" s="358">
        <f t="shared" si="0"/>
        <v>3398137</v>
      </c>
      <c r="W5" s="358">
        <f t="shared" si="0"/>
        <v>35284509</v>
      </c>
      <c r="X5" s="356">
        <f t="shared" si="0"/>
        <v>42294000</v>
      </c>
      <c r="Y5" s="358">
        <f t="shared" si="0"/>
        <v>-7009491</v>
      </c>
      <c r="Z5" s="359">
        <f>+IF(X5&lt;&gt;0,+(Y5/X5)*100,0)</f>
        <v>-16.573251525039012</v>
      </c>
      <c r="AA5" s="360">
        <f>+AA6+AA8+AA11+AA13+AA15</f>
        <v>42294000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22600000</v>
      </c>
      <c r="F6" s="59">
        <f t="shared" si="1"/>
        <v>20992000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1714399</v>
      </c>
      <c r="L6" s="60">
        <f t="shared" si="1"/>
        <v>0</v>
      </c>
      <c r="M6" s="60">
        <f t="shared" si="1"/>
        <v>6295238</v>
      </c>
      <c r="N6" s="59">
        <f t="shared" si="1"/>
        <v>8009637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8009637</v>
      </c>
      <c r="X6" s="60">
        <f t="shared" si="1"/>
        <v>20992000</v>
      </c>
      <c r="Y6" s="59">
        <f t="shared" si="1"/>
        <v>-12982363</v>
      </c>
      <c r="Z6" s="61">
        <f>+IF(X6&lt;&gt;0,+(Y6/X6)*100,0)</f>
        <v>-61.84433593749999</v>
      </c>
      <c r="AA6" s="62">
        <f t="shared" si="1"/>
        <v>20992000</v>
      </c>
    </row>
    <row r="7" spans="1:27" ht="12.75">
      <c r="A7" s="291" t="s">
        <v>229</v>
      </c>
      <c r="B7" s="142"/>
      <c r="C7" s="60"/>
      <c r="D7" s="340"/>
      <c r="E7" s="60">
        <v>22600000</v>
      </c>
      <c r="F7" s="59">
        <v>20992000</v>
      </c>
      <c r="G7" s="59"/>
      <c r="H7" s="60"/>
      <c r="I7" s="60"/>
      <c r="J7" s="59"/>
      <c r="K7" s="59">
        <v>1714399</v>
      </c>
      <c r="L7" s="60"/>
      <c r="M7" s="60">
        <v>6295238</v>
      </c>
      <c r="N7" s="59">
        <v>8009637</v>
      </c>
      <c r="O7" s="59"/>
      <c r="P7" s="60"/>
      <c r="Q7" s="60"/>
      <c r="R7" s="59"/>
      <c r="S7" s="59"/>
      <c r="T7" s="60"/>
      <c r="U7" s="60"/>
      <c r="V7" s="59"/>
      <c r="W7" s="59">
        <v>8009637</v>
      </c>
      <c r="X7" s="60">
        <v>20992000</v>
      </c>
      <c r="Y7" s="59">
        <v>-12982363</v>
      </c>
      <c r="Z7" s="61">
        <v>-61.84</v>
      </c>
      <c r="AA7" s="62">
        <v>20992000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67600000</v>
      </c>
      <c r="F11" s="364">
        <f t="shared" si="3"/>
        <v>7700000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4104187</v>
      </c>
      <c r="L11" s="362">
        <f t="shared" si="3"/>
        <v>0</v>
      </c>
      <c r="M11" s="362">
        <f t="shared" si="3"/>
        <v>19772548</v>
      </c>
      <c r="N11" s="364">
        <f t="shared" si="3"/>
        <v>23876735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3398137</v>
      </c>
      <c r="V11" s="364">
        <f t="shared" si="3"/>
        <v>3398137</v>
      </c>
      <c r="W11" s="364">
        <f t="shared" si="3"/>
        <v>27274872</v>
      </c>
      <c r="X11" s="362">
        <f t="shared" si="3"/>
        <v>7700000</v>
      </c>
      <c r="Y11" s="364">
        <f t="shared" si="3"/>
        <v>19574872</v>
      </c>
      <c r="Z11" s="365">
        <f>+IF(X11&lt;&gt;0,+(Y11/X11)*100,0)</f>
        <v>254.2191168831169</v>
      </c>
      <c r="AA11" s="366">
        <f t="shared" si="3"/>
        <v>7700000</v>
      </c>
    </row>
    <row r="12" spans="1:27" ht="12.75">
      <c r="A12" s="291" t="s">
        <v>232</v>
      </c>
      <c r="B12" s="136"/>
      <c r="C12" s="60"/>
      <c r="D12" s="340"/>
      <c r="E12" s="60">
        <v>67600000</v>
      </c>
      <c r="F12" s="59">
        <v>7700000</v>
      </c>
      <c r="G12" s="59"/>
      <c r="H12" s="60"/>
      <c r="I12" s="60"/>
      <c r="J12" s="59"/>
      <c r="K12" s="59">
        <v>4104187</v>
      </c>
      <c r="L12" s="60"/>
      <c r="M12" s="60">
        <v>19772548</v>
      </c>
      <c r="N12" s="59">
        <v>23876735</v>
      </c>
      <c r="O12" s="59"/>
      <c r="P12" s="60"/>
      <c r="Q12" s="60"/>
      <c r="R12" s="59"/>
      <c r="S12" s="59"/>
      <c r="T12" s="60"/>
      <c r="U12" s="60">
        <v>3398137</v>
      </c>
      <c r="V12" s="59">
        <v>3398137</v>
      </c>
      <c r="W12" s="59">
        <v>27274872</v>
      </c>
      <c r="X12" s="60">
        <v>7700000</v>
      </c>
      <c r="Y12" s="59">
        <v>19574872</v>
      </c>
      <c r="Z12" s="61">
        <v>254.22</v>
      </c>
      <c r="AA12" s="62">
        <v>7700000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13602000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13602000</v>
      </c>
      <c r="Y13" s="342">
        <f t="shared" si="4"/>
        <v>-13602000</v>
      </c>
      <c r="Z13" s="335">
        <f>+IF(X13&lt;&gt;0,+(Y13/X13)*100,0)</f>
        <v>-100</v>
      </c>
      <c r="AA13" s="273">
        <f t="shared" si="4"/>
        <v>13602000</v>
      </c>
    </row>
    <row r="14" spans="1:27" ht="12.75">
      <c r="A14" s="291" t="s">
        <v>233</v>
      </c>
      <c r="B14" s="136"/>
      <c r="C14" s="60"/>
      <c r="D14" s="340"/>
      <c r="E14" s="60"/>
      <c r="F14" s="59">
        <v>13602000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13602000</v>
      </c>
      <c r="Y14" s="59">
        <v>-13602000</v>
      </c>
      <c r="Z14" s="61">
        <v>-100</v>
      </c>
      <c r="AA14" s="62">
        <v>13602000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617269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617269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164500</v>
      </c>
      <c r="D40" s="344">
        <f t="shared" si="9"/>
        <v>0</v>
      </c>
      <c r="E40" s="343">
        <f t="shared" si="9"/>
        <v>0</v>
      </c>
      <c r="F40" s="345">
        <f t="shared" si="9"/>
        <v>4315884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760683</v>
      </c>
      <c r="N40" s="345">
        <f t="shared" si="9"/>
        <v>760683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760683</v>
      </c>
      <c r="X40" s="343">
        <f t="shared" si="9"/>
        <v>4315884</v>
      </c>
      <c r="Y40" s="345">
        <f t="shared" si="9"/>
        <v>-3555201</v>
      </c>
      <c r="Z40" s="336">
        <f>+IF(X40&lt;&gt;0,+(Y40/X40)*100,0)</f>
        <v>-82.37480432745645</v>
      </c>
      <c r="AA40" s="350">
        <f>SUM(AA41:AA49)</f>
        <v>4315884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164500</v>
      </c>
      <c r="D48" s="368"/>
      <c r="E48" s="54"/>
      <c r="F48" s="53">
        <v>4315884</v>
      </c>
      <c r="G48" s="53"/>
      <c r="H48" s="54"/>
      <c r="I48" s="54"/>
      <c r="J48" s="53"/>
      <c r="K48" s="53"/>
      <c r="L48" s="54"/>
      <c r="M48" s="54">
        <v>760683</v>
      </c>
      <c r="N48" s="53">
        <v>760683</v>
      </c>
      <c r="O48" s="53"/>
      <c r="P48" s="54"/>
      <c r="Q48" s="54"/>
      <c r="R48" s="53"/>
      <c r="S48" s="53"/>
      <c r="T48" s="54"/>
      <c r="U48" s="54"/>
      <c r="V48" s="53"/>
      <c r="W48" s="53">
        <v>760683</v>
      </c>
      <c r="X48" s="54">
        <v>4315884</v>
      </c>
      <c r="Y48" s="53">
        <v>-3555201</v>
      </c>
      <c r="Z48" s="94">
        <v>-82.37</v>
      </c>
      <c r="AA48" s="95">
        <v>4315884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781769</v>
      </c>
      <c r="D60" s="346">
        <f t="shared" si="14"/>
        <v>0</v>
      </c>
      <c r="E60" s="219">
        <f t="shared" si="14"/>
        <v>90200000</v>
      </c>
      <c r="F60" s="264">
        <f t="shared" si="14"/>
        <v>46609884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5818586</v>
      </c>
      <c r="L60" s="219">
        <f t="shared" si="14"/>
        <v>0</v>
      </c>
      <c r="M60" s="219">
        <f t="shared" si="14"/>
        <v>26828469</v>
      </c>
      <c r="N60" s="264">
        <f t="shared" si="14"/>
        <v>32647055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3398137</v>
      </c>
      <c r="V60" s="264">
        <f t="shared" si="14"/>
        <v>3398137</v>
      </c>
      <c r="W60" s="264">
        <f t="shared" si="14"/>
        <v>36045192</v>
      </c>
      <c r="X60" s="219">
        <f t="shared" si="14"/>
        <v>46609884</v>
      </c>
      <c r="Y60" s="264">
        <f t="shared" si="14"/>
        <v>-10564692</v>
      </c>
      <c r="Z60" s="337">
        <f>+IF(X60&lt;&gt;0,+(Y60/X60)*100,0)</f>
        <v>-22.666205305295332</v>
      </c>
      <c r="AA60" s="232">
        <f>+AA57+AA54+AA51+AA40+AA37+AA34+AA22+AA5</f>
        <v>46609884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2017-07-31T12:48:12Z</dcterms:created>
  <dcterms:modified xsi:type="dcterms:W3CDTF">2017-07-31T12:48:15Z</dcterms:modified>
  <cp:category/>
  <cp:version/>
  <cp:contentType/>
  <cp:contentStatus/>
</cp:coreProperties>
</file>