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<sst xmlns="http://schemas.openxmlformats.org/spreadsheetml/2006/main" count="857" uniqueCount="303">
  <si>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Nama Khoi(NC062)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</si>
  <si>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</si>
  <si>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</si>
  <si>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</si>
  <si>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</si>
  <si>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</si>
  <si>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</si>
  <si>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</si>
  <si>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</si>
  <si>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</si>
  <si>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</si>
  <si>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</si>
  <si>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</si>
  <si>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</si>
  <si>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</si>
  <si>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</si>
  <si>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</si>
  <si>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</si>
  <si>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</si>
  <si>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</si>
  <si>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</si>
  <si>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</si>
  <si>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</si>
  <si>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</si>
  <si>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</si>
  <si>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</si>
  <si>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</si>
  <si>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</si>
  <si>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</si>
  <si>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</si>
  <si>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</si>
  <si>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</si>
  <si>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</si>
  <si>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</si>
  <si>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</si>
  <si>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</si>
  <si>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</si>
  <si>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</si>
  <si>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</si>
  <si>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</si>
  <si>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</si>
  <si>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</si>
  <si>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</si>
  <si>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</si>
  <si>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</si>
  <si>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</si>
  <si>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</si>
  <si>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</si>
  <si>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</si>
  <si>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</si>
  <si>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</si>
  <si>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</si>
  <si>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</si>
  <si>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</si>
  <si>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</si>
  <si>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</si>
  <si>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</si>
  <si>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</si>
  <si>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</si>
  <si>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</si>
  <si>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</si>
  <si>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</si>
  <si>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</si>
  <si>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</si>
  <si>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</si>
  <si>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</si>
  <si>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</si>
  <si>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</si>
  <si>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</si>
  <si>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</si>
  <si>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Nama Khoi(NC062)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</si>
  <si>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</si>
  <si>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</si>
  <si>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</si>
  <si>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</si>
  <si>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</si>
  <si>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</si>
  <si>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</si>
  <si>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</si>
  <si>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</si>
  <si>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</si>
  <si>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</si>
  <si>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</si>
  <si>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</si>
  <si>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</si>
  <si>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</si>
  <si>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</si>
  <si>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</si>
  <si>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</si>
  <si>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</si>
  <si>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</si>
  <si>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</si>
  <si>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</si>
  <si>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</si>
  <si>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</si>
  <si>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</si>
  <si>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</si>
  <si>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</si>
  <si>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</si>
  <si>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</si>
  <si>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Nama Khoi(NC062)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</si>
  <si>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</si>
  <si>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</si>
  <si>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</si>
  <si>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</si>
  <si>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</si>
  <si>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</si>
  <si>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</si>
  <si>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</si>
  <si>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</si>
  <si>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</si>
  <si>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</si>
  <si>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</si>
  <si>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</si>
  <si>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</si>
  <si>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</si>
  <si>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</si>
  <si>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</si>
  <si>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</si>
  <si>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</si>
  <si>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</si>
  <si>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</si>
  <si>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</si>
  <si>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</si>
  <si>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</si>
  <si>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</si>
  <si>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</si>
  <si>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</si>
  <si>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</si>
  <si>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Nama Khoi(NC062)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</si>
  <si>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</si>
  <si>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</si>
  <si>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</si>
  <si>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</si>
  <si>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</si>
  <si>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</si>
  <si>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</si>
  <si>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</si>
  <si>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</si>
  <si>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</si>
  <si>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Nama Khoi(NC062)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</si>
  <si>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</si>
  <si>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</si>
  <si>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</si>
  <si>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</si>
  <si>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</si>
  <si>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</si>
  <si>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</si>
  <si>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</si>
  <si>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</si>
  <si>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</si>
  <si>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</si>
  <si>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</si>
  <si>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</si>
  <si>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</si>
  <si>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</si>
  <si>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</si>
  <si>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</si>
  <si>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</si>
  <si>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</si>
  <si>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</si>
  <si>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</si>
  <si>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</si>
  <si>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</si>
  <si>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</si>
  <si>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</si>
  <si>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</si>
  <si>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</si>
  <si>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</si>
  <si>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</si>
  <si>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</si>
  <si>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</si>
  <si>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</si>
  <si>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</si>
  <si>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Nama Khoi(NC062)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</si>
  <si>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</si>
  <si>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</si>
  <si>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</si>
  <si>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</si>
  <si>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</si>
  <si>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</si>
  <si>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</si>
  <si>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</si>
  <si>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</si>
  <si>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</si>
  <si>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</si>
  <si>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</si>
  <si>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</si>
  <si>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</si>
  <si>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</si>
  <si>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</si>
  <si>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</si>
  <si>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</si>
  <si>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</si>
  <si>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</si>
  <si>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</si>
  <si>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</si>
  <si>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</si>
  <si>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</si>
  <si>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</si>
  <si>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</si>
  <si>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</si>
  <si>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Nama Khoi(NC062)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</si>
  <si>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</si>
  <si>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</si>
  <si>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</si>
  <si>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</si>
  <si>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</si>
  <si>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</si>
  <si>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</si>
  <si>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</si>
  <si>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</si>
  <si>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</si>
  <si>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</si>
  <si>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</si>
  <si>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</si>
  <si>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</si>
  <si>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</si>
  <si>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</si>
  <si>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</si>
  <si>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</si>
  <si>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</si>
  <si>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</si>
  <si>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</si>
  <si>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</si>
  <si>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</si>
  <si>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</si>
  <si>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Nama Khoi(NC062)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</si>
  <si>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</si>
  <si>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</si>
  <si>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</si>
  <si>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</si>
  <si>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</si>
  <si>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</si>
  <si>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</si>
  <si>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</si>
  <si>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</si>
  <si>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</si>
  <si>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</si>
  <si>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</si>
  <si>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</si>
  <si>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</si>
  <si>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</si>
  <si>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</si>
  <si>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</si>
  <si>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</si>
  <si>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</si>
  <si>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</si>
  <si>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</si>
  <si>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</si>
  <si>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</si>
  <si>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</si>
  <si>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</si>
  <si>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</si>
  <si>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</si>
  <si>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</si>
  <si>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</si>
  <si>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</si>
  <si>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</si>
  <si>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</si>
  <si>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</si>
  <si>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</si>
  <si>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</si>
  <si>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Nama Khoi(NC062)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</si>
  <si>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</si>
  <si>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</si>
  <si>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Northern Cape: Nama Khoi(NC062)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</si>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</sst>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34187763</v>
      </c>
      <c r="C5" s="19">
        <v>0</v>
      </c>
      <c r="D5" s="59">
        <v>38321480</v>
      </c>
      <c r="E5" s="60">
        <v>41462891</v>
      </c>
      <c r="F5" s="60">
        <v>42858809</v>
      </c>
      <c r="G5" s="60">
        <v>33109</v>
      </c>
      <c r="H5" s="60">
        <v>111462</v>
      </c>
      <c r="I5" s="60">
        <v>43003380</v>
      </c>
      <c r="J5" s="60">
        <v>-15519</v>
      </c>
      <c r="K5" s="60">
        <v>-174544</v>
      </c>
      <c r="L5" s="60">
        <v>-577565</v>
      </c>
      <c r="M5" s="60">
        <v>-767628</v>
      </c>
      <c r="N5" s="60">
        <v>9271</v>
      </c>
      <c r="O5" s="60">
        <v>-5142</v>
      </c>
      <c r="P5" s="60">
        <v>55658</v>
      </c>
      <c r="Q5" s="60">
        <v>59787</v>
      </c>
      <c r="R5" s="60">
        <v>-33389</v>
      </c>
      <c r="S5" s="60">
        <v>-8269</v>
      </c>
      <c r="T5" s="60">
        <v>18632</v>
      </c>
      <c r="U5" s="60">
        <v>-23026</v>
      </c>
      <c r="V5" s="60">
        <v>42272513</v>
      </c>
      <c r="W5" s="60">
        <v>38321484</v>
      </c>
      <c r="X5" s="60">
        <v>3951029</v>
      </c>
      <c r="Y5" s="61">
        <v>10.31</v>
      </c>
      <c r="Z5" s="62">
        <v>41462891</v>
      </c>
    </row>
    <row r="6" spans="1:26" ht="12.75">
      <c r="A6" s="58" t="s">
        <v>32</v>
      </c>
      <c r="B6" s="19">
        <v>113539694</v>
      </c>
      <c r="C6" s="19">
        <v>0</v>
      </c>
      <c r="D6" s="59">
        <v>133579745</v>
      </c>
      <c r="E6" s="60">
        <v>139525990</v>
      </c>
      <c r="F6" s="60">
        <v>11143270</v>
      </c>
      <c r="G6" s="60">
        <v>11504749</v>
      </c>
      <c r="H6" s="60">
        <v>11066531</v>
      </c>
      <c r="I6" s="60">
        <v>33714550</v>
      </c>
      <c r="J6" s="60">
        <v>10666506</v>
      </c>
      <c r="K6" s="60">
        <v>11317197</v>
      </c>
      <c r="L6" s="60">
        <v>11419183</v>
      </c>
      <c r="M6" s="60">
        <v>33402886</v>
      </c>
      <c r="N6" s="60">
        <v>12418191</v>
      </c>
      <c r="O6" s="60">
        <v>11026562</v>
      </c>
      <c r="P6" s="60">
        <v>11742577</v>
      </c>
      <c r="Q6" s="60">
        <v>35187330</v>
      </c>
      <c r="R6" s="60">
        <v>10624387</v>
      </c>
      <c r="S6" s="60">
        <v>11435468</v>
      </c>
      <c r="T6" s="60">
        <v>11274553</v>
      </c>
      <c r="U6" s="60">
        <v>33334408</v>
      </c>
      <c r="V6" s="60">
        <v>135639174</v>
      </c>
      <c r="W6" s="60">
        <v>133579752</v>
      </c>
      <c r="X6" s="60">
        <v>2059422</v>
      </c>
      <c r="Y6" s="61">
        <v>1.54</v>
      </c>
      <c r="Z6" s="62">
        <v>139525990</v>
      </c>
    </row>
    <row r="7" spans="1:26" ht="12.75">
      <c r="A7" s="58" t="s">
        <v>33</v>
      </c>
      <c r="B7" s="19">
        <v>1784635</v>
      </c>
      <c r="C7" s="19">
        <v>0</v>
      </c>
      <c r="D7" s="59">
        <v>1923125</v>
      </c>
      <c r="E7" s="60">
        <v>1279356</v>
      </c>
      <c r="F7" s="60">
        <v>32114</v>
      </c>
      <c r="G7" s="60">
        <v>186782</v>
      </c>
      <c r="H7" s="60">
        <v>103266</v>
      </c>
      <c r="I7" s="60">
        <v>322162</v>
      </c>
      <c r="J7" s="60">
        <v>114395</v>
      </c>
      <c r="K7" s="60">
        <v>99308</v>
      </c>
      <c r="L7" s="60">
        <v>20932</v>
      </c>
      <c r="M7" s="60">
        <v>234635</v>
      </c>
      <c r="N7" s="60">
        <v>80898</v>
      </c>
      <c r="O7" s="60">
        <v>17090</v>
      </c>
      <c r="P7" s="60">
        <v>67691</v>
      </c>
      <c r="Q7" s="60">
        <v>165679</v>
      </c>
      <c r="R7" s="60">
        <v>42246</v>
      </c>
      <c r="S7" s="60">
        <v>80430</v>
      </c>
      <c r="T7" s="60">
        <v>116383</v>
      </c>
      <c r="U7" s="60">
        <v>239059</v>
      </c>
      <c r="V7" s="60">
        <v>961535</v>
      </c>
      <c r="W7" s="60">
        <v>1923120</v>
      </c>
      <c r="X7" s="60">
        <v>-961585</v>
      </c>
      <c r="Y7" s="61">
        <v>-50</v>
      </c>
      <c r="Z7" s="62">
        <v>1279356</v>
      </c>
    </row>
    <row r="8" spans="1:26" ht="12.75">
      <c r="A8" s="58" t="s">
        <v>34</v>
      </c>
      <c r="B8" s="19">
        <v>49558510</v>
      </c>
      <c r="C8" s="19">
        <v>0</v>
      </c>
      <c r="D8" s="59">
        <v>42827000</v>
      </c>
      <c r="E8" s="60">
        <v>42827000</v>
      </c>
      <c r="F8" s="60">
        <v>8775000</v>
      </c>
      <c r="G8" s="60">
        <v>0</v>
      </c>
      <c r="H8" s="60">
        <v>0</v>
      </c>
      <c r="I8" s="60">
        <v>8775000</v>
      </c>
      <c r="J8" s="60">
        <v>0</v>
      </c>
      <c r="K8" s="60">
        <v>-1676646</v>
      </c>
      <c r="L8" s="60">
        <v>12773000</v>
      </c>
      <c r="M8" s="60">
        <v>11096354</v>
      </c>
      <c r="N8" s="60">
        <v>0</v>
      </c>
      <c r="O8" s="60">
        <v>300000</v>
      </c>
      <c r="P8" s="60">
        <v>9579000</v>
      </c>
      <c r="Q8" s="60">
        <v>9879000</v>
      </c>
      <c r="R8" s="60">
        <v>1404173</v>
      </c>
      <c r="S8" s="60">
        <v>0</v>
      </c>
      <c r="T8" s="60">
        <v>0</v>
      </c>
      <c r="U8" s="60">
        <v>1404173</v>
      </c>
      <c r="V8" s="60">
        <v>31154527</v>
      </c>
      <c r="W8" s="60">
        <v>42827004</v>
      </c>
      <c r="X8" s="60">
        <v>-11672477</v>
      </c>
      <c r="Y8" s="61">
        <v>-27.25</v>
      </c>
      <c r="Z8" s="62">
        <v>42827000</v>
      </c>
    </row>
    <row r="9" spans="1:26" ht="12.75">
      <c r="A9" s="58" t="s">
        <v>35</v>
      </c>
      <c r="B9" s="19">
        <v>14514827</v>
      </c>
      <c r="C9" s="19">
        <v>0</v>
      </c>
      <c r="D9" s="59">
        <v>19089862</v>
      </c>
      <c r="E9" s="60">
        <v>21128629</v>
      </c>
      <c r="F9" s="60">
        <v>1160303</v>
      </c>
      <c r="G9" s="60">
        <v>1001750</v>
      </c>
      <c r="H9" s="60">
        <v>862168</v>
      </c>
      <c r="I9" s="60">
        <v>3024221</v>
      </c>
      <c r="J9" s="60">
        <v>901386</v>
      </c>
      <c r="K9" s="60">
        <v>961098</v>
      </c>
      <c r="L9" s="60">
        <v>766168</v>
      </c>
      <c r="M9" s="60">
        <v>2628652</v>
      </c>
      <c r="N9" s="60">
        <v>1085054</v>
      </c>
      <c r="O9" s="60">
        <v>1277498</v>
      </c>
      <c r="P9" s="60">
        <v>1511781</v>
      </c>
      <c r="Q9" s="60">
        <v>3874333</v>
      </c>
      <c r="R9" s="60">
        <v>842922</v>
      </c>
      <c r="S9" s="60">
        <v>1143168</v>
      </c>
      <c r="T9" s="60">
        <v>1143653</v>
      </c>
      <c r="U9" s="60">
        <v>3129743</v>
      </c>
      <c r="V9" s="60">
        <v>12656949</v>
      </c>
      <c r="W9" s="60">
        <v>19089852</v>
      </c>
      <c r="X9" s="60">
        <v>-6432903</v>
      </c>
      <c r="Y9" s="61">
        <v>-33.7</v>
      </c>
      <c r="Z9" s="62">
        <v>21128629</v>
      </c>
    </row>
    <row r="10" spans="1:26" ht="22.5">
      <c r="A10" s="63" t="s">
        <v>278</v>
      </c>
      <c r="B10" s="64">
        <f>SUM(B5:B9)</f>
        <v>213585429</v>
      </c>
      <c r="C10" s="64">
        <f>SUM(C5:C9)</f>
        <v>0</v>
      </c>
      <c r="D10" s="65">
        <f aca="true" t="shared" si="0" ref="D10:Z10">SUM(D5:D9)</f>
        <v>235741212</v>
      </c>
      <c r="E10" s="66">
        <f t="shared" si="0"/>
        <v>246223866</v>
      </c>
      <c r="F10" s="66">
        <f t="shared" si="0"/>
        <v>63969496</v>
      </c>
      <c r="G10" s="66">
        <f t="shared" si="0"/>
        <v>12726390</v>
      </c>
      <c r="H10" s="66">
        <f t="shared" si="0"/>
        <v>12143427</v>
      </c>
      <c r="I10" s="66">
        <f t="shared" si="0"/>
        <v>88839313</v>
      </c>
      <c r="J10" s="66">
        <f t="shared" si="0"/>
        <v>11666768</v>
      </c>
      <c r="K10" s="66">
        <f t="shared" si="0"/>
        <v>10526413</v>
      </c>
      <c r="L10" s="66">
        <f t="shared" si="0"/>
        <v>24401718</v>
      </c>
      <c r="M10" s="66">
        <f t="shared" si="0"/>
        <v>46594899</v>
      </c>
      <c r="N10" s="66">
        <f t="shared" si="0"/>
        <v>13593414</v>
      </c>
      <c r="O10" s="66">
        <f t="shared" si="0"/>
        <v>12616008</v>
      </c>
      <c r="P10" s="66">
        <f t="shared" si="0"/>
        <v>22956707</v>
      </c>
      <c r="Q10" s="66">
        <f t="shared" si="0"/>
        <v>49166129</v>
      </c>
      <c r="R10" s="66">
        <f t="shared" si="0"/>
        <v>12880339</v>
      </c>
      <c r="S10" s="66">
        <f t="shared" si="0"/>
        <v>12650797</v>
      </c>
      <c r="T10" s="66">
        <f t="shared" si="0"/>
        <v>12553221</v>
      </c>
      <c r="U10" s="66">
        <f t="shared" si="0"/>
        <v>38084357</v>
      </c>
      <c r="V10" s="66">
        <f t="shared" si="0"/>
        <v>222684698</v>
      </c>
      <c r="W10" s="66">
        <f t="shared" si="0"/>
        <v>235741212</v>
      </c>
      <c r="X10" s="66">
        <f t="shared" si="0"/>
        <v>-13056514</v>
      </c>
      <c r="Y10" s="67">
        <f>+IF(W10&lt;&gt;0,(X10/W10)*100,0)</f>
        <v>-5.538494474186381</v>
      </c>
      <c r="Z10" s="68">
        <f t="shared" si="0"/>
        <v>246223866</v>
      </c>
    </row>
    <row r="11" spans="1:26" ht="12.75">
      <c r="A11" s="58" t="s">
        <v>37</v>
      </c>
      <c r="B11" s="19">
        <v>76091397</v>
      </c>
      <c r="C11" s="19">
        <v>0</v>
      </c>
      <c r="D11" s="59">
        <v>72260111</v>
      </c>
      <c r="E11" s="60">
        <v>78100619</v>
      </c>
      <c r="F11" s="60">
        <v>6605184</v>
      </c>
      <c r="G11" s="60">
        <v>6517387</v>
      </c>
      <c r="H11" s="60">
        <v>6419815</v>
      </c>
      <c r="I11" s="60">
        <v>19542386</v>
      </c>
      <c r="J11" s="60">
        <v>6435427</v>
      </c>
      <c r="K11" s="60">
        <v>6480946</v>
      </c>
      <c r="L11" s="60">
        <v>6439517</v>
      </c>
      <c r="M11" s="60">
        <v>19355890</v>
      </c>
      <c r="N11" s="60">
        <v>6773134</v>
      </c>
      <c r="O11" s="60">
        <v>6336743</v>
      </c>
      <c r="P11" s="60">
        <v>6281722</v>
      </c>
      <c r="Q11" s="60">
        <v>19391599</v>
      </c>
      <c r="R11" s="60">
        <v>6183346</v>
      </c>
      <c r="S11" s="60">
        <v>6404900</v>
      </c>
      <c r="T11" s="60">
        <v>6239711</v>
      </c>
      <c r="U11" s="60">
        <v>18827957</v>
      </c>
      <c r="V11" s="60">
        <v>77117832</v>
      </c>
      <c r="W11" s="60">
        <v>72260113</v>
      </c>
      <c r="X11" s="60">
        <v>4857719</v>
      </c>
      <c r="Y11" s="61">
        <v>6.72</v>
      </c>
      <c r="Z11" s="62">
        <v>78100619</v>
      </c>
    </row>
    <row r="12" spans="1:26" ht="12.75">
      <c r="A12" s="58" t="s">
        <v>38</v>
      </c>
      <c r="B12" s="19">
        <v>5057830</v>
      </c>
      <c r="C12" s="19">
        <v>0</v>
      </c>
      <c r="D12" s="59">
        <v>5367517</v>
      </c>
      <c r="E12" s="60">
        <v>5367519</v>
      </c>
      <c r="F12" s="60">
        <v>421874</v>
      </c>
      <c r="G12" s="60">
        <v>405471</v>
      </c>
      <c r="H12" s="60">
        <v>420451</v>
      </c>
      <c r="I12" s="60">
        <v>1247796</v>
      </c>
      <c r="J12" s="60">
        <v>421874</v>
      </c>
      <c r="K12" s="60">
        <v>421874</v>
      </c>
      <c r="L12" s="60">
        <v>421874</v>
      </c>
      <c r="M12" s="60">
        <v>1265622</v>
      </c>
      <c r="N12" s="60">
        <v>421874</v>
      </c>
      <c r="O12" s="60">
        <v>421874</v>
      </c>
      <c r="P12" s="60">
        <v>418874</v>
      </c>
      <c r="Q12" s="60">
        <v>1262622</v>
      </c>
      <c r="R12" s="60">
        <v>418874</v>
      </c>
      <c r="S12" s="60">
        <v>418874</v>
      </c>
      <c r="T12" s="60">
        <v>684141</v>
      </c>
      <c r="U12" s="60">
        <v>1521889</v>
      </c>
      <c r="V12" s="60">
        <v>5297929</v>
      </c>
      <c r="W12" s="60">
        <v>5367516</v>
      </c>
      <c r="X12" s="60">
        <v>-69587</v>
      </c>
      <c r="Y12" s="61">
        <v>-1.3</v>
      </c>
      <c r="Z12" s="62">
        <v>5367519</v>
      </c>
    </row>
    <row r="13" spans="1:26" ht="12.75">
      <c r="A13" s="58" t="s">
        <v>279</v>
      </c>
      <c r="B13" s="19">
        <v>40015145</v>
      </c>
      <c r="C13" s="19">
        <v>0</v>
      </c>
      <c r="D13" s="59">
        <v>40915609</v>
      </c>
      <c r="E13" s="60">
        <v>40915607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8183121</v>
      </c>
      <c r="Q13" s="60">
        <v>8183121</v>
      </c>
      <c r="R13" s="60">
        <v>8183121</v>
      </c>
      <c r="S13" s="60">
        <v>0</v>
      </c>
      <c r="T13" s="60">
        <v>0</v>
      </c>
      <c r="U13" s="60">
        <v>8183121</v>
      </c>
      <c r="V13" s="60">
        <v>16366242</v>
      </c>
      <c r="W13" s="60">
        <v>40915608</v>
      </c>
      <c r="X13" s="60">
        <v>-24549366</v>
      </c>
      <c r="Y13" s="61">
        <v>-60</v>
      </c>
      <c r="Z13" s="62">
        <v>40915607</v>
      </c>
    </row>
    <row r="14" spans="1:26" ht="12.75">
      <c r="A14" s="58" t="s">
        <v>40</v>
      </c>
      <c r="B14" s="19">
        <v>2946140</v>
      </c>
      <c r="C14" s="19">
        <v>0</v>
      </c>
      <c r="D14" s="59">
        <v>10000</v>
      </c>
      <c r="E14" s="60">
        <v>10000</v>
      </c>
      <c r="F14" s="60">
        <v>0</v>
      </c>
      <c r="G14" s="60">
        <v>3263</v>
      </c>
      <c r="H14" s="60">
        <v>1299</v>
      </c>
      <c r="I14" s="60">
        <v>4562</v>
      </c>
      <c r="J14" s="60">
        <v>0</v>
      </c>
      <c r="K14" s="60">
        <v>1524</v>
      </c>
      <c r="L14" s="60">
        <v>1985</v>
      </c>
      <c r="M14" s="60">
        <v>3509</v>
      </c>
      <c r="N14" s="60">
        <v>405</v>
      </c>
      <c r="O14" s="60">
        <v>350</v>
      </c>
      <c r="P14" s="60">
        <v>194</v>
      </c>
      <c r="Q14" s="60">
        <v>949</v>
      </c>
      <c r="R14" s="60">
        <v>0</v>
      </c>
      <c r="S14" s="60">
        <v>0</v>
      </c>
      <c r="T14" s="60">
        <v>0</v>
      </c>
      <c r="U14" s="60">
        <v>0</v>
      </c>
      <c r="V14" s="60">
        <v>9020</v>
      </c>
      <c r="W14" s="60">
        <v>9996</v>
      </c>
      <c r="X14" s="60">
        <v>-976</v>
      </c>
      <c r="Y14" s="61">
        <v>-9.76</v>
      </c>
      <c r="Z14" s="62">
        <v>10000</v>
      </c>
    </row>
    <row r="15" spans="1:26" ht="12.75">
      <c r="A15" s="58" t="s">
        <v>41</v>
      </c>
      <c r="B15" s="19">
        <v>93823313</v>
      </c>
      <c r="C15" s="19">
        <v>0</v>
      </c>
      <c r="D15" s="59">
        <v>105993424</v>
      </c>
      <c r="E15" s="60">
        <v>108300541</v>
      </c>
      <c r="F15" s="60">
        <v>10178699</v>
      </c>
      <c r="G15" s="60">
        <v>10752584</v>
      </c>
      <c r="H15" s="60">
        <v>9579451</v>
      </c>
      <c r="I15" s="60">
        <v>30510734</v>
      </c>
      <c r="J15" s="60">
        <v>5375048</v>
      </c>
      <c r="K15" s="60">
        <v>9524622</v>
      </c>
      <c r="L15" s="60">
        <v>8144349</v>
      </c>
      <c r="M15" s="60">
        <v>23044019</v>
      </c>
      <c r="N15" s="60">
        <v>6666254</v>
      </c>
      <c r="O15" s="60">
        <v>12910026</v>
      </c>
      <c r="P15" s="60">
        <v>6994409</v>
      </c>
      <c r="Q15" s="60">
        <v>26570689</v>
      </c>
      <c r="R15" s="60">
        <v>7504161</v>
      </c>
      <c r="S15" s="60">
        <v>6947197</v>
      </c>
      <c r="T15" s="60">
        <v>9671206</v>
      </c>
      <c r="U15" s="60">
        <v>24122564</v>
      </c>
      <c r="V15" s="60">
        <v>104248006</v>
      </c>
      <c r="W15" s="60">
        <v>105993420</v>
      </c>
      <c r="X15" s="60">
        <v>-1745414</v>
      </c>
      <c r="Y15" s="61">
        <v>-1.65</v>
      </c>
      <c r="Z15" s="62">
        <v>108300541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37816100</v>
      </c>
      <c r="C17" s="19">
        <v>0</v>
      </c>
      <c r="D17" s="59">
        <v>74729586</v>
      </c>
      <c r="E17" s="60">
        <v>73680332</v>
      </c>
      <c r="F17" s="60">
        <v>4262355</v>
      </c>
      <c r="G17" s="60">
        <v>4276015</v>
      </c>
      <c r="H17" s="60">
        <v>4372632</v>
      </c>
      <c r="I17" s="60">
        <v>12911002</v>
      </c>
      <c r="J17" s="60">
        <v>3754489</v>
      </c>
      <c r="K17" s="60">
        <v>3697176</v>
      </c>
      <c r="L17" s="60">
        <v>4644062</v>
      </c>
      <c r="M17" s="60">
        <v>12095727</v>
      </c>
      <c r="N17" s="60">
        <v>2953974</v>
      </c>
      <c r="O17" s="60">
        <v>4748517</v>
      </c>
      <c r="P17" s="60">
        <v>8607776</v>
      </c>
      <c r="Q17" s="60">
        <v>16310267</v>
      </c>
      <c r="R17" s="60">
        <v>8563013</v>
      </c>
      <c r="S17" s="60">
        <v>3541534</v>
      </c>
      <c r="T17" s="60">
        <v>5876949</v>
      </c>
      <c r="U17" s="60">
        <v>17981496</v>
      </c>
      <c r="V17" s="60">
        <v>59298492</v>
      </c>
      <c r="W17" s="60">
        <v>74729580</v>
      </c>
      <c r="X17" s="60">
        <v>-15431088</v>
      </c>
      <c r="Y17" s="61">
        <v>-20.65</v>
      </c>
      <c r="Z17" s="62">
        <v>73680332</v>
      </c>
    </row>
    <row r="18" spans="1:26" ht="12.75">
      <c r="A18" s="70" t="s">
        <v>44</v>
      </c>
      <c r="B18" s="71">
        <f>SUM(B11:B17)</f>
        <v>255749925</v>
      </c>
      <c r="C18" s="71">
        <f>SUM(C11:C17)</f>
        <v>0</v>
      </c>
      <c r="D18" s="72">
        <f aca="true" t="shared" si="1" ref="D18:Z18">SUM(D11:D17)</f>
        <v>299276247</v>
      </c>
      <c r="E18" s="73">
        <f t="shared" si="1"/>
        <v>306374618</v>
      </c>
      <c r="F18" s="73">
        <f t="shared" si="1"/>
        <v>21468112</v>
      </c>
      <c r="G18" s="73">
        <f t="shared" si="1"/>
        <v>21954720</v>
      </c>
      <c r="H18" s="73">
        <f t="shared" si="1"/>
        <v>20793648</v>
      </c>
      <c r="I18" s="73">
        <f t="shared" si="1"/>
        <v>64216480</v>
      </c>
      <c r="J18" s="73">
        <f t="shared" si="1"/>
        <v>15986838</v>
      </c>
      <c r="K18" s="73">
        <f t="shared" si="1"/>
        <v>20126142</v>
      </c>
      <c r="L18" s="73">
        <f t="shared" si="1"/>
        <v>19651787</v>
      </c>
      <c r="M18" s="73">
        <f t="shared" si="1"/>
        <v>55764767</v>
      </c>
      <c r="N18" s="73">
        <f t="shared" si="1"/>
        <v>16815641</v>
      </c>
      <c r="O18" s="73">
        <f t="shared" si="1"/>
        <v>24417510</v>
      </c>
      <c r="P18" s="73">
        <f t="shared" si="1"/>
        <v>30486096</v>
      </c>
      <c r="Q18" s="73">
        <f t="shared" si="1"/>
        <v>71719247</v>
      </c>
      <c r="R18" s="73">
        <f t="shared" si="1"/>
        <v>30852515</v>
      </c>
      <c r="S18" s="73">
        <f t="shared" si="1"/>
        <v>17312505</v>
      </c>
      <c r="T18" s="73">
        <f t="shared" si="1"/>
        <v>22472007</v>
      </c>
      <c r="U18" s="73">
        <f t="shared" si="1"/>
        <v>70637027</v>
      </c>
      <c r="V18" s="73">
        <f t="shared" si="1"/>
        <v>262337521</v>
      </c>
      <c r="W18" s="73">
        <f t="shared" si="1"/>
        <v>299276233</v>
      </c>
      <c r="X18" s="73">
        <f t="shared" si="1"/>
        <v>-36938712</v>
      </c>
      <c r="Y18" s="67">
        <f>+IF(W18&lt;&gt;0,(X18/W18)*100,0)</f>
        <v>-12.342681418340359</v>
      </c>
      <c r="Z18" s="74">
        <f t="shared" si="1"/>
        <v>306374618</v>
      </c>
    </row>
    <row r="19" spans="1:26" ht="12.75">
      <c r="A19" s="70" t="s">
        <v>45</v>
      </c>
      <c r="B19" s="75">
        <f>+B10-B18</f>
        <v>-42164496</v>
      </c>
      <c r="C19" s="75">
        <f>+C10-C18</f>
        <v>0</v>
      </c>
      <c r="D19" s="76">
        <f aca="true" t="shared" si="2" ref="D19:Z19">+D10-D18</f>
        <v>-63535035</v>
      </c>
      <c r="E19" s="77">
        <f t="shared" si="2"/>
        <v>-60150752</v>
      </c>
      <c r="F19" s="77">
        <f t="shared" si="2"/>
        <v>42501384</v>
      </c>
      <c r="G19" s="77">
        <f t="shared" si="2"/>
        <v>-9228330</v>
      </c>
      <c r="H19" s="77">
        <f t="shared" si="2"/>
        <v>-8650221</v>
      </c>
      <c r="I19" s="77">
        <f t="shared" si="2"/>
        <v>24622833</v>
      </c>
      <c r="J19" s="77">
        <f t="shared" si="2"/>
        <v>-4320070</v>
      </c>
      <c r="K19" s="77">
        <f t="shared" si="2"/>
        <v>-9599729</v>
      </c>
      <c r="L19" s="77">
        <f t="shared" si="2"/>
        <v>4749931</v>
      </c>
      <c r="M19" s="77">
        <f t="shared" si="2"/>
        <v>-9169868</v>
      </c>
      <c r="N19" s="77">
        <f t="shared" si="2"/>
        <v>-3222227</v>
      </c>
      <c r="O19" s="77">
        <f t="shared" si="2"/>
        <v>-11801502</v>
      </c>
      <c r="P19" s="77">
        <f t="shared" si="2"/>
        <v>-7529389</v>
      </c>
      <c r="Q19" s="77">
        <f t="shared" si="2"/>
        <v>-22553118</v>
      </c>
      <c r="R19" s="77">
        <f t="shared" si="2"/>
        <v>-17972176</v>
      </c>
      <c r="S19" s="77">
        <f t="shared" si="2"/>
        <v>-4661708</v>
      </c>
      <c r="T19" s="77">
        <f t="shared" si="2"/>
        <v>-9918786</v>
      </c>
      <c r="U19" s="77">
        <f t="shared" si="2"/>
        <v>-32552670</v>
      </c>
      <c r="V19" s="77">
        <f t="shared" si="2"/>
        <v>-39652823</v>
      </c>
      <c r="W19" s="77">
        <f>IF(E10=E18,0,W10-W18)</f>
        <v>-63535021</v>
      </c>
      <c r="X19" s="77">
        <f t="shared" si="2"/>
        <v>23882198</v>
      </c>
      <c r="Y19" s="78">
        <f>+IF(W19&lt;&gt;0,(X19/W19)*100,0)</f>
        <v>-37.589029836001785</v>
      </c>
      <c r="Z19" s="79">
        <f t="shared" si="2"/>
        <v>-60150752</v>
      </c>
    </row>
    <row r="20" spans="1:26" ht="12.75">
      <c r="A20" s="58" t="s">
        <v>46</v>
      </c>
      <c r="B20" s="19">
        <v>15339401</v>
      </c>
      <c r="C20" s="19">
        <v>0</v>
      </c>
      <c r="D20" s="59">
        <v>14160000</v>
      </c>
      <c r="E20" s="60">
        <v>18154730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3108899</v>
      </c>
      <c r="L20" s="60">
        <v>0</v>
      </c>
      <c r="M20" s="60">
        <v>3108899</v>
      </c>
      <c r="N20" s="60">
        <v>-957074</v>
      </c>
      <c r="O20" s="60">
        <v>0</v>
      </c>
      <c r="P20" s="60">
        <v>0</v>
      </c>
      <c r="Q20" s="60">
        <v>-957074</v>
      </c>
      <c r="R20" s="60">
        <v>6612940</v>
      </c>
      <c r="S20" s="60">
        <v>0</v>
      </c>
      <c r="T20" s="60">
        <v>0</v>
      </c>
      <c r="U20" s="60">
        <v>6612940</v>
      </c>
      <c r="V20" s="60">
        <v>8764765</v>
      </c>
      <c r="W20" s="60">
        <v>14160000</v>
      </c>
      <c r="X20" s="60">
        <v>-5395235</v>
      </c>
      <c r="Y20" s="61">
        <v>-38.1</v>
      </c>
      <c r="Z20" s="62">
        <v>18154730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-26825095</v>
      </c>
      <c r="C22" s="86">
        <f>SUM(C19:C21)</f>
        <v>0</v>
      </c>
      <c r="D22" s="87">
        <f aca="true" t="shared" si="3" ref="D22:Z22">SUM(D19:D21)</f>
        <v>-49375035</v>
      </c>
      <c r="E22" s="88">
        <f t="shared" si="3"/>
        <v>-41996022</v>
      </c>
      <c r="F22" s="88">
        <f t="shared" si="3"/>
        <v>42501384</v>
      </c>
      <c r="G22" s="88">
        <f t="shared" si="3"/>
        <v>-9228330</v>
      </c>
      <c r="H22" s="88">
        <f t="shared" si="3"/>
        <v>-8650221</v>
      </c>
      <c r="I22" s="88">
        <f t="shared" si="3"/>
        <v>24622833</v>
      </c>
      <c r="J22" s="88">
        <f t="shared" si="3"/>
        <v>-4320070</v>
      </c>
      <c r="K22" s="88">
        <f t="shared" si="3"/>
        <v>-6490830</v>
      </c>
      <c r="L22" s="88">
        <f t="shared" si="3"/>
        <v>4749931</v>
      </c>
      <c r="M22" s="88">
        <f t="shared" si="3"/>
        <v>-6060969</v>
      </c>
      <c r="N22" s="88">
        <f t="shared" si="3"/>
        <v>-4179301</v>
      </c>
      <c r="O22" s="88">
        <f t="shared" si="3"/>
        <v>-11801502</v>
      </c>
      <c r="P22" s="88">
        <f t="shared" si="3"/>
        <v>-7529389</v>
      </c>
      <c r="Q22" s="88">
        <f t="shared" si="3"/>
        <v>-23510192</v>
      </c>
      <c r="R22" s="88">
        <f t="shared" si="3"/>
        <v>-11359236</v>
      </c>
      <c r="S22" s="88">
        <f t="shared" si="3"/>
        <v>-4661708</v>
      </c>
      <c r="T22" s="88">
        <f t="shared" si="3"/>
        <v>-9918786</v>
      </c>
      <c r="U22" s="88">
        <f t="shared" si="3"/>
        <v>-25939730</v>
      </c>
      <c r="V22" s="88">
        <f t="shared" si="3"/>
        <v>-30888058</v>
      </c>
      <c r="W22" s="88">
        <f t="shared" si="3"/>
        <v>-49375021</v>
      </c>
      <c r="X22" s="88">
        <f t="shared" si="3"/>
        <v>18486963</v>
      </c>
      <c r="Y22" s="89">
        <f>+IF(W22&lt;&gt;0,(X22/W22)*100,0)</f>
        <v>-37.44193445507597</v>
      </c>
      <c r="Z22" s="90">
        <f t="shared" si="3"/>
        <v>-41996022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-26825095</v>
      </c>
      <c r="C24" s="75">
        <f>SUM(C22:C23)</f>
        <v>0</v>
      </c>
      <c r="D24" s="76">
        <f aca="true" t="shared" si="4" ref="D24:Z24">SUM(D22:D23)</f>
        <v>-49375035</v>
      </c>
      <c r="E24" s="77">
        <f t="shared" si="4"/>
        <v>-41996022</v>
      </c>
      <c r="F24" s="77">
        <f t="shared" si="4"/>
        <v>42501384</v>
      </c>
      <c r="G24" s="77">
        <f t="shared" si="4"/>
        <v>-9228330</v>
      </c>
      <c r="H24" s="77">
        <f t="shared" si="4"/>
        <v>-8650221</v>
      </c>
      <c r="I24" s="77">
        <f t="shared" si="4"/>
        <v>24622833</v>
      </c>
      <c r="J24" s="77">
        <f t="shared" si="4"/>
        <v>-4320070</v>
      </c>
      <c r="K24" s="77">
        <f t="shared" si="4"/>
        <v>-6490830</v>
      </c>
      <c r="L24" s="77">
        <f t="shared" si="4"/>
        <v>4749931</v>
      </c>
      <c r="M24" s="77">
        <f t="shared" si="4"/>
        <v>-6060969</v>
      </c>
      <c r="N24" s="77">
        <f t="shared" si="4"/>
        <v>-4179301</v>
      </c>
      <c r="O24" s="77">
        <f t="shared" si="4"/>
        <v>-11801502</v>
      </c>
      <c r="P24" s="77">
        <f t="shared" si="4"/>
        <v>-7529389</v>
      </c>
      <c r="Q24" s="77">
        <f t="shared" si="4"/>
        <v>-23510192</v>
      </c>
      <c r="R24" s="77">
        <f t="shared" si="4"/>
        <v>-11359236</v>
      </c>
      <c r="S24" s="77">
        <f t="shared" si="4"/>
        <v>-4661708</v>
      </c>
      <c r="T24" s="77">
        <f t="shared" si="4"/>
        <v>-9918786</v>
      </c>
      <c r="U24" s="77">
        <f t="shared" si="4"/>
        <v>-25939730</v>
      </c>
      <c r="V24" s="77">
        <f t="shared" si="4"/>
        <v>-30888058</v>
      </c>
      <c r="W24" s="77">
        <f t="shared" si="4"/>
        <v>-49375021</v>
      </c>
      <c r="X24" s="77">
        <f t="shared" si="4"/>
        <v>18486963</v>
      </c>
      <c r="Y24" s="78">
        <f>+IF(W24&lt;&gt;0,(X24/W24)*100,0)</f>
        <v>-37.44193445507597</v>
      </c>
      <c r="Z24" s="79">
        <f t="shared" si="4"/>
        <v>-41996022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21115636</v>
      </c>
      <c r="C27" s="22">
        <v>0</v>
      </c>
      <c r="D27" s="99">
        <v>14160000</v>
      </c>
      <c r="E27" s="100">
        <v>18154730</v>
      </c>
      <c r="F27" s="100">
        <v>847460</v>
      </c>
      <c r="G27" s="100">
        <v>821354</v>
      </c>
      <c r="H27" s="100">
        <v>896150</v>
      </c>
      <c r="I27" s="100">
        <v>2564964</v>
      </c>
      <c r="J27" s="100">
        <v>1256658</v>
      </c>
      <c r="K27" s="100">
        <v>83722</v>
      </c>
      <c r="L27" s="100">
        <v>3130226</v>
      </c>
      <c r="M27" s="100">
        <v>4470606</v>
      </c>
      <c r="N27" s="100">
        <v>937719</v>
      </c>
      <c r="O27" s="100">
        <v>1150853</v>
      </c>
      <c r="P27" s="100">
        <v>3027573</v>
      </c>
      <c r="Q27" s="100">
        <v>5116145</v>
      </c>
      <c r="R27" s="100">
        <v>554493</v>
      </c>
      <c r="S27" s="100">
        <v>570647</v>
      </c>
      <c r="T27" s="100">
        <v>3443834</v>
      </c>
      <c r="U27" s="100">
        <v>4568974</v>
      </c>
      <c r="V27" s="100">
        <v>16720689</v>
      </c>
      <c r="W27" s="100">
        <v>18154730</v>
      </c>
      <c r="X27" s="100">
        <v>-1434041</v>
      </c>
      <c r="Y27" s="101">
        <v>-7.9</v>
      </c>
      <c r="Z27" s="102">
        <v>18154730</v>
      </c>
    </row>
    <row r="28" spans="1:26" ht="12.75">
      <c r="A28" s="103" t="s">
        <v>46</v>
      </c>
      <c r="B28" s="19">
        <v>20065352</v>
      </c>
      <c r="C28" s="19">
        <v>0</v>
      </c>
      <c r="D28" s="59">
        <v>14160000</v>
      </c>
      <c r="E28" s="60">
        <v>14660000</v>
      </c>
      <c r="F28" s="60">
        <v>847460</v>
      </c>
      <c r="G28" s="60">
        <v>610694</v>
      </c>
      <c r="H28" s="60">
        <v>724049</v>
      </c>
      <c r="I28" s="60">
        <v>2182203</v>
      </c>
      <c r="J28" s="60">
        <v>1076169</v>
      </c>
      <c r="K28" s="60">
        <v>0</v>
      </c>
      <c r="L28" s="60">
        <v>1249639</v>
      </c>
      <c r="M28" s="60">
        <v>2325808</v>
      </c>
      <c r="N28" s="60">
        <v>0</v>
      </c>
      <c r="O28" s="60">
        <v>1076863</v>
      </c>
      <c r="P28" s="60">
        <v>3014215</v>
      </c>
      <c r="Q28" s="60">
        <v>4091078</v>
      </c>
      <c r="R28" s="60">
        <v>539296</v>
      </c>
      <c r="S28" s="60">
        <v>534578</v>
      </c>
      <c r="T28" s="60">
        <v>3413344</v>
      </c>
      <c r="U28" s="60">
        <v>4487218</v>
      </c>
      <c r="V28" s="60">
        <v>13086307</v>
      </c>
      <c r="W28" s="60">
        <v>14660000</v>
      </c>
      <c r="X28" s="60">
        <v>-1573693</v>
      </c>
      <c r="Y28" s="61">
        <v>-10.73</v>
      </c>
      <c r="Z28" s="62">
        <v>14660000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1050284</v>
      </c>
      <c r="C31" s="19">
        <v>0</v>
      </c>
      <c r="D31" s="59">
        <v>0</v>
      </c>
      <c r="E31" s="60">
        <v>3494730</v>
      </c>
      <c r="F31" s="60">
        <v>0</v>
      </c>
      <c r="G31" s="60">
        <v>210660</v>
      </c>
      <c r="H31" s="60">
        <v>172101</v>
      </c>
      <c r="I31" s="60">
        <v>382761</v>
      </c>
      <c r="J31" s="60">
        <v>180489</v>
      </c>
      <c r="K31" s="60">
        <v>83722</v>
      </c>
      <c r="L31" s="60">
        <v>1880587</v>
      </c>
      <c r="M31" s="60">
        <v>2144798</v>
      </c>
      <c r="N31" s="60">
        <v>937719</v>
      </c>
      <c r="O31" s="60">
        <v>73990</v>
      </c>
      <c r="P31" s="60">
        <v>13358</v>
      </c>
      <c r="Q31" s="60">
        <v>1025067</v>
      </c>
      <c r="R31" s="60">
        <v>15197</v>
      </c>
      <c r="S31" s="60">
        <v>36069</v>
      </c>
      <c r="T31" s="60">
        <v>30490</v>
      </c>
      <c r="U31" s="60">
        <v>81756</v>
      </c>
      <c r="V31" s="60">
        <v>3634382</v>
      </c>
      <c r="W31" s="60">
        <v>3494730</v>
      </c>
      <c r="X31" s="60">
        <v>139652</v>
      </c>
      <c r="Y31" s="61">
        <v>4</v>
      </c>
      <c r="Z31" s="62">
        <v>3494730</v>
      </c>
    </row>
    <row r="32" spans="1:26" ht="12.75">
      <c r="A32" s="70" t="s">
        <v>54</v>
      </c>
      <c r="B32" s="22">
        <f>SUM(B28:B31)</f>
        <v>21115636</v>
      </c>
      <c r="C32" s="22">
        <f>SUM(C28:C31)</f>
        <v>0</v>
      </c>
      <c r="D32" s="99">
        <f aca="true" t="shared" si="5" ref="D32:Z32">SUM(D28:D31)</f>
        <v>14160000</v>
      </c>
      <c r="E32" s="100">
        <f t="shared" si="5"/>
        <v>18154730</v>
      </c>
      <c r="F32" s="100">
        <f t="shared" si="5"/>
        <v>847460</v>
      </c>
      <c r="G32" s="100">
        <f t="shared" si="5"/>
        <v>821354</v>
      </c>
      <c r="H32" s="100">
        <f t="shared" si="5"/>
        <v>896150</v>
      </c>
      <c r="I32" s="100">
        <f t="shared" si="5"/>
        <v>2564964</v>
      </c>
      <c r="J32" s="100">
        <f t="shared" si="5"/>
        <v>1256658</v>
      </c>
      <c r="K32" s="100">
        <f t="shared" si="5"/>
        <v>83722</v>
      </c>
      <c r="L32" s="100">
        <f t="shared" si="5"/>
        <v>3130226</v>
      </c>
      <c r="M32" s="100">
        <f t="shared" si="5"/>
        <v>4470606</v>
      </c>
      <c r="N32" s="100">
        <f t="shared" si="5"/>
        <v>937719</v>
      </c>
      <c r="O32" s="100">
        <f t="shared" si="5"/>
        <v>1150853</v>
      </c>
      <c r="P32" s="100">
        <f t="shared" si="5"/>
        <v>3027573</v>
      </c>
      <c r="Q32" s="100">
        <f t="shared" si="5"/>
        <v>5116145</v>
      </c>
      <c r="R32" s="100">
        <f t="shared" si="5"/>
        <v>554493</v>
      </c>
      <c r="S32" s="100">
        <f t="shared" si="5"/>
        <v>570647</v>
      </c>
      <c r="T32" s="100">
        <f t="shared" si="5"/>
        <v>3443834</v>
      </c>
      <c r="U32" s="100">
        <f t="shared" si="5"/>
        <v>4568974</v>
      </c>
      <c r="V32" s="100">
        <f t="shared" si="5"/>
        <v>16720689</v>
      </c>
      <c r="W32" s="100">
        <f t="shared" si="5"/>
        <v>18154730</v>
      </c>
      <c r="X32" s="100">
        <f t="shared" si="5"/>
        <v>-1434041</v>
      </c>
      <c r="Y32" s="101">
        <f>+IF(W32&lt;&gt;0,(X32/W32)*100,0)</f>
        <v>-7.898993815936674</v>
      </c>
      <c r="Z32" s="102">
        <f t="shared" si="5"/>
        <v>18154730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50516503</v>
      </c>
      <c r="C35" s="19">
        <v>0</v>
      </c>
      <c r="D35" s="59">
        <v>30870288</v>
      </c>
      <c r="E35" s="60">
        <v>30870288</v>
      </c>
      <c r="F35" s="60">
        <v>-45276631</v>
      </c>
      <c r="G35" s="60">
        <v>6497155</v>
      </c>
      <c r="H35" s="60">
        <v>8966513</v>
      </c>
      <c r="I35" s="60">
        <v>8966513</v>
      </c>
      <c r="J35" s="60">
        <v>-1592264</v>
      </c>
      <c r="K35" s="60">
        <v>-551428</v>
      </c>
      <c r="L35" s="60">
        <v>2655148</v>
      </c>
      <c r="M35" s="60">
        <v>2655148</v>
      </c>
      <c r="N35" s="60">
        <v>611467</v>
      </c>
      <c r="O35" s="60">
        <v>-7352745</v>
      </c>
      <c r="P35" s="60">
        <v>-6647003</v>
      </c>
      <c r="Q35" s="60">
        <v>-6647003</v>
      </c>
      <c r="R35" s="60">
        <v>2800319</v>
      </c>
      <c r="S35" s="60">
        <v>6289713</v>
      </c>
      <c r="T35" s="60">
        <v>-6411980</v>
      </c>
      <c r="U35" s="60">
        <v>-6411980</v>
      </c>
      <c r="V35" s="60">
        <v>-6411980</v>
      </c>
      <c r="W35" s="60">
        <v>30870288</v>
      </c>
      <c r="X35" s="60">
        <v>-37282268</v>
      </c>
      <c r="Y35" s="61">
        <v>-120.77</v>
      </c>
      <c r="Z35" s="62">
        <v>30870288</v>
      </c>
    </row>
    <row r="36" spans="1:26" ht="12.75">
      <c r="A36" s="58" t="s">
        <v>57</v>
      </c>
      <c r="B36" s="19">
        <v>609287162</v>
      </c>
      <c r="C36" s="19">
        <v>0</v>
      </c>
      <c r="D36" s="59">
        <v>603252830</v>
      </c>
      <c r="E36" s="60">
        <v>603252830</v>
      </c>
      <c r="F36" s="60">
        <v>-391396</v>
      </c>
      <c r="G36" s="60">
        <v>-604827</v>
      </c>
      <c r="H36" s="60">
        <v>-604232</v>
      </c>
      <c r="I36" s="60">
        <v>-604232</v>
      </c>
      <c r="J36" s="60">
        <v>-1081283</v>
      </c>
      <c r="K36" s="60">
        <v>1754</v>
      </c>
      <c r="L36" s="60">
        <v>3056485</v>
      </c>
      <c r="M36" s="60">
        <v>3056485</v>
      </c>
      <c r="N36" s="60">
        <v>873020</v>
      </c>
      <c r="O36" s="60">
        <v>1112608</v>
      </c>
      <c r="P36" s="60">
        <v>5192668</v>
      </c>
      <c r="Q36" s="60">
        <v>5192668</v>
      </c>
      <c r="R36" s="60">
        <v>-7644260</v>
      </c>
      <c r="S36" s="60">
        <v>-488975</v>
      </c>
      <c r="T36" s="60">
        <v>2734488</v>
      </c>
      <c r="U36" s="60">
        <v>2734488</v>
      </c>
      <c r="V36" s="60">
        <v>2734488</v>
      </c>
      <c r="W36" s="60">
        <v>603252830</v>
      </c>
      <c r="X36" s="60">
        <v>-600518342</v>
      </c>
      <c r="Y36" s="61">
        <v>-99.55</v>
      </c>
      <c r="Z36" s="62">
        <v>603252830</v>
      </c>
    </row>
    <row r="37" spans="1:26" ht="12.75">
      <c r="A37" s="58" t="s">
        <v>58</v>
      </c>
      <c r="B37" s="19">
        <v>195005939</v>
      </c>
      <c r="C37" s="19">
        <v>0</v>
      </c>
      <c r="D37" s="59">
        <v>158726059</v>
      </c>
      <c r="E37" s="60">
        <v>158726059</v>
      </c>
      <c r="F37" s="60">
        <v>-5156542</v>
      </c>
      <c r="G37" s="60">
        <v>-3576309</v>
      </c>
      <c r="H37" s="60">
        <v>-581414</v>
      </c>
      <c r="I37" s="60">
        <v>-581414</v>
      </c>
      <c r="J37" s="60">
        <v>-7064638</v>
      </c>
      <c r="K37" s="60">
        <v>-7443901</v>
      </c>
      <c r="L37" s="60">
        <v>1057733</v>
      </c>
      <c r="M37" s="60">
        <v>1057733</v>
      </c>
      <c r="N37" s="60">
        <v>-369939</v>
      </c>
      <c r="O37" s="60">
        <v>5553591</v>
      </c>
      <c r="P37" s="60">
        <v>-4182559</v>
      </c>
      <c r="Q37" s="60">
        <v>-4182559</v>
      </c>
      <c r="R37" s="60">
        <v>1656196</v>
      </c>
      <c r="S37" s="60">
        <v>1190709</v>
      </c>
      <c r="T37" s="60">
        <v>6239380</v>
      </c>
      <c r="U37" s="60">
        <v>6239380</v>
      </c>
      <c r="V37" s="60">
        <v>6239380</v>
      </c>
      <c r="W37" s="60">
        <v>158726059</v>
      </c>
      <c r="X37" s="60">
        <v>-152486679</v>
      </c>
      <c r="Y37" s="61">
        <v>-96.07</v>
      </c>
      <c r="Z37" s="62">
        <v>158726059</v>
      </c>
    </row>
    <row r="38" spans="1:26" ht="12.75">
      <c r="A38" s="58" t="s">
        <v>59</v>
      </c>
      <c r="B38" s="19">
        <v>43328008</v>
      </c>
      <c r="C38" s="19">
        <v>0</v>
      </c>
      <c r="D38" s="59">
        <v>39696292</v>
      </c>
      <c r="E38" s="60">
        <v>39696292</v>
      </c>
      <c r="F38" s="60">
        <v>0</v>
      </c>
      <c r="G38" s="60">
        <v>88538</v>
      </c>
      <c r="H38" s="60">
        <v>44598</v>
      </c>
      <c r="I38" s="60">
        <v>44598</v>
      </c>
      <c r="J38" s="60">
        <v>0</v>
      </c>
      <c r="K38" s="60">
        <v>44744</v>
      </c>
      <c r="L38" s="60">
        <v>-90090</v>
      </c>
      <c r="M38" s="60">
        <v>-90090</v>
      </c>
      <c r="N38" s="60">
        <v>-45298</v>
      </c>
      <c r="O38" s="60">
        <v>0</v>
      </c>
      <c r="P38" s="60">
        <v>45703</v>
      </c>
      <c r="Q38" s="60">
        <v>45703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39696292</v>
      </c>
      <c r="X38" s="60">
        <v>-39696292</v>
      </c>
      <c r="Y38" s="61">
        <v>-100</v>
      </c>
      <c r="Z38" s="62">
        <v>39696292</v>
      </c>
    </row>
    <row r="39" spans="1:26" ht="12.75">
      <c r="A39" s="58" t="s">
        <v>60</v>
      </c>
      <c r="B39" s="19">
        <v>421469718</v>
      </c>
      <c r="C39" s="19">
        <v>0</v>
      </c>
      <c r="D39" s="59">
        <v>435700767</v>
      </c>
      <c r="E39" s="60">
        <v>435700767</v>
      </c>
      <c r="F39" s="60">
        <v>-40511485</v>
      </c>
      <c r="G39" s="60">
        <v>9380099</v>
      </c>
      <c r="H39" s="60">
        <v>8899097</v>
      </c>
      <c r="I39" s="60">
        <v>8899097</v>
      </c>
      <c r="J39" s="60">
        <v>4391091</v>
      </c>
      <c r="K39" s="60">
        <v>6849483</v>
      </c>
      <c r="L39" s="60">
        <v>4743990</v>
      </c>
      <c r="M39" s="60">
        <v>4743990</v>
      </c>
      <c r="N39" s="60">
        <v>1899724</v>
      </c>
      <c r="O39" s="60">
        <v>-11793728</v>
      </c>
      <c r="P39" s="60">
        <v>2682521</v>
      </c>
      <c r="Q39" s="60">
        <v>2682521</v>
      </c>
      <c r="R39" s="60">
        <v>-6500137</v>
      </c>
      <c r="S39" s="60">
        <v>4610029</v>
      </c>
      <c r="T39" s="60">
        <v>-9916872</v>
      </c>
      <c r="U39" s="60">
        <v>-9916872</v>
      </c>
      <c r="V39" s="60">
        <v>-9916872</v>
      </c>
      <c r="W39" s="60">
        <v>435700767</v>
      </c>
      <c r="X39" s="60">
        <v>-445617639</v>
      </c>
      <c r="Y39" s="61">
        <v>-102.28</v>
      </c>
      <c r="Z39" s="62">
        <v>435700767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10248451</v>
      </c>
      <c r="C42" s="19">
        <v>0</v>
      </c>
      <c r="D42" s="59">
        <v>8299308</v>
      </c>
      <c r="E42" s="60">
        <v>11659453</v>
      </c>
      <c r="F42" s="60">
        <v>4840429</v>
      </c>
      <c r="G42" s="60">
        <v>-3745084</v>
      </c>
      <c r="H42" s="60">
        <v>-3649847</v>
      </c>
      <c r="I42" s="60">
        <v>-2554502</v>
      </c>
      <c r="J42" s="60">
        <v>4177949</v>
      </c>
      <c r="K42" s="60">
        <v>394272</v>
      </c>
      <c r="L42" s="60">
        <v>4408975</v>
      </c>
      <c r="M42" s="60">
        <v>8981196</v>
      </c>
      <c r="N42" s="60">
        <v>664569</v>
      </c>
      <c r="O42" s="60">
        <v>-3485921</v>
      </c>
      <c r="P42" s="60">
        <v>4624584</v>
      </c>
      <c r="Q42" s="60">
        <v>1803232</v>
      </c>
      <c r="R42" s="60">
        <v>5206564</v>
      </c>
      <c r="S42" s="60">
        <v>-3360777</v>
      </c>
      <c r="T42" s="60">
        <v>-812346</v>
      </c>
      <c r="U42" s="60">
        <v>1033441</v>
      </c>
      <c r="V42" s="60">
        <v>9263367</v>
      </c>
      <c r="W42" s="60">
        <v>11659453</v>
      </c>
      <c r="X42" s="60">
        <v>-2396086</v>
      </c>
      <c r="Y42" s="61">
        <v>-20.55</v>
      </c>
      <c r="Z42" s="62">
        <v>11659453</v>
      </c>
    </row>
    <row r="43" spans="1:26" ht="12.75">
      <c r="A43" s="58" t="s">
        <v>63</v>
      </c>
      <c r="B43" s="19">
        <v>-21126802</v>
      </c>
      <c r="C43" s="19">
        <v>0</v>
      </c>
      <c r="D43" s="59">
        <v>-14160000</v>
      </c>
      <c r="E43" s="60">
        <v>-18154731</v>
      </c>
      <c r="F43" s="60">
        <v>-966105</v>
      </c>
      <c r="G43" s="60">
        <v>-919111</v>
      </c>
      <c r="H43" s="60">
        <v>-953552</v>
      </c>
      <c r="I43" s="60">
        <v>-2838768</v>
      </c>
      <c r="J43" s="60">
        <v>-1393569</v>
      </c>
      <c r="K43" s="60">
        <v>-79400</v>
      </c>
      <c r="L43" s="60">
        <v>-1521019</v>
      </c>
      <c r="M43" s="60">
        <v>-2993988</v>
      </c>
      <c r="N43" s="60">
        <v>0</v>
      </c>
      <c r="O43" s="60">
        <v>-1298582</v>
      </c>
      <c r="P43" s="60">
        <v>-3502553</v>
      </c>
      <c r="Q43" s="60">
        <v>-4801135</v>
      </c>
      <c r="R43" s="60">
        <v>-661946</v>
      </c>
      <c r="S43" s="60">
        <v>-375102</v>
      </c>
      <c r="T43" s="60">
        <v>-2457922</v>
      </c>
      <c r="U43" s="60">
        <v>-3494970</v>
      </c>
      <c r="V43" s="60">
        <v>-14128861</v>
      </c>
      <c r="W43" s="60">
        <v>-18154731</v>
      </c>
      <c r="X43" s="60">
        <v>4025870</v>
      </c>
      <c r="Y43" s="61">
        <v>-22.18</v>
      </c>
      <c r="Z43" s="62">
        <v>-18154731</v>
      </c>
    </row>
    <row r="44" spans="1:26" ht="12.75">
      <c r="A44" s="58" t="s">
        <v>64</v>
      </c>
      <c r="B44" s="19">
        <v>-146668</v>
      </c>
      <c r="C44" s="19">
        <v>0</v>
      </c>
      <c r="D44" s="59">
        <v>-404820</v>
      </c>
      <c r="E44" s="60">
        <v>-404816</v>
      </c>
      <c r="F44" s="60">
        <v>0</v>
      </c>
      <c r="G44" s="60">
        <v>-88539</v>
      </c>
      <c r="H44" s="60">
        <v>-44598</v>
      </c>
      <c r="I44" s="60">
        <v>-133137</v>
      </c>
      <c r="J44" s="60">
        <v>0</v>
      </c>
      <c r="K44" s="60">
        <v>-44744</v>
      </c>
      <c r="L44" s="60">
        <v>-90090</v>
      </c>
      <c r="M44" s="60">
        <v>-134834</v>
      </c>
      <c r="N44" s="60">
        <v>-45298</v>
      </c>
      <c r="O44" s="60">
        <v>-45550</v>
      </c>
      <c r="P44" s="60">
        <v>-45703</v>
      </c>
      <c r="Q44" s="60">
        <v>-136551</v>
      </c>
      <c r="R44" s="60">
        <v>0</v>
      </c>
      <c r="S44" s="60">
        <v>0</v>
      </c>
      <c r="T44" s="60">
        <v>0</v>
      </c>
      <c r="U44" s="60">
        <v>0</v>
      </c>
      <c r="V44" s="60">
        <v>-404522</v>
      </c>
      <c r="W44" s="60">
        <v>-404816</v>
      </c>
      <c r="X44" s="60">
        <v>294</v>
      </c>
      <c r="Y44" s="61">
        <v>-0.07</v>
      </c>
      <c r="Z44" s="62">
        <v>-404816</v>
      </c>
    </row>
    <row r="45" spans="1:26" ht="12.75">
      <c r="A45" s="70" t="s">
        <v>65</v>
      </c>
      <c r="B45" s="22">
        <v>18995440</v>
      </c>
      <c r="C45" s="22">
        <v>0</v>
      </c>
      <c r="D45" s="99">
        <v>3228775</v>
      </c>
      <c r="E45" s="100">
        <v>2661247</v>
      </c>
      <c r="F45" s="100">
        <v>12490424</v>
      </c>
      <c r="G45" s="100">
        <v>7737690</v>
      </c>
      <c r="H45" s="100">
        <v>3089693</v>
      </c>
      <c r="I45" s="100">
        <v>3089693</v>
      </c>
      <c r="J45" s="100">
        <v>5874073</v>
      </c>
      <c r="K45" s="100">
        <v>6144201</v>
      </c>
      <c r="L45" s="100">
        <v>8942067</v>
      </c>
      <c r="M45" s="100">
        <v>8942067</v>
      </c>
      <c r="N45" s="100">
        <v>9561338</v>
      </c>
      <c r="O45" s="100">
        <v>4731285</v>
      </c>
      <c r="P45" s="100">
        <v>5807613</v>
      </c>
      <c r="Q45" s="100">
        <v>9561338</v>
      </c>
      <c r="R45" s="100">
        <v>10352231</v>
      </c>
      <c r="S45" s="100">
        <v>6616352</v>
      </c>
      <c r="T45" s="100">
        <v>3346084</v>
      </c>
      <c r="U45" s="100">
        <v>3346084</v>
      </c>
      <c r="V45" s="100">
        <v>3346084</v>
      </c>
      <c r="W45" s="100">
        <v>2661247</v>
      </c>
      <c r="X45" s="100">
        <v>684837</v>
      </c>
      <c r="Y45" s="101">
        <v>25.73</v>
      </c>
      <c r="Z45" s="102">
        <v>2661247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10264138</v>
      </c>
      <c r="C49" s="52">
        <v>0</v>
      </c>
      <c r="D49" s="129">
        <v>5603303</v>
      </c>
      <c r="E49" s="54">
        <v>3238908</v>
      </c>
      <c r="F49" s="54">
        <v>0</v>
      </c>
      <c r="G49" s="54">
        <v>0</v>
      </c>
      <c r="H49" s="54">
        <v>0</v>
      </c>
      <c r="I49" s="54">
        <v>2934383</v>
      </c>
      <c r="J49" s="54">
        <v>0</v>
      </c>
      <c r="K49" s="54">
        <v>0</v>
      </c>
      <c r="L49" s="54">
        <v>0</v>
      </c>
      <c r="M49" s="54">
        <v>2708184</v>
      </c>
      <c r="N49" s="54">
        <v>0</v>
      </c>
      <c r="O49" s="54">
        <v>0</v>
      </c>
      <c r="P49" s="54">
        <v>0</v>
      </c>
      <c r="Q49" s="54">
        <v>3535652</v>
      </c>
      <c r="R49" s="54">
        <v>0</v>
      </c>
      <c r="S49" s="54">
        <v>0</v>
      </c>
      <c r="T49" s="54">
        <v>0</v>
      </c>
      <c r="U49" s="54">
        <v>2256483</v>
      </c>
      <c r="V49" s="54">
        <v>90416718</v>
      </c>
      <c r="W49" s="54">
        <v>120957769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8360614</v>
      </c>
      <c r="C51" s="52">
        <v>0</v>
      </c>
      <c r="D51" s="129">
        <v>13681541</v>
      </c>
      <c r="E51" s="54">
        <v>-1900474</v>
      </c>
      <c r="F51" s="54">
        <v>0</v>
      </c>
      <c r="G51" s="54">
        <v>0</v>
      </c>
      <c r="H51" s="54">
        <v>0</v>
      </c>
      <c r="I51" s="54">
        <v>4052142</v>
      </c>
      <c r="J51" s="54">
        <v>0</v>
      </c>
      <c r="K51" s="54">
        <v>0</v>
      </c>
      <c r="L51" s="54">
        <v>0</v>
      </c>
      <c r="M51" s="54">
        <v>163213655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187407478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92.8571947073866</v>
      </c>
      <c r="C58" s="5">
        <f>IF(C67=0,0,+(C76/C67)*100)</f>
        <v>0</v>
      </c>
      <c r="D58" s="6">
        <f aca="true" t="shared" si="6" ref="D58:Z58">IF(D67=0,0,+(D76/D67)*100)</f>
        <v>94.99999853610352</v>
      </c>
      <c r="E58" s="7">
        <f t="shared" si="6"/>
        <v>94.99999844778095</v>
      </c>
      <c r="F58" s="7">
        <f t="shared" si="6"/>
        <v>23.66485768263513</v>
      </c>
      <c r="G58" s="7">
        <f t="shared" si="6"/>
        <v>109.63021714605081</v>
      </c>
      <c r="H58" s="7">
        <f t="shared" si="6"/>
        <v>169.07908421755033</v>
      </c>
      <c r="I58" s="7">
        <f t="shared" si="6"/>
        <v>58.569906612110756</v>
      </c>
      <c r="J58" s="7">
        <f t="shared" si="6"/>
        <v>125.5450665278537</v>
      </c>
      <c r="K58" s="7">
        <f t="shared" si="6"/>
        <v>105.8496955986104</v>
      </c>
      <c r="L58" s="7">
        <f t="shared" si="6"/>
        <v>114.2722953521591</v>
      </c>
      <c r="M58" s="7">
        <f t="shared" si="6"/>
        <v>115.07098094737023</v>
      </c>
      <c r="N58" s="7">
        <f t="shared" si="6"/>
        <v>97.05016260368647</v>
      </c>
      <c r="O58" s="7">
        <f t="shared" si="6"/>
        <v>104.86279755788541</v>
      </c>
      <c r="P58" s="7">
        <f t="shared" si="6"/>
        <v>108.29774416726117</v>
      </c>
      <c r="Q58" s="7">
        <f t="shared" si="6"/>
        <v>103.26815048882463</v>
      </c>
      <c r="R58" s="7">
        <f t="shared" si="6"/>
        <v>109.20063231955677</v>
      </c>
      <c r="S58" s="7">
        <f t="shared" si="6"/>
        <v>114.8499259677605</v>
      </c>
      <c r="T58" s="7">
        <f t="shared" si="6"/>
        <v>107.74484081318244</v>
      </c>
      <c r="U58" s="7">
        <f t="shared" si="6"/>
        <v>110.63940148548954</v>
      </c>
      <c r="V58" s="7">
        <f t="shared" si="6"/>
        <v>87.91988978509167</v>
      </c>
      <c r="W58" s="7">
        <f t="shared" si="6"/>
        <v>99.93223173101764</v>
      </c>
      <c r="X58" s="7">
        <f t="shared" si="6"/>
        <v>0</v>
      </c>
      <c r="Y58" s="7">
        <f t="shared" si="6"/>
        <v>0</v>
      </c>
      <c r="Z58" s="8">
        <f t="shared" si="6"/>
        <v>94.99999844778095</v>
      </c>
    </row>
    <row r="59" spans="1:26" ht="12.75">
      <c r="A59" s="37" t="s">
        <v>31</v>
      </c>
      <c r="B59" s="9">
        <f aca="true" t="shared" si="7" ref="B59:Z66">IF(B68=0,0,+(B77/B68)*100)</f>
        <v>97.01350451037115</v>
      </c>
      <c r="C59" s="9">
        <f t="shared" si="7"/>
        <v>0</v>
      </c>
      <c r="D59" s="2">
        <f t="shared" si="7"/>
        <v>95.00000521900512</v>
      </c>
      <c r="E59" s="10">
        <f t="shared" si="7"/>
        <v>94.99999409110185</v>
      </c>
      <c r="F59" s="10">
        <f t="shared" si="7"/>
        <v>6.759627874866984</v>
      </c>
      <c r="G59" s="10">
        <f t="shared" si="7"/>
        <v>8403.515660394454</v>
      </c>
      <c r="H59" s="10">
        <f t="shared" si="7"/>
        <v>8165.093933358455</v>
      </c>
      <c r="I59" s="10">
        <f t="shared" si="7"/>
        <v>34.370305310884866</v>
      </c>
      <c r="J59" s="10">
        <f t="shared" si="7"/>
        <v>-21517.050067658998</v>
      </c>
      <c r="K59" s="10">
        <f t="shared" si="7"/>
        <v>-1703.9583142359518</v>
      </c>
      <c r="L59" s="10">
        <f t="shared" si="7"/>
        <v>-433.5113796715521</v>
      </c>
      <c r="M59" s="10">
        <f t="shared" si="7"/>
        <v>-1148.6290234332255</v>
      </c>
      <c r="N59" s="10">
        <f t="shared" si="7"/>
        <v>28741.645992881025</v>
      </c>
      <c r="O59" s="10">
        <f t="shared" si="7"/>
        <v>-48001.84753014392</v>
      </c>
      <c r="P59" s="10">
        <f t="shared" si="7"/>
        <v>4722.7442595853245</v>
      </c>
      <c r="Q59" s="10">
        <f t="shared" si="7"/>
        <v>12981.882349005637</v>
      </c>
      <c r="R59" s="10">
        <f t="shared" si="7"/>
        <v>-7290.427985264609</v>
      </c>
      <c r="S59" s="10">
        <f t="shared" si="7"/>
        <v>-33897.87156850889</v>
      </c>
      <c r="T59" s="10">
        <f t="shared" si="7"/>
        <v>12941.664877629884</v>
      </c>
      <c r="U59" s="10">
        <f t="shared" si="7"/>
        <v>-33216.82880222357</v>
      </c>
      <c r="V59" s="10">
        <f t="shared" si="7"/>
        <v>92.27645396903657</v>
      </c>
      <c r="W59" s="10">
        <f t="shared" si="7"/>
        <v>102.78762690922929</v>
      </c>
      <c r="X59" s="10">
        <f t="shared" si="7"/>
        <v>0</v>
      </c>
      <c r="Y59" s="10">
        <f t="shared" si="7"/>
        <v>0</v>
      </c>
      <c r="Z59" s="11">
        <f t="shared" si="7"/>
        <v>94.99999409110185</v>
      </c>
    </row>
    <row r="60" spans="1:26" ht="12.75">
      <c r="A60" s="38" t="s">
        <v>32</v>
      </c>
      <c r="B60" s="12">
        <f t="shared" si="7"/>
        <v>95.95922197923133</v>
      </c>
      <c r="C60" s="12">
        <f t="shared" si="7"/>
        <v>0</v>
      </c>
      <c r="D60" s="3">
        <f t="shared" si="7"/>
        <v>94.99999868992114</v>
      </c>
      <c r="E60" s="13">
        <f t="shared" si="7"/>
        <v>94.99999964164383</v>
      </c>
      <c r="F60" s="13">
        <f t="shared" si="7"/>
        <v>85.24271600706076</v>
      </c>
      <c r="G60" s="13">
        <f t="shared" si="7"/>
        <v>86.17683879935146</v>
      </c>
      <c r="H60" s="13">
        <f t="shared" si="7"/>
        <v>91.21443747819438</v>
      </c>
      <c r="I60" s="13">
        <f t="shared" si="7"/>
        <v>87.5216456989638</v>
      </c>
      <c r="J60" s="13">
        <f t="shared" si="7"/>
        <v>95.02003748931467</v>
      </c>
      <c r="K60" s="13">
        <f t="shared" si="7"/>
        <v>78.20270337257537</v>
      </c>
      <c r="L60" s="13">
        <f t="shared" si="7"/>
        <v>87.20830553289144</v>
      </c>
      <c r="M60" s="13">
        <f t="shared" si="7"/>
        <v>86.65163842429664</v>
      </c>
      <c r="N60" s="13">
        <f t="shared" si="7"/>
        <v>75.53071135723391</v>
      </c>
      <c r="O60" s="13">
        <f t="shared" si="7"/>
        <v>82.61839909846786</v>
      </c>
      <c r="P60" s="13">
        <f t="shared" si="7"/>
        <v>86.76264162457696</v>
      </c>
      <c r="Q60" s="13">
        <f t="shared" si="7"/>
        <v>81.50003708721293</v>
      </c>
      <c r="R60" s="13">
        <f t="shared" si="7"/>
        <v>86.33662346825281</v>
      </c>
      <c r="S60" s="13">
        <f t="shared" si="7"/>
        <v>90.98494263636609</v>
      </c>
      <c r="T60" s="13">
        <f t="shared" si="7"/>
        <v>86.99575938842099</v>
      </c>
      <c r="U60" s="13">
        <f t="shared" si="7"/>
        <v>88.15417990923973</v>
      </c>
      <c r="V60" s="13">
        <f t="shared" si="7"/>
        <v>85.9007280595796</v>
      </c>
      <c r="W60" s="13">
        <f t="shared" si="7"/>
        <v>99.22887864022985</v>
      </c>
      <c r="X60" s="13">
        <f t="shared" si="7"/>
        <v>0</v>
      </c>
      <c r="Y60" s="13">
        <f t="shared" si="7"/>
        <v>0</v>
      </c>
      <c r="Z60" s="14">
        <f t="shared" si="7"/>
        <v>94.99999964164383</v>
      </c>
    </row>
    <row r="61" spans="1:26" ht="12.75">
      <c r="A61" s="39" t="s">
        <v>103</v>
      </c>
      <c r="B61" s="12">
        <f t="shared" si="7"/>
        <v>166.24015648012607</v>
      </c>
      <c r="C61" s="12">
        <f t="shared" si="7"/>
        <v>0</v>
      </c>
      <c r="D61" s="3">
        <f t="shared" si="7"/>
        <v>95.00000063639618</v>
      </c>
      <c r="E61" s="13">
        <f t="shared" si="7"/>
        <v>95.00000156073799</v>
      </c>
      <c r="F61" s="13">
        <f t="shared" si="7"/>
        <v>93.31524148438587</v>
      </c>
      <c r="G61" s="13">
        <f t="shared" si="7"/>
        <v>96.1591366235399</v>
      </c>
      <c r="H61" s="13">
        <f t="shared" si="7"/>
        <v>106.99504788181504</v>
      </c>
      <c r="I61" s="13">
        <f t="shared" si="7"/>
        <v>98.47222216140977</v>
      </c>
      <c r="J61" s="13">
        <f t="shared" si="7"/>
        <v>102.92219593188794</v>
      </c>
      <c r="K61" s="13">
        <f t="shared" si="7"/>
        <v>89.95448816194536</v>
      </c>
      <c r="L61" s="13">
        <f t="shared" si="7"/>
        <v>102.36816005666758</v>
      </c>
      <c r="M61" s="13">
        <f t="shared" si="7"/>
        <v>98.36504221758406</v>
      </c>
      <c r="N61" s="13">
        <f t="shared" si="7"/>
        <v>86.93481849517526</v>
      </c>
      <c r="O61" s="13">
        <f t="shared" si="7"/>
        <v>88.20419704071931</v>
      </c>
      <c r="P61" s="13">
        <f t="shared" si="7"/>
        <v>94.40496212847964</v>
      </c>
      <c r="Q61" s="13">
        <f t="shared" si="7"/>
        <v>89.89900484876546</v>
      </c>
      <c r="R61" s="13">
        <f t="shared" si="7"/>
        <v>99.981960510802</v>
      </c>
      <c r="S61" s="13">
        <f t="shared" si="7"/>
        <v>103.3104106074666</v>
      </c>
      <c r="T61" s="13">
        <f t="shared" si="7"/>
        <v>99.32945484854044</v>
      </c>
      <c r="U61" s="13">
        <f t="shared" si="7"/>
        <v>100.90137419928415</v>
      </c>
      <c r="V61" s="13">
        <f t="shared" si="7"/>
        <v>96.84929330908507</v>
      </c>
      <c r="W61" s="13">
        <f t="shared" si="7"/>
        <v>103.29751922029536</v>
      </c>
      <c r="X61" s="13">
        <f t="shared" si="7"/>
        <v>0</v>
      </c>
      <c r="Y61" s="13">
        <f t="shared" si="7"/>
        <v>0</v>
      </c>
      <c r="Z61" s="14">
        <f t="shared" si="7"/>
        <v>95.00000156073799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95.00001615201688</v>
      </c>
      <c r="E62" s="13">
        <f t="shared" si="7"/>
        <v>95.00000229690488</v>
      </c>
      <c r="F62" s="13">
        <f t="shared" si="7"/>
        <v>99.25852464901591</v>
      </c>
      <c r="G62" s="13">
        <f t="shared" si="7"/>
        <v>91.2042319351725</v>
      </c>
      <c r="H62" s="13">
        <f t="shared" si="7"/>
        <v>85.5248193604221</v>
      </c>
      <c r="I62" s="13">
        <f t="shared" si="7"/>
        <v>91.48923954978035</v>
      </c>
      <c r="J62" s="13">
        <f t="shared" si="7"/>
        <v>111.99866721230458</v>
      </c>
      <c r="K62" s="13">
        <f t="shared" si="7"/>
        <v>74.12701137316321</v>
      </c>
      <c r="L62" s="13">
        <f t="shared" si="7"/>
        <v>83.01029011747625</v>
      </c>
      <c r="M62" s="13">
        <f t="shared" si="7"/>
        <v>88.23955002204174</v>
      </c>
      <c r="N62" s="13">
        <f t="shared" si="7"/>
        <v>68.29511594431365</v>
      </c>
      <c r="O62" s="13">
        <f t="shared" si="7"/>
        <v>100.39993838544186</v>
      </c>
      <c r="P62" s="13">
        <f t="shared" si="7"/>
        <v>93.30038727841112</v>
      </c>
      <c r="Q62" s="13">
        <f t="shared" si="7"/>
        <v>85.05766602002144</v>
      </c>
      <c r="R62" s="13">
        <f t="shared" si="7"/>
        <v>91.34100441798164</v>
      </c>
      <c r="S62" s="13">
        <f t="shared" si="7"/>
        <v>92.50677200509116</v>
      </c>
      <c r="T62" s="13">
        <f t="shared" si="7"/>
        <v>88.53142279834803</v>
      </c>
      <c r="U62" s="13">
        <f t="shared" si="7"/>
        <v>90.82889710052264</v>
      </c>
      <c r="V62" s="13">
        <f t="shared" si="7"/>
        <v>88.75929755992267</v>
      </c>
      <c r="W62" s="13">
        <f t="shared" si="7"/>
        <v>90.80257456241209</v>
      </c>
      <c r="X62" s="13">
        <f t="shared" si="7"/>
        <v>0</v>
      </c>
      <c r="Y62" s="13">
        <f t="shared" si="7"/>
        <v>0</v>
      </c>
      <c r="Z62" s="14">
        <f t="shared" si="7"/>
        <v>95.00000229690488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94.99996746116025</v>
      </c>
      <c r="E63" s="13">
        <f t="shared" si="7"/>
        <v>94.99998558365301</v>
      </c>
      <c r="F63" s="13">
        <f t="shared" si="7"/>
        <v>58.84070218904793</v>
      </c>
      <c r="G63" s="13">
        <f t="shared" si="7"/>
        <v>59.99307575006101</v>
      </c>
      <c r="H63" s="13">
        <f t="shared" si="7"/>
        <v>67.56478836756088</v>
      </c>
      <c r="I63" s="13">
        <f t="shared" si="7"/>
        <v>62.14949223203533</v>
      </c>
      <c r="J63" s="13">
        <f t="shared" si="7"/>
        <v>64.74473585606178</v>
      </c>
      <c r="K63" s="13">
        <f t="shared" si="7"/>
        <v>57.7080931914693</v>
      </c>
      <c r="L63" s="13">
        <f t="shared" si="7"/>
        <v>59.268205693534796</v>
      </c>
      <c r="M63" s="13">
        <f t="shared" si="7"/>
        <v>60.57425949751225</v>
      </c>
      <c r="N63" s="13">
        <f t="shared" si="7"/>
        <v>58.6753851004824</v>
      </c>
      <c r="O63" s="13">
        <f t="shared" si="7"/>
        <v>56.337695253360295</v>
      </c>
      <c r="P63" s="13">
        <f t="shared" si="7"/>
        <v>64.86838058412133</v>
      </c>
      <c r="Q63" s="13">
        <f t="shared" si="7"/>
        <v>59.926531771040615</v>
      </c>
      <c r="R63" s="13">
        <f t="shared" si="7"/>
        <v>54.05829004900031</v>
      </c>
      <c r="S63" s="13">
        <f t="shared" si="7"/>
        <v>61.731398401170836</v>
      </c>
      <c r="T63" s="13">
        <f t="shared" si="7"/>
        <v>62.7402342278245</v>
      </c>
      <c r="U63" s="13">
        <f t="shared" si="7"/>
        <v>59.508407455785694</v>
      </c>
      <c r="V63" s="13">
        <f t="shared" si="7"/>
        <v>60.5327961243043</v>
      </c>
      <c r="W63" s="13">
        <f t="shared" si="7"/>
        <v>94.25165955246005</v>
      </c>
      <c r="X63" s="13">
        <f t="shared" si="7"/>
        <v>0</v>
      </c>
      <c r="Y63" s="13">
        <f t="shared" si="7"/>
        <v>0</v>
      </c>
      <c r="Z63" s="14">
        <f t="shared" si="7"/>
        <v>94.99998558365301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95.00000340912098</v>
      </c>
      <c r="E64" s="13">
        <f t="shared" si="7"/>
        <v>94.99998738958435</v>
      </c>
      <c r="F64" s="13">
        <f t="shared" si="7"/>
        <v>53.43927253394462</v>
      </c>
      <c r="G64" s="13">
        <f t="shared" si="7"/>
        <v>57.887814201400325</v>
      </c>
      <c r="H64" s="13">
        <f t="shared" si="7"/>
        <v>65.56765433768715</v>
      </c>
      <c r="I64" s="13">
        <f t="shared" si="7"/>
        <v>58.96519205434463</v>
      </c>
      <c r="J64" s="13">
        <f t="shared" si="7"/>
        <v>66.71101265613913</v>
      </c>
      <c r="K64" s="13">
        <f t="shared" si="7"/>
        <v>58.3760808122959</v>
      </c>
      <c r="L64" s="13">
        <f t="shared" si="7"/>
        <v>60.98838902309481</v>
      </c>
      <c r="M64" s="13">
        <f t="shared" si="7"/>
        <v>62.02104332384481</v>
      </c>
      <c r="N64" s="13">
        <f t="shared" si="7"/>
        <v>62.1099439632519</v>
      </c>
      <c r="O64" s="13">
        <f t="shared" si="7"/>
        <v>56.194424052037625</v>
      </c>
      <c r="P64" s="13">
        <f t="shared" si="7"/>
        <v>62.91259828321959</v>
      </c>
      <c r="Q64" s="13">
        <f t="shared" si="7"/>
        <v>60.405852096165056</v>
      </c>
      <c r="R64" s="13">
        <f t="shared" si="7"/>
        <v>55.19670897155361</v>
      </c>
      <c r="S64" s="13">
        <f t="shared" si="7"/>
        <v>64.41966624876893</v>
      </c>
      <c r="T64" s="13">
        <f t="shared" si="7"/>
        <v>55.53651938683498</v>
      </c>
      <c r="U64" s="13">
        <f t="shared" si="7"/>
        <v>58.402467807039706</v>
      </c>
      <c r="V64" s="13">
        <f t="shared" si="7"/>
        <v>59.95273995530827</v>
      </c>
      <c r="W64" s="13">
        <f t="shared" si="7"/>
        <v>102.72979389824557</v>
      </c>
      <c r="X64" s="13">
        <f t="shared" si="7"/>
        <v>0</v>
      </c>
      <c r="Y64" s="13">
        <f t="shared" si="7"/>
        <v>0</v>
      </c>
      <c r="Z64" s="14">
        <f t="shared" si="7"/>
        <v>94.99998738958435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94.999614069972</v>
      </c>
      <c r="E65" s="13">
        <f t="shared" si="7"/>
        <v>95.00021315497787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92.4199799085748</v>
      </c>
      <c r="X65" s="13">
        <f t="shared" si="7"/>
        <v>0</v>
      </c>
      <c r="Y65" s="13">
        <f t="shared" si="7"/>
        <v>0</v>
      </c>
      <c r="Z65" s="14">
        <f t="shared" si="7"/>
        <v>95.00021315497787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94.99995006100443</v>
      </c>
      <c r="E66" s="16">
        <f t="shared" si="7"/>
        <v>95.00000085610267</v>
      </c>
      <c r="F66" s="16">
        <f t="shared" si="7"/>
        <v>100.10661384465467</v>
      </c>
      <c r="G66" s="16">
        <f t="shared" si="7"/>
        <v>100.08115763571415</v>
      </c>
      <c r="H66" s="16">
        <f t="shared" si="7"/>
        <v>106.88030636184784</v>
      </c>
      <c r="I66" s="16">
        <f t="shared" si="7"/>
        <v>102.27708557414846</v>
      </c>
      <c r="J66" s="16">
        <f t="shared" si="7"/>
        <v>104.78314806059652</v>
      </c>
      <c r="K66" s="16">
        <f t="shared" si="7"/>
        <v>100.20423577865125</v>
      </c>
      <c r="L66" s="16">
        <f t="shared" si="7"/>
        <v>100.55814092684314</v>
      </c>
      <c r="M66" s="16">
        <f t="shared" si="7"/>
        <v>101.77646903648724</v>
      </c>
      <c r="N66" s="16">
        <f t="shared" si="7"/>
        <v>100.06154112697865</v>
      </c>
      <c r="O66" s="16">
        <f t="shared" si="7"/>
        <v>101.10480213211855</v>
      </c>
      <c r="P66" s="16">
        <f t="shared" si="7"/>
        <v>101.48527136057682</v>
      </c>
      <c r="Q66" s="16">
        <f t="shared" si="7"/>
        <v>100.89330744551125</v>
      </c>
      <c r="R66" s="16">
        <f t="shared" si="7"/>
        <v>102.17474478999135</v>
      </c>
      <c r="S66" s="16">
        <f t="shared" si="7"/>
        <v>101.39748974212219</v>
      </c>
      <c r="T66" s="16">
        <f t="shared" si="7"/>
        <v>100.04602971440791</v>
      </c>
      <c r="U66" s="16">
        <f t="shared" si="7"/>
        <v>101.15812638669767</v>
      </c>
      <c r="V66" s="16">
        <f t="shared" si="7"/>
        <v>101.48648942913967</v>
      </c>
      <c r="W66" s="16">
        <f t="shared" si="7"/>
        <v>97.2216381400956</v>
      </c>
      <c r="X66" s="16">
        <f t="shared" si="7"/>
        <v>0</v>
      </c>
      <c r="Y66" s="16">
        <f t="shared" si="7"/>
        <v>0</v>
      </c>
      <c r="Z66" s="17">
        <f t="shared" si="7"/>
        <v>95.00000085610267</v>
      </c>
    </row>
    <row r="67" spans="1:26" ht="12.75" hidden="1">
      <c r="A67" s="41" t="s">
        <v>286</v>
      </c>
      <c r="B67" s="24">
        <v>153050665</v>
      </c>
      <c r="C67" s="24"/>
      <c r="D67" s="25">
        <v>177608188</v>
      </c>
      <c r="E67" s="26">
        <v>186829302</v>
      </c>
      <c r="F67" s="26">
        <v>54503890</v>
      </c>
      <c r="G67" s="26">
        <v>12038119</v>
      </c>
      <c r="H67" s="26">
        <v>11653248</v>
      </c>
      <c r="I67" s="26">
        <v>78195257</v>
      </c>
      <c r="J67" s="26">
        <v>11145933</v>
      </c>
      <c r="K67" s="26">
        <v>11674881</v>
      </c>
      <c r="L67" s="26">
        <v>11376250</v>
      </c>
      <c r="M67" s="26">
        <v>34197064</v>
      </c>
      <c r="N67" s="26">
        <v>12981563</v>
      </c>
      <c r="O67" s="26">
        <v>11576361</v>
      </c>
      <c r="P67" s="26">
        <v>12378533</v>
      </c>
      <c r="Q67" s="26">
        <v>36936457</v>
      </c>
      <c r="R67" s="26">
        <v>11181688</v>
      </c>
      <c r="S67" s="26">
        <v>12047454</v>
      </c>
      <c r="T67" s="26">
        <v>11966663</v>
      </c>
      <c r="U67" s="26">
        <v>35195805</v>
      </c>
      <c r="V67" s="26">
        <v>184524583</v>
      </c>
      <c r="W67" s="26">
        <v>177608196</v>
      </c>
      <c r="X67" s="26"/>
      <c r="Y67" s="25"/>
      <c r="Z67" s="27">
        <v>186829302</v>
      </c>
    </row>
    <row r="68" spans="1:26" ht="12.75" hidden="1">
      <c r="A68" s="37" t="s">
        <v>31</v>
      </c>
      <c r="B68" s="19">
        <v>34187763</v>
      </c>
      <c r="C68" s="19"/>
      <c r="D68" s="20">
        <v>38321480</v>
      </c>
      <c r="E68" s="21">
        <v>41462891</v>
      </c>
      <c r="F68" s="21">
        <v>42858809</v>
      </c>
      <c r="G68" s="21">
        <v>33109</v>
      </c>
      <c r="H68" s="21">
        <v>111462</v>
      </c>
      <c r="I68" s="21">
        <v>43003380</v>
      </c>
      <c r="J68" s="21">
        <v>-15519</v>
      </c>
      <c r="K68" s="21">
        <v>-174544</v>
      </c>
      <c r="L68" s="21">
        <v>-577565</v>
      </c>
      <c r="M68" s="21">
        <v>-767628</v>
      </c>
      <c r="N68" s="21">
        <v>9271</v>
      </c>
      <c r="O68" s="21">
        <v>-5142</v>
      </c>
      <c r="P68" s="21">
        <v>55658</v>
      </c>
      <c r="Q68" s="21">
        <v>59787</v>
      </c>
      <c r="R68" s="21">
        <v>-33389</v>
      </c>
      <c r="S68" s="21">
        <v>-8269</v>
      </c>
      <c r="T68" s="21">
        <v>18632</v>
      </c>
      <c r="U68" s="21">
        <v>-23026</v>
      </c>
      <c r="V68" s="21">
        <v>42272513</v>
      </c>
      <c r="W68" s="21">
        <v>38321484</v>
      </c>
      <c r="X68" s="21"/>
      <c r="Y68" s="20"/>
      <c r="Z68" s="23">
        <v>41462891</v>
      </c>
    </row>
    <row r="69" spans="1:26" ht="12.75" hidden="1">
      <c r="A69" s="38" t="s">
        <v>32</v>
      </c>
      <c r="B69" s="19">
        <v>113539694</v>
      </c>
      <c r="C69" s="19"/>
      <c r="D69" s="20">
        <v>133579745</v>
      </c>
      <c r="E69" s="21">
        <v>139525990</v>
      </c>
      <c r="F69" s="21">
        <v>11143270</v>
      </c>
      <c r="G69" s="21">
        <v>11504749</v>
      </c>
      <c r="H69" s="21">
        <v>11066531</v>
      </c>
      <c r="I69" s="21">
        <v>33714550</v>
      </c>
      <c r="J69" s="21">
        <v>10666506</v>
      </c>
      <c r="K69" s="21">
        <v>11317197</v>
      </c>
      <c r="L69" s="21">
        <v>11419183</v>
      </c>
      <c r="M69" s="21">
        <v>33402886</v>
      </c>
      <c r="N69" s="21">
        <v>12418191</v>
      </c>
      <c r="O69" s="21">
        <v>11026562</v>
      </c>
      <c r="P69" s="21">
        <v>11742577</v>
      </c>
      <c r="Q69" s="21">
        <v>35187330</v>
      </c>
      <c r="R69" s="21">
        <v>10624387</v>
      </c>
      <c r="S69" s="21">
        <v>11435468</v>
      </c>
      <c r="T69" s="21">
        <v>11274553</v>
      </c>
      <c r="U69" s="21">
        <v>33334408</v>
      </c>
      <c r="V69" s="21">
        <v>135639174</v>
      </c>
      <c r="W69" s="21">
        <v>133579752</v>
      </c>
      <c r="X69" s="21"/>
      <c r="Y69" s="20"/>
      <c r="Z69" s="23">
        <v>139525990</v>
      </c>
    </row>
    <row r="70" spans="1:26" ht="12.75" hidden="1">
      <c r="A70" s="39" t="s">
        <v>103</v>
      </c>
      <c r="B70" s="19">
        <v>65538802</v>
      </c>
      <c r="C70" s="19"/>
      <c r="D70" s="20">
        <v>70710669</v>
      </c>
      <c r="E70" s="21">
        <v>76886704</v>
      </c>
      <c r="F70" s="21">
        <v>6196529</v>
      </c>
      <c r="G70" s="21">
        <v>6548059</v>
      </c>
      <c r="H70" s="21">
        <v>5526524</v>
      </c>
      <c r="I70" s="21">
        <v>18271112</v>
      </c>
      <c r="J70" s="21">
        <v>5736371</v>
      </c>
      <c r="K70" s="21">
        <v>5907474</v>
      </c>
      <c r="L70" s="21">
        <v>5881317</v>
      </c>
      <c r="M70" s="21">
        <v>17525162</v>
      </c>
      <c r="N70" s="21">
        <v>6191020</v>
      </c>
      <c r="O70" s="21">
        <v>5994700</v>
      </c>
      <c r="P70" s="21">
        <v>6327446</v>
      </c>
      <c r="Q70" s="21">
        <v>18513166</v>
      </c>
      <c r="R70" s="21">
        <v>5554481</v>
      </c>
      <c r="S70" s="21">
        <v>6150083</v>
      </c>
      <c r="T70" s="21">
        <v>6176467</v>
      </c>
      <c r="U70" s="21">
        <v>17881031</v>
      </c>
      <c r="V70" s="21">
        <v>72190471</v>
      </c>
      <c r="W70" s="21">
        <v>70710672</v>
      </c>
      <c r="X70" s="21"/>
      <c r="Y70" s="20"/>
      <c r="Z70" s="23">
        <v>76886704</v>
      </c>
    </row>
    <row r="71" spans="1:26" ht="12.75" hidden="1">
      <c r="A71" s="39" t="s">
        <v>104</v>
      </c>
      <c r="B71" s="19">
        <v>27221567</v>
      </c>
      <c r="C71" s="19"/>
      <c r="D71" s="20">
        <v>31884563</v>
      </c>
      <c r="E71" s="21">
        <v>30475794</v>
      </c>
      <c r="F71" s="21">
        <v>2286927</v>
      </c>
      <c r="G71" s="21">
        <v>2298901</v>
      </c>
      <c r="H71" s="21">
        <v>2869111</v>
      </c>
      <c r="I71" s="21">
        <v>7454939</v>
      </c>
      <c r="J71" s="21">
        <v>2235915</v>
      </c>
      <c r="K71" s="21">
        <v>2714812</v>
      </c>
      <c r="L71" s="21">
        <v>2832232</v>
      </c>
      <c r="M71" s="21">
        <v>7782959</v>
      </c>
      <c r="N71" s="21">
        <v>3482577</v>
      </c>
      <c r="O71" s="21">
        <v>2337110</v>
      </c>
      <c r="P71" s="21">
        <v>2732143</v>
      </c>
      <c r="Q71" s="21">
        <v>8551830</v>
      </c>
      <c r="R71" s="21">
        <v>2415130</v>
      </c>
      <c r="S71" s="21">
        <v>2579369</v>
      </c>
      <c r="T71" s="21">
        <v>2422079</v>
      </c>
      <c r="U71" s="21">
        <v>7416578</v>
      </c>
      <c r="V71" s="21">
        <v>31206306</v>
      </c>
      <c r="W71" s="21">
        <v>31884564</v>
      </c>
      <c r="X71" s="21"/>
      <c r="Y71" s="20"/>
      <c r="Z71" s="23">
        <v>30475794</v>
      </c>
    </row>
    <row r="72" spans="1:26" ht="12.75" hidden="1">
      <c r="A72" s="39" t="s">
        <v>105</v>
      </c>
      <c r="B72" s="19">
        <v>9935066</v>
      </c>
      <c r="C72" s="19"/>
      <c r="D72" s="20">
        <v>13983289</v>
      </c>
      <c r="E72" s="21">
        <v>13873140</v>
      </c>
      <c r="F72" s="21">
        <v>1143054</v>
      </c>
      <c r="G72" s="21">
        <v>1135141</v>
      </c>
      <c r="H72" s="21">
        <v>1150438</v>
      </c>
      <c r="I72" s="21">
        <v>3428633</v>
      </c>
      <c r="J72" s="21">
        <v>1168946</v>
      </c>
      <c r="K72" s="21">
        <v>1166845</v>
      </c>
      <c r="L72" s="21">
        <v>1171996</v>
      </c>
      <c r="M72" s="21">
        <v>3507787</v>
      </c>
      <c r="N72" s="21">
        <v>1208321</v>
      </c>
      <c r="O72" s="21">
        <v>1159199</v>
      </c>
      <c r="P72" s="21">
        <v>1147741</v>
      </c>
      <c r="Q72" s="21">
        <v>3515261</v>
      </c>
      <c r="R72" s="21">
        <v>1156115</v>
      </c>
      <c r="S72" s="21">
        <v>1175235</v>
      </c>
      <c r="T72" s="21">
        <v>1141282</v>
      </c>
      <c r="U72" s="21">
        <v>3472632</v>
      </c>
      <c r="V72" s="21">
        <v>13924313</v>
      </c>
      <c r="W72" s="21">
        <v>13983288</v>
      </c>
      <c r="X72" s="21"/>
      <c r="Y72" s="20"/>
      <c r="Z72" s="23">
        <v>13873140</v>
      </c>
    </row>
    <row r="73" spans="1:26" ht="12.75" hidden="1">
      <c r="A73" s="39" t="s">
        <v>106</v>
      </c>
      <c r="B73" s="19">
        <v>10844259</v>
      </c>
      <c r="C73" s="19"/>
      <c r="D73" s="20">
        <v>16133191</v>
      </c>
      <c r="E73" s="21">
        <v>17445896</v>
      </c>
      <c r="F73" s="21">
        <v>1448315</v>
      </c>
      <c r="G73" s="21">
        <v>1451378</v>
      </c>
      <c r="H73" s="21">
        <v>1448998</v>
      </c>
      <c r="I73" s="21">
        <v>4348691</v>
      </c>
      <c r="J73" s="21">
        <v>1454472</v>
      </c>
      <c r="K73" s="21">
        <v>1457006</v>
      </c>
      <c r="L73" s="21">
        <v>1462926</v>
      </c>
      <c r="M73" s="21">
        <v>4374404</v>
      </c>
      <c r="N73" s="21">
        <v>1465110</v>
      </c>
      <c r="O73" s="21">
        <v>1464325</v>
      </c>
      <c r="P73" s="21">
        <v>1464136</v>
      </c>
      <c r="Q73" s="21">
        <v>4393571</v>
      </c>
      <c r="R73" s="21">
        <v>1428125</v>
      </c>
      <c r="S73" s="21">
        <v>1458092</v>
      </c>
      <c r="T73" s="21">
        <v>1463880</v>
      </c>
      <c r="U73" s="21">
        <v>4350097</v>
      </c>
      <c r="V73" s="21">
        <v>17466763</v>
      </c>
      <c r="W73" s="21">
        <v>16133196</v>
      </c>
      <c r="X73" s="21"/>
      <c r="Y73" s="20"/>
      <c r="Z73" s="23">
        <v>17445896</v>
      </c>
    </row>
    <row r="74" spans="1:26" ht="12.75" hidden="1">
      <c r="A74" s="39" t="s">
        <v>107</v>
      </c>
      <c r="B74" s="19"/>
      <c r="C74" s="19"/>
      <c r="D74" s="20">
        <v>868033</v>
      </c>
      <c r="E74" s="21">
        <v>844456</v>
      </c>
      <c r="F74" s="21">
        <v>68445</v>
      </c>
      <c r="G74" s="21">
        <v>71270</v>
      </c>
      <c r="H74" s="21">
        <v>71460</v>
      </c>
      <c r="I74" s="21">
        <v>211175</v>
      </c>
      <c r="J74" s="21">
        <v>70802</v>
      </c>
      <c r="K74" s="21">
        <v>71060</v>
      </c>
      <c r="L74" s="21">
        <v>70712</v>
      </c>
      <c r="M74" s="21">
        <v>212574</v>
      </c>
      <c r="N74" s="21">
        <v>71163</v>
      </c>
      <c r="O74" s="21">
        <v>71228</v>
      </c>
      <c r="P74" s="21">
        <v>71111</v>
      </c>
      <c r="Q74" s="21">
        <v>213502</v>
      </c>
      <c r="R74" s="21">
        <v>70536</v>
      </c>
      <c r="S74" s="21">
        <v>72689</v>
      </c>
      <c r="T74" s="21">
        <v>70845</v>
      </c>
      <c r="U74" s="21">
        <v>214070</v>
      </c>
      <c r="V74" s="21">
        <v>851321</v>
      </c>
      <c r="W74" s="21">
        <v>868032</v>
      </c>
      <c r="X74" s="21"/>
      <c r="Y74" s="20"/>
      <c r="Z74" s="23">
        <v>844456</v>
      </c>
    </row>
    <row r="75" spans="1:26" ht="12.75" hidden="1">
      <c r="A75" s="40" t="s">
        <v>110</v>
      </c>
      <c r="B75" s="28">
        <v>5323208</v>
      </c>
      <c r="C75" s="28"/>
      <c r="D75" s="29">
        <v>5706963</v>
      </c>
      <c r="E75" s="30">
        <v>5840421</v>
      </c>
      <c r="F75" s="30">
        <v>501811</v>
      </c>
      <c r="G75" s="30">
        <v>500261</v>
      </c>
      <c r="H75" s="30">
        <v>475255</v>
      </c>
      <c r="I75" s="30">
        <v>1477327</v>
      </c>
      <c r="J75" s="30">
        <v>494946</v>
      </c>
      <c r="K75" s="30">
        <v>532228</v>
      </c>
      <c r="L75" s="30">
        <v>534632</v>
      </c>
      <c r="M75" s="30">
        <v>1561806</v>
      </c>
      <c r="N75" s="30">
        <v>554101</v>
      </c>
      <c r="O75" s="30">
        <v>554941</v>
      </c>
      <c r="P75" s="30">
        <v>580298</v>
      </c>
      <c r="Q75" s="30">
        <v>1689340</v>
      </c>
      <c r="R75" s="30">
        <v>590690</v>
      </c>
      <c r="S75" s="30">
        <v>620255</v>
      </c>
      <c r="T75" s="30">
        <v>673478</v>
      </c>
      <c r="U75" s="30">
        <v>1884423</v>
      </c>
      <c r="V75" s="30">
        <v>6612896</v>
      </c>
      <c r="W75" s="30">
        <v>5706960</v>
      </c>
      <c r="X75" s="30"/>
      <c r="Y75" s="29"/>
      <c r="Z75" s="31">
        <v>5840421</v>
      </c>
    </row>
    <row r="76" spans="1:26" ht="12.75" hidden="1">
      <c r="A76" s="42" t="s">
        <v>287</v>
      </c>
      <c r="B76" s="32">
        <v>142118554</v>
      </c>
      <c r="C76" s="32"/>
      <c r="D76" s="33">
        <v>168727776</v>
      </c>
      <c r="E76" s="34">
        <v>177487834</v>
      </c>
      <c r="F76" s="34">
        <v>12898268</v>
      </c>
      <c r="G76" s="34">
        <v>13197416</v>
      </c>
      <c r="H76" s="34">
        <v>19703205</v>
      </c>
      <c r="I76" s="34">
        <v>45798889</v>
      </c>
      <c r="J76" s="34">
        <v>13993169</v>
      </c>
      <c r="K76" s="34">
        <v>12357826</v>
      </c>
      <c r="L76" s="34">
        <v>12999902</v>
      </c>
      <c r="M76" s="34">
        <v>39350897</v>
      </c>
      <c r="N76" s="34">
        <v>12598628</v>
      </c>
      <c r="O76" s="34">
        <v>12139296</v>
      </c>
      <c r="P76" s="34">
        <v>13405672</v>
      </c>
      <c r="Q76" s="34">
        <v>38143596</v>
      </c>
      <c r="R76" s="34">
        <v>12210474</v>
      </c>
      <c r="S76" s="34">
        <v>13836492</v>
      </c>
      <c r="T76" s="34">
        <v>12893462</v>
      </c>
      <c r="U76" s="34">
        <v>38940428</v>
      </c>
      <c r="V76" s="34">
        <v>162233810</v>
      </c>
      <c r="W76" s="34">
        <v>177487834</v>
      </c>
      <c r="X76" s="34"/>
      <c r="Y76" s="33"/>
      <c r="Z76" s="35">
        <v>177487834</v>
      </c>
    </row>
    <row r="77" spans="1:26" ht="12.75" hidden="1">
      <c r="A77" s="37" t="s">
        <v>31</v>
      </c>
      <c r="B77" s="19">
        <v>33166747</v>
      </c>
      <c r="C77" s="19"/>
      <c r="D77" s="20">
        <v>36405408</v>
      </c>
      <c r="E77" s="21">
        <v>39389744</v>
      </c>
      <c r="F77" s="21">
        <v>2897096</v>
      </c>
      <c r="G77" s="21">
        <v>2782320</v>
      </c>
      <c r="H77" s="21">
        <v>9100977</v>
      </c>
      <c r="I77" s="21">
        <v>14780393</v>
      </c>
      <c r="J77" s="21">
        <v>3339231</v>
      </c>
      <c r="K77" s="21">
        <v>2974157</v>
      </c>
      <c r="L77" s="21">
        <v>2503810</v>
      </c>
      <c r="M77" s="21">
        <v>8817198</v>
      </c>
      <c r="N77" s="21">
        <v>2664638</v>
      </c>
      <c r="O77" s="21">
        <v>2468255</v>
      </c>
      <c r="P77" s="21">
        <v>2628585</v>
      </c>
      <c r="Q77" s="21">
        <v>7761478</v>
      </c>
      <c r="R77" s="21">
        <v>2434201</v>
      </c>
      <c r="S77" s="21">
        <v>2803015</v>
      </c>
      <c r="T77" s="21">
        <v>2411291</v>
      </c>
      <c r="U77" s="21">
        <v>7648507</v>
      </c>
      <c r="V77" s="21">
        <v>39007576</v>
      </c>
      <c r="W77" s="21">
        <v>39389744</v>
      </c>
      <c r="X77" s="21"/>
      <c r="Y77" s="20"/>
      <c r="Z77" s="23">
        <v>39389744</v>
      </c>
    </row>
    <row r="78" spans="1:26" ht="12.75" hidden="1">
      <c r="A78" s="38" t="s">
        <v>32</v>
      </c>
      <c r="B78" s="19">
        <v>108951807</v>
      </c>
      <c r="C78" s="19"/>
      <c r="D78" s="20">
        <v>126900756</v>
      </c>
      <c r="E78" s="21">
        <v>132549690</v>
      </c>
      <c r="F78" s="21">
        <v>9498826</v>
      </c>
      <c r="G78" s="21">
        <v>9914429</v>
      </c>
      <c r="H78" s="21">
        <v>10094274</v>
      </c>
      <c r="I78" s="21">
        <v>29507529</v>
      </c>
      <c r="J78" s="21">
        <v>10135318</v>
      </c>
      <c r="K78" s="21">
        <v>8850354</v>
      </c>
      <c r="L78" s="21">
        <v>9958476</v>
      </c>
      <c r="M78" s="21">
        <v>28944148</v>
      </c>
      <c r="N78" s="21">
        <v>9379548</v>
      </c>
      <c r="O78" s="21">
        <v>9109969</v>
      </c>
      <c r="P78" s="21">
        <v>10188170</v>
      </c>
      <c r="Q78" s="21">
        <v>28677687</v>
      </c>
      <c r="R78" s="21">
        <v>9172737</v>
      </c>
      <c r="S78" s="21">
        <v>10404554</v>
      </c>
      <c r="T78" s="21">
        <v>9808383</v>
      </c>
      <c r="U78" s="21">
        <v>29385674</v>
      </c>
      <c r="V78" s="21">
        <v>116515038</v>
      </c>
      <c r="W78" s="21">
        <v>132549690</v>
      </c>
      <c r="X78" s="21"/>
      <c r="Y78" s="20"/>
      <c r="Z78" s="23">
        <v>132549690</v>
      </c>
    </row>
    <row r="79" spans="1:26" ht="12.75" hidden="1">
      <c r="A79" s="39" t="s">
        <v>103</v>
      </c>
      <c r="B79" s="19">
        <v>108951807</v>
      </c>
      <c r="C79" s="19"/>
      <c r="D79" s="20">
        <v>67175136</v>
      </c>
      <c r="E79" s="21">
        <v>73042370</v>
      </c>
      <c r="F79" s="21">
        <v>5782306</v>
      </c>
      <c r="G79" s="21">
        <v>6296557</v>
      </c>
      <c r="H79" s="21">
        <v>5913107</v>
      </c>
      <c r="I79" s="21">
        <v>17991970</v>
      </c>
      <c r="J79" s="21">
        <v>5903999</v>
      </c>
      <c r="K79" s="21">
        <v>5314038</v>
      </c>
      <c r="L79" s="21">
        <v>6020596</v>
      </c>
      <c r="M79" s="21">
        <v>17238633</v>
      </c>
      <c r="N79" s="21">
        <v>5382152</v>
      </c>
      <c r="O79" s="21">
        <v>5287577</v>
      </c>
      <c r="P79" s="21">
        <v>5973423</v>
      </c>
      <c r="Q79" s="21">
        <v>16643152</v>
      </c>
      <c r="R79" s="21">
        <v>5553479</v>
      </c>
      <c r="S79" s="21">
        <v>6353676</v>
      </c>
      <c r="T79" s="21">
        <v>6135051</v>
      </c>
      <c r="U79" s="21">
        <v>18042206</v>
      </c>
      <c r="V79" s="21">
        <v>69915961</v>
      </c>
      <c r="W79" s="21">
        <v>73042370</v>
      </c>
      <c r="X79" s="21"/>
      <c r="Y79" s="20"/>
      <c r="Z79" s="23">
        <v>73042370</v>
      </c>
    </row>
    <row r="80" spans="1:26" ht="12.75" hidden="1">
      <c r="A80" s="39" t="s">
        <v>104</v>
      </c>
      <c r="B80" s="19"/>
      <c r="C80" s="19"/>
      <c r="D80" s="20">
        <v>30290340</v>
      </c>
      <c r="E80" s="21">
        <v>28952005</v>
      </c>
      <c r="F80" s="21">
        <v>2269970</v>
      </c>
      <c r="G80" s="21">
        <v>2096695</v>
      </c>
      <c r="H80" s="21">
        <v>2453802</v>
      </c>
      <c r="I80" s="21">
        <v>6820467</v>
      </c>
      <c r="J80" s="21">
        <v>2504195</v>
      </c>
      <c r="K80" s="21">
        <v>2012409</v>
      </c>
      <c r="L80" s="21">
        <v>2351044</v>
      </c>
      <c r="M80" s="21">
        <v>6867648</v>
      </c>
      <c r="N80" s="21">
        <v>2378430</v>
      </c>
      <c r="O80" s="21">
        <v>2346457</v>
      </c>
      <c r="P80" s="21">
        <v>2549100</v>
      </c>
      <c r="Q80" s="21">
        <v>7273987</v>
      </c>
      <c r="R80" s="21">
        <v>2206004</v>
      </c>
      <c r="S80" s="21">
        <v>2386091</v>
      </c>
      <c r="T80" s="21">
        <v>2144301</v>
      </c>
      <c r="U80" s="21">
        <v>6736396</v>
      </c>
      <c r="V80" s="21">
        <v>27698498</v>
      </c>
      <c r="W80" s="21">
        <v>28952005</v>
      </c>
      <c r="X80" s="21"/>
      <c r="Y80" s="20"/>
      <c r="Z80" s="23">
        <v>28952005</v>
      </c>
    </row>
    <row r="81" spans="1:26" ht="12.75" hidden="1">
      <c r="A81" s="39" t="s">
        <v>105</v>
      </c>
      <c r="B81" s="19"/>
      <c r="C81" s="19"/>
      <c r="D81" s="20">
        <v>13284120</v>
      </c>
      <c r="E81" s="21">
        <v>13179481</v>
      </c>
      <c r="F81" s="21">
        <v>672581</v>
      </c>
      <c r="G81" s="21">
        <v>681006</v>
      </c>
      <c r="H81" s="21">
        <v>777291</v>
      </c>
      <c r="I81" s="21">
        <v>2130878</v>
      </c>
      <c r="J81" s="21">
        <v>756831</v>
      </c>
      <c r="K81" s="21">
        <v>673364</v>
      </c>
      <c r="L81" s="21">
        <v>694621</v>
      </c>
      <c r="M81" s="21">
        <v>2124816</v>
      </c>
      <c r="N81" s="21">
        <v>708987</v>
      </c>
      <c r="O81" s="21">
        <v>653066</v>
      </c>
      <c r="P81" s="21">
        <v>744521</v>
      </c>
      <c r="Q81" s="21">
        <v>2106574</v>
      </c>
      <c r="R81" s="21">
        <v>624976</v>
      </c>
      <c r="S81" s="21">
        <v>725489</v>
      </c>
      <c r="T81" s="21">
        <v>716043</v>
      </c>
      <c r="U81" s="21">
        <v>2066508</v>
      </c>
      <c r="V81" s="21">
        <v>8428776</v>
      </c>
      <c r="W81" s="21">
        <v>13179481</v>
      </c>
      <c r="X81" s="21"/>
      <c r="Y81" s="20"/>
      <c r="Z81" s="23">
        <v>13179481</v>
      </c>
    </row>
    <row r="82" spans="1:26" ht="12.75" hidden="1">
      <c r="A82" s="39" t="s">
        <v>106</v>
      </c>
      <c r="B82" s="19"/>
      <c r="C82" s="19"/>
      <c r="D82" s="20">
        <v>15326532</v>
      </c>
      <c r="E82" s="21">
        <v>16573599</v>
      </c>
      <c r="F82" s="21">
        <v>773969</v>
      </c>
      <c r="G82" s="21">
        <v>840171</v>
      </c>
      <c r="H82" s="21">
        <v>950074</v>
      </c>
      <c r="I82" s="21">
        <v>2564214</v>
      </c>
      <c r="J82" s="21">
        <v>970293</v>
      </c>
      <c r="K82" s="21">
        <v>850543</v>
      </c>
      <c r="L82" s="21">
        <v>892215</v>
      </c>
      <c r="M82" s="21">
        <v>2713051</v>
      </c>
      <c r="N82" s="21">
        <v>909979</v>
      </c>
      <c r="O82" s="21">
        <v>822869</v>
      </c>
      <c r="P82" s="21">
        <v>921126</v>
      </c>
      <c r="Q82" s="21">
        <v>2653974</v>
      </c>
      <c r="R82" s="21">
        <v>788278</v>
      </c>
      <c r="S82" s="21">
        <v>939298</v>
      </c>
      <c r="T82" s="21">
        <v>812988</v>
      </c>
      <c r="U82" s="21">
        <v>2540564</v>
      </c>
      <c r="V82" s="21">
        <v>10471803</v>
      </c>
      <c r="W82" s="21">
        <v>16573599</v>
      </c>
      <c r="X82" s="21"/>
      <c r="Y82" s="20"/>
      <c r="Z82" s="23">
        <v>16573599</v>
      </c>
    </row>
    <row r="83" spans="1:26" ht="12.75" hidden="1">
      <c r="A83" s="39" t="s">
        <v>107</v>
      </c>
      <c r="B83" s="19"/>
      <c r="C83" s="19"/>
      <c r="D83" s="20">
        <v>824628</v>
      </c>
      <c r="E83" s="21">
        <v>802235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802235</v>
      </c>
      <c r="X83" s="21"/>
      <c r="Y83" s="20"/>
      <c r="Z83" s="23">
        <v>802235</v>
      </c>
    </row>
    <row r="84" spans="1:26" ht="12.75" hidden="1">
      <c r="A84" s="40" t="s">
        <v>110</v>
      </c>
      <c r="B84" s="28"/>
      <c r="C84" s="28"/>
      <c r="D84" s="29">
        <v>5421612</v>
      </c>
      <c r="E84" s="30">
        <v>5548400</v>
      </c>
      <c r="F84" s="30">
        <v>502346</v>
      </c>
      <c r="G84" s="30">
        <v>500667</v>
      </c>
      <c r="H84" s="30">
        <v>507954</v>
      </c>
      <c r="I84" s="30">
        <v>1510967</v>
      </c>
      <c r="J84" s="30">
        <v>518620</v>
      </c>
      <c r="K84" s="30">
        <v>533315</v>
      </c>
      <c r="L84" s="30">
        <v>537616</v>
      </c>
      <c r="M84" s="30">
        <v>1589551</v>
      </c>
      <c r="N84" s="30">
        <v>554442</v>
      </c>
      <c r="O84" s="30">
        <v>561072</v>
      </c>
      <c r="P84" s="30">
        <v>588917</v>
      </c>
      <c r="Q84" s="30">
        <v>1704431</v>
      </c>
      <c r="R84" s="30">
        <v>603536</v>
      </c>
      <c r="S84" s="30">
        <v>628923</v>
      </c>
      <c r="T84" s="30">
        <v>673788</v>
      </c>
      <c r="U84" s="30">
        <v>1906247</v>
      </c>
      <c r="V84" s="30">
        <v>6711196</v>
      </c>
      <c r="W84" s="30">
        <v>5548400</v>
      </c>
      <c r="X84" s="30"/>
      <c r="Y84" s="29"/>
      <c r="Z84" s="31">
        <v>5548400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5229216</v>
      </c>
      <c r="D5" s="357">
        <f t="shared" si="0"/>
        <v>0</v>
      </c>
      <c r="E5" s="356">
        <f t="shared" si="0"/>
        <v>8488798</v>
      </c>
      <c r="F5" s="358">
        <f t="shared" si="0"/>
        <v>8488798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8488798</v>
      </c>
      <c r="Y5" s="358">
        <f t="shared" si="0"/>
        <v>-8488798</v>
      </c>
      <c r="Z5" s="359">
        <f>+IF(X5&lt;&gt;0,+(Y5/X5)*100,0)</f>
        <v>-100</v>
      </c>
      <c r="AA5" s="360">
        <f>+AA6+AA8+AA11+AA13+AA15</f>
        <v>8488798</v>
      </c>
    </row>
    <row r="6" spans="1:27" ht="12.75">
      <c r="A6" s="361" t="s">
        <v>205</v>
      </c>
      <c r="B6" s="142"/>
      <c r="C6" s="60">
        <f>+C7</f>
        <v>478728</v>
      </c>
      <c r="D6" s="340">
        <f aca="true" t="shared" si="1" ref="D6:AA6">+D7</f>
        <v>0</v>
      </c>
      <c r="E6" s="60">
        <f t="shared" si="1"/>
        <v>850000</v>
      </c>
      <c r="F6" s="59">
        <f t="shared" si="1"/>
        <v>850000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850000</v>
      </c>
      <c r="Y6" s="59">
        <f t="shared" si="1"/>
        <v>-850000</v>
      </c>
      <c r="Z6" s="61">
        <f>+IF(X6&lt;&gt;0,+(Y6/X6)*100,0)</f>
        <v>-100</v>
      </c>
      <c r="AA6" s="62">
        <f t="shared" si="1"/>
        <v>850000</v>
      </c>
    </row>
    <row r="7" spans="1:27" ht="12.75">
      <c r="A7" s="291" t="s">
        <v>229</v>
      </c>
      <c r="B7" s="142"/>
      <c r="C7" s="60">
        <v>478728</v>
      </c>
      <c r="D7" s="340"/>
      <c r="E7" s="60">
        <v>850000</v>
      </c>
      <c r="F7" s="59">
        <v>850000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850000</v>
      </c>
      <c r="Y7" s="59">
        <v>-850000</v>
      </c>
      <c r="Z7" s="61">
        <v>-100</v>
      </c>
      <c r="AA7" s="62">
        <v>850000</v>
      </c>
    </row>
    <row r="8" spans="1:27" ht="12.75">
      <c r="A8" s="361" t="s">
        <v>206</v>
      </c>
      <c r="B8" s="142"/>
      <c r="C8" s="60">
        <f aca="true" t="shared" si="2" ref="C8:Y8">SUM(C9:C10)</f>
        <v>2946619</v>
      </c>
      <c r="D8" s="340">
        <f t="shared" si="2"/>
        <v>0</v>
      </c>
      <c r="E8" s="60">
        <f t="shared" si="2"/>
        <v>3076894</v>
      </c>
      <c r="F8" s="59">
        <f t="shared" si="2"/>
        <v>3076894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3076894</v>
      </c>
      <c r="Y8" s="59">
        <f t="shared" si="2"/>
        <v>-3076894</v>
      </c>
      <c r="Z8" s="61">
        <f>+IF(X8&lt;&gt;0,+(Y8/X8)*100,0)</f>
        <v>-100</v>
      </c>
      <c r="AA8" s="62">
        <f>SUM(AA9:AA10)</f>
        <v>3076894</v>
      </c>
    </row>
    <row r="9" spans="1:27" ht="12.75">
      <c r="A9" s="291" t="s">
        <v>230</v>
      </c>
      <c r="B9" s="142"/>
      <c r="C9" s="60">
        <v>2946619</v>
      </c>
      <c r="D9" s="340"/>
      <c r="E9" s="60">
        <v>3076894</v>
      </c>
      <c r="F9" s="59">
        <v>3076894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3076894</v>
      </c>
      <c r="Y9" s="59">
        <v>-3076894</v>
      </c>
      <c r="Z9" s="61">
        <v>-100</v>
      </c>
      <c r="AA9" s="62">
        <v>3076894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1389341</v>
      </c>
      <c r="D11" s="363">
        <f aca="true" t="shared" si="3" ref="D11:AA11">+D12</f>
        <v>0</v>
      </c>
      <c r="E11" s="362">
        <f t="shared" si="3"/>
        <v>1651306</v>
      </c>
      <c r="F11" s="364">
        <f t="shared" si="3"/>
        <v>1651306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1651306</v>
      </c>
      <c r="Y11" s="364">
        <f t="shared" si="3"/>
        <v>-1651306</v>
      </c>
      <c r="Z11" s="365">
        <f>+IF(X11&lt;&gt;0,+(Y11/X11)*100,0)</f>
        <v>-100</v>
      </c>
      <c r="AA11" s="366">
        <f t="shared" si="3"/>
        <v>1651306</v>
      </c>
    </row>
    <row r="12" spans="1:27" ht="12.75">
      <c r="A12" s="291" t="s">
        <v>232</v>
      </c>
      <c r="B12" s="136"/>
      <c r="C12" s="60">
        <v>1389341</v>
      </c>
      <c r="D12" s="340"/>
      <c r="E12" s="60">
        <v>1651306</v>
      </c>
      <c r="F12" s="59">
        <v>1651306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1651306</v>
      </c>
      <c r="Y12" s="59">
        <v>-1651306</v>
      </c>
      <c r="Z12" s="61">
        <v>-100</v>
      </c>
      <c r="AA12" s="62">
        <v>1651306</v>
      </c>
    </row>
    <row r="13" spans="1:27" ht="12.75">
      <c r="A13" s="361" t="s">
        <v>208</v>
      </c>
      <c r="B13" s="136"/>
      <c r="C13" s="275">
        <f>+C14</f>
        <v>414528</v>
      </c>
      <c r="D13" s="341">
        <f aca="true" t="shared" si="4" ref="D13:AA13">+D14</f>
        <v>0</v>
      </c>
      <c r="E13" s="275">
        <f t="shared" si="4"/>
        <v>777573</v>
      </c>
      <c r="F13" s="342">
        <f t="shared" si="4"/>
        <v>777573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777573</v>
      </c>
      <c r="Y13" s="342">
        <f t="shared" si="4"/>
        <v>-777573</v>
      </c>
      <c r="Z13" s="335">
        <f>+IF(X13&lt;&gt;0,+(Y13/X13)*100,0)</f>
        <v>-100</v>
      </c>
      <c r="AA13" s="273">
        <f t="shared" si="4"/>
        <v>777573</v>
      </c>
    </row>
    <row r="14" spans="1:27" ht="12.75">
      <c r="A14" s="291" t="s">
        <v>233</v>
      </c>
      <c r="B14" s="136"/>
      <c r="C14" s="60">
        <v>414528</v>
      </c>
      <c r="D14" s="340"/>
      <c r="E14" s="60">
        <v>777573</v>
      </c>
      <c r="F14" s="59">
        <v>777573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777573</v>
      </c>
      <c r="Y14" s="59">
        <v>-777573</v>
      </c>
      <c r="Z14" s="61">
        <v>-100</v>
      </c>
      <c r="AA14" s="62">
        <v>777573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2133025</v>
      </c>
      <c r="F15" s="59">
        <f t="shared" si="5"/>
        <v>2133025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2133025</v>
      </c>
      <c r="Y15" s="59">
        <f t="shared" si="5"/>
        <v>-2133025</v>
      </c>
      <c r="Z15" s="61">
        <f>+IF(X15&lt;&gt;0,+(Y15/X15)*100,0)</f>
        <v>-100</v>
      </c>
      <c r="AA15" s="62">
        <f>SUM(AA16:AA20)</f>
        <v>2133025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2133025</v>
      </c>
      <c r="F20" s="59">
        <v>2133025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2133025</v>
      </c>
      <c r="Y20" s="59">
        <v>-2133025</v>
      </c>
      <c r="Z20" s="61">
        <v>-100</v>
      </c>
      <c r="AA20" s="62">
        <v>2133025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729771</v>
      </c>
      <c r="D22" s="344">
        <f t="shared" si="6"/>
        <v>0</v>
      </c>
      <c r="E22" s="343">
        <f t="shared" si="6"/>
        <v>1351294</v>
      </c>
      <c r="F22" s="345">
        <f t="shared" si="6"/>
        <v>1351294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1351294</v>
      </c>
      <c r="Y22" s="345">
        <f t="shared" si="6"/>
        <v>-1351294</v>
      </c>
      <c r="Z22" s="336">
        <f>+IF(X22&lt;&gt;0,+(Y22/X22)*100,0)</f>
        <v>-100</v>
      </c>
      <c r="AA22" s="350">
        <f>SUM(AA23:AA32)</f>
        <v>1351294</v>
      </c>
    </row>
    <row r="23" spans="1:27" ht="12.75">
      <c r="A23" s="361" t="s">
        <v>237</v>
      </c>
      <c r="B23" s="142"/>
      <c r="C23" s="60"/>
      <c r="D23" s="340"/>
      <c r="E23" s="60"/>
      <c r="F23" s="59">
        <v>206751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206751</v>
      </c>
      <c r="Y23" s="59">
        <v>-206751</v>
      </c>
      <c r="Z23" s="61">
        <v>-100</v>
      </c>
      <c r="AA23" s="62">
        <v>206751</v>
      </c>
    </row>
    <row r="24" spans="1:27" ht="12.75">
      <c r="A24" s="361" t="s">
        <v>238</v>
      </c>
      <c r="B24" s="142"/>
      <c r="C24" s="60">
        <v>373411</v>
      </c>
      <c r="D24" s="340"/>
      <c r="E24" s="60"/>
      <c r="F24" s="59">
        <v>263473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263473</v>
      </c>
      <c r="Y24" s="59">
        <v>-263473</v>
      </c>
      <c r="Z24" s="61">
        <v>-100</v>
      </c>
      <c r="AA24" s="62">
        <v>263473</v>
      </c>
    </row>
    <row r="25" spans="1:27" ht="12.75">
      <c r="A25" s="361" t="s">
        <v>239</v>
      </c>
      <c r="B25" s="142"/>
      <c r="C25" s="60">
        <v>131960</v>
      </c>
      <c r="D25" s="340"/>
      <c r="E25" s="60"/>
      <c r="F25" s="59">
        <v>124676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124676</v>
      </c>
      <c r="Y25" s="59">
        <v>-124676</v>
      </c>
      <c r="Z25" s="61">
        <v>-100</v>
      </c>
      <c r="AA25" s="62">
        <v>124676</v>
      </c>
    </row>
    <row r="26" spans="1:27" ht="12.75">
      <c r="A26" s="361" t="s">
        <v>240</v>
      </c>
      <c r="B26" s="302"/>
      <c r="C26" s="362"/>
      <c r="D26" s="363"/>
      <c r="E26" s="362">
        <v>1351294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224400</v>
      </c>
      <c r="D32" s="340"/>
      <c r="E32" s="60"/>
      <c r="F32" s="59">
        <v>756394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756394</v>
      </c>
      <c r="Y32" s="59">
        <v>-756394</v>
      </c>
      <c r="Z32" s="61">
        <v>-100</v>
      </c>
      <c r="AA32" s="62">
        <v>756394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3718819</v>
      </c>
      <c r="D40" s="344">
        <f t="shared" si="9"/>
        <v>0</v>
      </c>
      <c r="E40" s="343">
        <f t="shared" si="9"/>
        <v>550503</v>
      </c>
      <c r="F40" s="345">
        <f t="shared" si="9"/>
        <v>2883599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2883599</v>
      </c>
      <c r="Y40" s="345">
        <f t="shared" si="9"/>
        <v>-2883599</v>
      </c>
      <c r="Z40" s="336">
        <f>+IF(X40&lt;&gt;0,+(Y40/X40)*100,0)</f>
        <v>-100</v>
      </c>
      <c r="AA40" s="350">
        <f>SUM(AA41:AA49)</f>
        <v>2883599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2672631</v>
      </c>
      <c r="D43" s="369"/>
      <c r="E43" s="305">
        <v>550503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7075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341999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697114</v>
      </c>
      <c r="D49" s="368"/>
      <c r="E49" s="54"/>
      <c r="F49" s="53">
        <v>2883599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2883599</v>
      </c>
      <c r="Y49" s="53">
        <v>-2883599</v>
      </c>
      <c r="Z49" s="94">
        <v>-100</v>
      </c>
      <c r="AA49" s="95">
        <v>2883599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9677806</v>
      </c>
      <c r="D60" s="346">
        <f t="shared" si="14"/>
        <v>0</v>
      </c>
      <c r="E60" s="219">
        <f t="shared" si="14"/>
        <v>10390595</v>
      </c>
      <c r="F60" s="264">
        <f t="shared" si="14"/>
        <v>12723691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12723691</v>
      </c>
      <c r="Y60" s="264">
        <f t="shared" si="14"/>
        <v>-12723691</v>
      </c>
      <c r="Z60" s="337">
        <f>+IF(X60&lt;&gt;0,+(Y60/X60)*100,0)</f>
        <v>-100</v>
      </c>
      <c r="AA60" s="232">
        <f>+AA57+AA54+AA51+AA40+AA37+AA34+AA22+AA5</f>
        <v>12723691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85900181</v>
      </c>
      <c r="D5" s="153">
        <f>SUM(D6:D8)</f>
        <v>0</v>
      </c>
      <c r="E5" s="154">
        <f t="shared" si="0"/>
        <v>96609534</v>
      </c>
      <c r="F5" s="100">
        <f t="shared" si="0"/>
        <v>102832485</v>
      </c>
      <c r="G5" s="100">
        <f t="shared" si="0"/>
        <v>52402273</v>
      </c>
      <c r="H5" s="100">
        <f t="shared" si="0"/>
        <v>847617</v>
      </c>
      <c r="I5" s="100">
        <f t="shared" si="0"/>
        <v>822816</v>
      </c>
      <c r="J5" s="100">
        <f t="shared" si="0"/>
        <v>54072706</v>
      </c>
      <c r="K5" s="100">
        <f t="shared" si="0"/>
        <v>700590</v>
      </c>
      <c r="L5" s="100">
        <f t="shared" si="0"/>
        <v>-1052391</v>
      </c>
      <c r="M5" s="100">
        <f t="shared" si="0"/>
        <v>12850194</v>
      </c>
      <c r="N5" s="100">
        <f t="shared" si="0"/>
        <v>12498393</v>
      </c>
      <c r="O5" s="100">
        <f t="shared" si="0"/>
        <v>775381</v>
      </c>
      <c r="P5" s="100">
        <f t="shared" si="0"/>
        <v>1355441</v>
      </c>
      <c r="Q5" s="100">
        <f t="shared" si="0"/>
        <v>10910699</v>
      </c>
      <c r="R5" s="100">
        <f t="shared" si="0"/>
        <v>13041521</v>
      </c>
      <c r="S5" s="100">
        <f t="shared" si="0"/>
        <v>2114643</v>
      </c>
      <c r="T5" s="100">
        <f t="shared" si="0"/>
        <v>810210</v>
      </c>
      <c r="U5" s="100">
        <f t="shared" si="0"/>
        <v>885427</v>
      </c>
      <c r="V5" s="100">
        <f t="shared" si="0"/>
        <v>3810280</v>
      </c>
      <c r="W5" s="100">
        <f t="shared" si="0"/>
        <v>83422900</v>
      </c>
      <c r="X5" s="100">
        <f t="shared" si="0"/>
        <v>96609531</v>
      </c>
      <c r="Y5" s="100">
        <f t="shared" si="0"/>
        <v>-13186631</v>
      </c>
      <c r="Z5" s="137">
        <f>+IF(X5&lt;&gt;0,+(Y5/X5)*100,0)</f>
        <v>-13.649410015249943</v>
      </c>
      <c r="AA5" s="153">
        <f>SUM(AA6:AA8)</f>
        <v>102832485</v>
      </c>
    </row>
    <row r="6" spans="1:27" ht="12.75">
      <c r="A6" s="138" t="s">
        <v>75</v>
      </c>
      <c r="B6" s="136"/>
      <c r="C6" s="155">
        <v>1536503</v>
      </c>
      <c r="D6" s="155"/>
      <c r="E6" s="156">
        <v>1541925</v>
      </c>
      <c r="F6" s="60">
        <v>1571556</v>
      </c>
      <c r="G6" s="60">
        <v>30454</v>
      </c>
      <c r="H6" s="60">
        <v>30781</v>
      </c>
      <c r="I6" s="60">
        <v>33216</v>
      </c>
      <c r="J6" s="60">
        <v>94451</v>
      </c>
      <c r="K6" s="60">
        <v>27258</v>
      </c>
      <c r="L6" s="60">
        <v>64638</v>
      </c>
      <c r="M6" s="60">
        <v>22242</v>
      </c>
      <c r="N6" s="60">
        <v>114138</v>
      </c>
      <c r="O6" s="60">
        <v>37055</v>
      </c>
      <c r="P6" s="60">
        <v>318246</v>
      </c>
      <c r="Q6" s="60">
        <v>48284</v>
      </c>
      <c r="R6" s="60">
        <v>403585</v>
      </c>
      <c r="S6" s="60">
        <v>200394</v>
      </c>
      <c r="T6" s="60">
        <v>33664</v>
      </c>
      <c r="U6" s="60">
        <v>13756</v>
      </c>
      <c r="V6" s="60">
        <v>247814</v>
      </c>
      <c r="W6" s="60">
        <v>859988</v>
      </c>
      <c r="X6" s="60">
        <v>1541923</v>
      </c>
      <c r="Y6" s="60">
        <v>-681935</v>
      </c>
      <c r="Z6" s="140">
        <v>-44.23</v>
      </c>
      <c r="AA6" s="155">
        <v>1571556</v>
      </c>
    </row>
    <row r="7" spans="1:27" ht="12.75">
      <c r="A7" s="138" t="s">
        <v>76</v>
      </c>
      <c r="B7" s="136"/>
      <c r="C7" s="157">
        <v>81011108</v>
      </c>
      <c r="D7" s="157"/>
      <c r="E7" s="158">
        <v>86318879</v>
      </c>
      <c r="F7" s="159">
        <v>89195846</v>
      </c>
      <c r="G7" s="159">
        <v>52176029</v>
      </c>
      <c r="H7" s="159">
        <v>733409</v>
      </c>
      <c r="I7" s="159">
        <v>702641</v>
      </c>
      <c r="J7" s="159">
        <v>53612079</v>
      </c>
      <c r="K7" s="159">
        <v>599939</v>
      </c>
      <c r="L7" s="159">
        <v>-1245563</v>
      </c>
      <c r="M7" s="159">
        <v>12755904</v>
      </c>
      <c r="N7" s="159">
        <v>12110280</v>
      </c>
      <c r="O7" s="159">
        <v>652286</v>
      </c>
      <c r="P7" s="159">
        <v>959800</v>
      </c>
      <c r="Q7" s="159">
        <v>10294664</v>
      </c>
      <c r="R7" s="159">
        <v>11906750</v>
      </c>
      <c r="S7" s="159">
        <v>1763066</v>
      </c>
      <c r="T7" s="159">
        <v>702965</v>
      </c>
      <c r="U7" s="159">
        <v>817640</v>
      </c>
      <c r="V7" s="159">
        <v>3283671</v>
      </c>
      <c r="W7" s="159">
        <v>80912780</v>
      </c>
      <c r="X7" s="159">
        <v>86318882</v>
      </c>
      <c r="Y7" s="159">
        <v>-5406102</v>
      </c>
      <c r="Z7" s="141">
        <v>-6.26</v>
      </c>
      <c r="AA7" s="157">
        <v>89195846</v>
      </c>
    </row>
    <row r="8" spans="1:27" ht="12.75">
      <c r="A8" s="138" t="s">
        <v>77</v>
      </c>
      <c r="B8" s="136"/>
      <c r="C8" s="155">
        <v>3352570</v>
      </c>
      <c r="D8" s="155"/>
      <c r="E8" s="156">
        <v>8748730</v>
      </c>
      <c r="F8" s="60">
        <v>12065083</v>
      </c>
      <c r="G8" s="60">
        <v>195790</v>
      </c>
      <c r="H8" s="60">
        <v>83427</v>
      </c>
      <c r="I8" s="60">
        <v>86959</v>
      </c>
      <c r="J8" s="60">
        <v>366176</v>
      </c>
      <c r="K8" s="60">
        <v>73393</v>
      </c>
      <c r="L8" s="60">
        <v>128534</v>
      </c>
      <c r="M8" s="60">
        <v>72048</v>
      </c>
      <c r="N8" s="60">
        <v>273975</v>
      </c>
      <c r="O8" s="60">
        <v>86040</v>
      </c>
      <c r="P8" s="60">
        <v>77395</v>
      </c>
      <c r="Q8" s="60">
        <v>567751</v>
      </c>
      <c r="R8" s="60">
        <v>731186</v>
      </c>
      <c r="S8" s="60">
        <v>151183</v>
      </c>
      <c r="T8" s="60">
        <v>73581</v>
      </c>
      <c r="U8" s="60">
        <v>54031</v>
      </c>
      <c r="V8" s="60">
        <v>278795</v>
      </c>
      <c r="W8" s="60">
        <v>1650132</v>
      </c>
      <c r="X8" s="60">
        <v>8748726</v>
      </c>
      <c r="Y8" s="60">
        <v>-7098594</v>
      </c>
      <c r="Z8" s="140">
        <v>-81.14</v>
      </c>
      <c r="AA8" s="155">
        <v>12065083</v>
      </c>
    </row>
    <row r="9" spans="1:27" ht="12.75">
      <c r="A9" s="135" t="s">
        <v>78</v>
      </c>
      <c r="B9" s="136"/>
      <c r="C9" s="153">
        <f aca="true" t="shared" si="1" ref="C9:Y9">SUM(C10:C14)</f>
        <v>7180586</v>
      </c>
      <c r="D9" s="153">
        <f>SUM(D10:D14)</f>
        <v>0</v>
      </c>
      <c r="E9" s="154">
        <f t="shared" si="1"/>
        <v>5956729</v>
      </c>
      <c r="F9" s="100">
        <f t="shared" si="1"/>
        <v>5704978</v>
      </c>
      <c r="G9" s="100">
        <f t="shared" si="1"/>
        <v>443594</v>
      </c>
      <c r="H9" s="100">
        <f t="shared" si="1"/>
        <v>397388</v>
      </c>
      <c r="I9" s="100">
        <f t="shared" si="1"/>
        <v>285653</v>
      </c>
      <c r="J9" s="100">
        <f t="shared" si="1"/>
        <v>1126635</v>
      </c>
      <c r="K9" s="100">
        <f t="shared" si="1"/>
        <v>328591</v>
      </c>
      <c r="L9" s="100">
        <f t="shared" si="1"/>
        <v>284366</v>
      </c>
      <c r="M9" s="100">
        <f t="shared" si="1"/>
        <v>162529</v>
      </c>
      <c r="N9" s="100">
        <f t="shared" si="1"/>
        <v>775486</v>
      </c>
      <c r="O9" s="100">
        <f t="shared" si="1"/>
        <v>426371</v>
      </c>
      <c r="P9" s="100">
        <f t="shared" si="1"/>
        <v>259061</v>
      </c>
      <c r="Q9" s="100">
        <f t="shared" si="1"/>
        <v>320035</v>
      </c>
      <c r="R9" s="100">
        <f t="shared" si="1"/>
        <v>1005467</v>
      </c>
      <c r="S9" s="100">
        <f t="shared" si="1"/>
        <v>173477</v>
      </c>
      <c r="T9" s="100">
        <f t="shared" si="1"/>
        <v>423449</v>
      </c>
      <c r="U9" s="100">
        <f t="shared" si="1"/>
        <v>423776</v>
      </c>
      <c r="V9" s="100">
        <f t="shared" si="1"/>
        <v>1020702</v>
      </c>
      <c r="W9" s="100">
        <f t="shared" si="1"/>
        <v>3928290</v>
      </c>
      <c r="X9" s="100">
        <f t="shared" si="1"/>
        <v>5956735</v>
      </c>
      <c r="Y9" s="100">
        <f t="shared" si="1"/>
        <v>-2028445</v>
      </c>
      <c r="Z9" s="137">
        <f>+IF(X9&lt;&gt;0,+(Y9/X9)*100,0)</f>
        <v>-34.05296693574584</v>
      </c>
      <c r="AA9" s="153">
        <f>SUM(AA10:AA14)</f>
        <v>5704978</v>
      </c>
    </row>
    <row r="10" spans="1:27" ht="12.75">
      <c r="A10" s="138" t="s">
        <v>79</v>
      </c>
      <c r="B10" s="136"/>
      <c r="C10" s="155">
        <v>4301379</v>
      </c>
      <c r="D10" s="155"/>
      <c r="E10" s="156">
        <v>3250887</v>
      </c>
      <c r="F10" s="60">
        <v>3377752</v>
      </c>
      <c r="G10" s="60">
        <v>257421</v>
      </c>
      <c r="H10" s="60">
        <v>108571</v>
      </c>
      <c r="I10" s="60">
        <v>90795</v>
      </c>
      <c r="J10" s="60">
        <v>456787</v>
      </c>
      <c r="K10" s="60">
        <v>89735</v>
      </c>
      <c r="L10" s="60">
        <v>89981</v>
      </c>
      <c r="M10" s="60">
        <v>86378</v>
      </c>
      <c r="N10" s="60">
        <v>266094</v>
      </c>
      <c r="O10" s="60">
        <v>86789</v>
      </c>
      <c r="P10" s="60">
        <v>87380</v>
      </c>
      <c r="Q10" s="60">
        <v>88668</v>
      </c>
      <c r="R10" s="60">
        <v>262837</v>
      </c>
      <c r="S10" s="60">
        <v>83437</v>
      </c>
      <c r="T10" s="60">
        <v>97334</v>
      </c>
      <c r="U10" s="60">
        <v>82276</v>
      </c>
      <c r="V10" s="60">
        <v>263047</v>
      </c>
      <c r="W10" s="60">
        <v>1248765</v>
      </c>
      <c r="X10" s="60">
        <v>3250892</v>
      </c>
      <c r="Y10" s="60">
        <v>-2002127</v>
      </c>
      <c r="Z10" s="140">
        <v>-61.59</v>
      </c>
      <c r="AA10" s="155">
        <v>3377752</v>
      </c>
    </row>
    <row r="11" spans="1:27" ht="12.75">
      <c r="A11" s="138" t="s">
        <v>80</v>
      </c>
      <c r="B11" s="136"/>
      <c r="C11" s="155">
        <v>74235</v>
      </c>
      <c r="D11" s="155"/>
      <c r="E11" s="156">
        <v>87796</v>
      </c>
      <c r="F11" s="60">
        <v>86162</v>
      </c>
      <c r="G11" s="60">
        <v>8875</v>
      </c>
      <c r="H11" s="60">
        <v>10972</v>
      </c>
      <c r="I11" s="60">
        <v>9614</v>
      </c>
      <c r="J11" s="60">
        <v>29461</v>
      </c>
      <c r="K11" s="60">
        <v>5033</v>
      </c>
      <c r="L11" s="60">
        <v>6116</v>
      </c>
      <c r="M11" s="60">
        <v>2474</v>
      </c>
      <c r="N11" s="60">
        <v>13623</v>
      </c>
      <c r="O11" s="60">
        <v>2474</v>
      </c>
      <c r="P11" s="60">
        <v>2474</v>
      </c>
      <c r="Q11" s="60">
        <v>2474</v>
      </c>
      <c r="R11" s="60">
        <v>7422</v>
      </c>
      <c r="S11" s="60">
        <v>2474</v>
      </c>
      <c r="T11" s="60">
        <v>2474</v>
      </c>
      <c r="U11" s="60">
        <v>2474</v>
      </c>
      <c r="V11" s="60">
        <v>7422</v>
      </c>
      <c r="W11" s="60">
        <v>57928</v>
      </c>
      <c r="X11" s="60">
        <v>87792</v>
      </c>
      <c r="Y11" s="60">
        <v>-29864</v>
      </c>
      <c r="Z11" s="140">
        <v>-34.02</v>
      </c>
      <c r="AA11" s="155">
        <v>86162</v>
      </c>
    </row>
    <row r="12" spans="1:27" ht="12.75">
      <c r="A12" s="138" t="s">
        <v>81</v>
      </c>
      <c r="B12" s="136"/>
      <c r="C12" s="155">
        <v>2804972</v>
      </c>
      <c r="D12" s="155"/>
      <c r="E12" s="156">
        <v>2618046</v>
      </c>
      <c r="F12" s="60">
        <v>2241064</v>
      </c>
      <c r="G12" s="60">
        <v>177298</v>
      </c>
      <c r="H12" s="60">
        <v>277845</v>
      </c>
      <c r="I12" s="60">
        <v>185244</v>
      </c>
      <c r="J12" s="60">
        <v>640387</v>
      </c>
      <c r="K12" s="60">
        <v>233823</v>
      </c>
      <c r="L12" s="60">
        <v>188269</v>
      </c>
      <c r="M12" s="60">
        <v>73677</v>
      </c>
      <c r="N12" s="60">
        <v>495769</v>
      </c>
      <c r="O12" s="60">
        <v>337108</v>
      </c>
      <c r="P12" s="60">
        <v>170664</v>
      </c>
      <c r="Q12" s="60">
        <v>228893</v>
      </c>
      <c r="R12" s="60">
        <v>736665</v>
      </c>
      <c r="S12" s="60">
        <v>87566</v>
      </c>
      <c r="T12" s="60">
        <v>323641</v>
      </c>
      <c r="U12" s="60">
        <v>339026</v>
      </c>
      <c r="V12" s="60">
        <v>750233</v>
      </c>
      <c r="W12" s="60">
        <v>2623054</v>
      </c>
      <c r="X12" s="60">
        <v>2618051</v>
      </c>
      <c r="Y12" s="60">
        <v>5003</v>
      </c>
      <c r="Z12" s="140">
        <v>0.19</v>
      </c>
      <c r="AA12" s="155">
        <v>2241064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>
        <v>-1457</v>
      </c>
      <c r="Q14" s="159"/>
      <c r="R14" s="159">
        <v>-1457</v>
      </c>
      <c r="S14" s="159"/>
      <c r="T14" s="159"/>
      <c r="U14" s="159"/>
      <c r="V14" s="159"/>
      <c r="W14" s="159">
        <v>-1457</v>
      </c>
      <c r="X14" s="159"/>
      <c r="Y14" s="159">
        <v>-1457</v>
      </c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14338292</v>
      </c>
      <c r="D15" s="153">
        <f>SUM(D16:D18)</f>
        <v>0</v>
      </c>
      <c r="E15" s="154">
        <f t="shared" si="2"/>
        <v>46703</v>
      </c>
      <c r="F15" s="100">
        <f t="shared" si="2"/>
        <v>23832</v>
      </c>
      <c r="G15" s="100">
        <f t="shared" si="2"/>
        <v>602</v>
      </c>
      <c r="H15" s="100">
        <f t="shared" si="2"/>
        <v>0</v>
      </c>
      <c r="I15" s="100">
        <f t="shared" si="2"/>
        <v>0</v>
      </c>
      <c r="J15" s="100">
        <f t="shared" si="2"/>
        <v>602</v>
      </c>
      <c r="K15" s="100">
        <f t="shared" si="2"/>
        <v>0</v>
      </c>
      <c r="L15" s="100">
        <f t="shared" si="2"/>
        <v>3108899</v>
      </c>
      <c r="M15" s="100">
        <f t="shared" si="2"/>
        <v>0</v>
      </c>
      <c r="N15" s="100">
        <f t="shared" si="2"/>
        <v>3108899</v>
      </c>
      <c r="O15" s="100">
        <f t="shared" si="2"/>
        <v>-957074</v>
      </c>
      <c r="P15" s="100">
        <f t="shared" si="2"/>
        <v>0</v>
      </c>
      <c r="Q15" s="100">
        <f t="shared" si="2"/>
        <v>0</v>
      </c>
      <c r="R15" s="100">
        <f t="shared" si="2"/>
        <v>-957074</v>
      </c>
      <c r="S15" s="100">
        <f t="shared" si="2"/>
        <v>5112940</v>
      </c>
      <c r="T15" s="100">
        <f t="shared" si="2"/>
        <v>0</v>
      </c>
      <c r="U15" s="100">
        <f t="shared" si="2"/>
        <v>0</v>
      </c>
      <c r="V15" s="100">
        <f t="shared" si="2"/>
        <v>5112940</v>
      </c>
      <c r="W15" s="100">
        <f t="shared" si="2"/>
        <v>7265367</v>
      </c>
      <c r="X15" s="100">
        <f t="shared" si="2"/>
        <v>46706</v>
      </c>
      <c r="Y15" s="100">
        <f t="shared" si="2"/>
        <v>7218661</v>
      </c>
      <c r="Z15" s="137">
        <f>+IF(X15&lt;&gt;0,+(Y15/X15)*100,0)</f>
        <v>15455.532479767053</v>
      </c>
      <c r="AA15" s="153">
        <f>SUM(AA16:AA18)</f>
        <v>23832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14338292</v>
      </c>
      <c r="D17" s="155"/>
      <c r="E17" s="156">
        <v>46703</v>
      </c>
      <c r="F17" s="60">
        <v>23832</v>
      </c>
      <c r="G17" s="60">
        <v>602</v>
      </c>
      <c r="H17" s="60"/>
      <c r="I17" s="60"/>
      <c r="J17" s="60">
        <v>602</v>
      </c>
      <c r="K17" s="60"/>
      <c r="L17" s="60">
        <v>3108899</v>
      </c>
      <c r="M17" s="60"/>
      <c r="N17" s="60">
        <v>3108899</v>
      </c>
      <c r="O17" s="60">
        <v>-957074</v>
      </c>
      <c r="P17" s="60"/>
      <c r="Q17" s="60"/>
      <c r="R17" s="60">
        <v>-957074</v>
      </c>
      <c r="S17" s="60">
        <v>5112940</v>
      </c>
      <c r="T17" s="60"/>
      <c r="U17" s="60"/>
      <c r="V17" s="60">
        <v>5112940</v>
      </c>
      <c r="W17" s="60">
        <v>7265367</v>
      </c>
      <c r="X17" s="60">
        <v>46706</v>
      </c>
      <c r="Y17" s="60">
        <v>7218661</v>
      </c>
      <c r="Z17" s="140">
        <v>15455.53</v>
      </c>
      <c r="AA17" s="155">
        <v>23832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121453794</v>
      </c>
      <c r="D19" s="153">
        <f>SUM(D20:D23)</f>
        <v>0</v>
      </c>
      <c r="E19" s="154">
        <f t="shared" si="3"/>
        <v>147232923</v>
      </c>
      <c r="F19" s="100">
        <f t="shared" si="3"/>
        <v>155764725</v>
      </c>
      <c r="G19" s="100">
        <f t="shared" si="3"/>
        <v>11118662</v>
      </c>
      <c r="H19" s="100">
        <f t="shared" si="3"/>
        <v>11477020</v>
      </c>
      <c r="I19" s="100">
        <f t="shared" si="3"/>
        <v>11030593</v>
      </c>
      <c r="J19" s="100">
        <f t="shared" si="3"/>
        <v>33626275</v>
      </c>
      <c r="K19" s="100">
        <f t="shared" si="3"/>
        <v>10633222</v>
      </c>
      <c r="L19" s="100">
        <f t="shared" si="3"/>
        <v>11290073</v>
      </c>
      <c r="M19" s="100">
        <f t="shared" si="3"/>
        <v>11384529</v>
      </c>
      <c r="N19" s="100">
        <f t="shared" si="3"/>
        <v>33307824</v>
      </c>
      <c r="O19" s="100">
        <f t="shared" si="3"/>
        <v>12387297</v>
      </c>
      <c r="P19" s="100">
        <f t="shared" si="3"/>
        <v>10997141</v>
      </c>
      <c r="Q19" s="100">
        <f t="shared" si="3"/>
        <v>11721608</v>
      </c>
      <c r="R19" s="100">
        <f t="shared" si="3"/>
        <v>35106046</v>
      </c>
      <c r="S19" s="100">
        <f t="shared" si="3"/>
        <v>12087811</v>
      </c>
      <c r="T19" s="100">
        <f t="shared" si="3"/>
        <v>11412730</v>
      </c>
      <c r="U19" s="100">
        <f t="shared" si="3"/>
        <v>11239610</v>
      </c>
      <c r="V19" s="100">
        <f t="shared" si="3"/>
        <v>34740151</v>
      </c>
      <c r="W19" s="100">
        <f t="shared" si="3"/>
        <v>136780296</v>
      </c>
      <c r="X19" s="100">
        <f t="shared" si="3"/>
        <v>147232931</v>
      </c>
      <c r="Y19" s="100">
        <f t="shared" si="3"/>
        <v>-10452635</v>
      </c>
      <c r="Z19" s="137">
        <f>+IF(X19&lt;&gt;0,+(Y19/X19)*100,0)</f>
        <v>-7.099386617522407</v>
      </c>
      <c r="AA19" s="153">
        <f>SUM(AA20:AA23)</f>
        <v>155764725</v>
      </c>
    </row>
    <row r="20" spans="1:27" ht="12.75">
      <c r="A20" s="138" t="s">
        <v>89</v>
      </c>
      <c r="B20" s="136"/>
      <c r="C20" s="155">
        <v>71841286</v>
      </c>
      <c r="D20" s="155"/>
      <c r="E20" s="156">
        <v>70803467</v>
      </c>
      <c r="F20" s="60">
        <v>79547556</v>
      </c>
      <c r="G20" s="60">
        <v>6201883</v>
      </c>
      <c r="H20" s="60">
        <v>6555637</v>
      </c>
      <c r="I20" s="60">
        <v>5526728</v>
      </c>
      <c r="J20" s="60">
        <v>18284248</v>
      </c>
      <c r="K20" s="60">
        <v>5739334</v>
      </c>
      <c r="L20" s="60">
        <v>5915123</v>
      </c>
      <c r="M20" s="60">
        <v>5881756</v>
      </c>
      <c r="N20" s="60">
        <v>17536213</v>
      </c>
      <c r="O20" s="60">
        <v>6194879</v>
      </c>
      <c r="P20" s="60">
        <v>6002388</v>
      </c>
      <c r="Q20" s="60">
        <v>6339193</v>
      </c>
      <c r="R20" s="60">
        <v>18536460</v>
      </c>
      <c r="S20" s="60">
        <v>7054621</v>
      </c>
      <c r="T20" s="60">
        <v>6161703</v>
      </c>
      <c r="U20" s="60">
        <v>6176721</v>
      </c>
      <c r="V20" s="60">
        <v>19393045</v>
      </c>
      <c r="W20" s="60">
        <v>73749966</v>
      </c>
      <c r="X20" s="60">
        <v>70803473</v>
      </c>
      <c r="Y20" s="60">
        <v>2946493</v>
      </c>
      <c r="Z20" s="140">
        <v>4.16</v>
      </c>
      <c r="AA20" s="155">
        <v>79547556</v>
      </c>
    </row>
    <row r="21" spans="1:27" ht="12.75">
      <c r="A21" s="138" t="s">
        <v>90</v>
      </c>
      <c r="B21" s="136"/>
      <c r="C21" s="155">
        <v>28636704</v>
      </c>
      <c r="D21" s="155"/>
      <c r="E21" s="156">
        <v>31885718</v>
      </c>
      <c r="F21" s="60">
        <v>30484826</v>
      </c>
      <c r="G21" s="60">
        <v>2287855</v>
      </c>
      <c r="H21" s="60">
        <v>2299064</v>
      </c>
      <c r="I21" s="60">
        <v>2869579</v>
      </c>
      <c r="J21" s="60">
        <v>7456498</v>
      </c>
      <c r="K21" s="60">
        <v>2235915</v>
      </c>
      <c r="L21" s="60">
        <v>2716245</v>
      </c>
      <c r="M21" s="60">
        <v>2833756</v>
      </c>
      <c r="N21" s="60">
        <v>7785916</v>
      </c>
      <c r="O21" s="60">
        <v>3485107</v>
      </c>
      <c r="P21" s="60">
        <v>2337569</v>
      </c>
      <c r="Q21" s="60">
        <v>2736603</v>
      </c>
      <c r="R21" s="60">
        <v>8559279</v>
      </c>
      <c r="S21" s="60">
        <v>2415130</v>
      </c>
      <c r="T21" s="60">
        <v>2583925</v>
      </c>
      <c r="U21" s="60">
        <v>2423947</v>
      </c>
      <c r="V21" s="60">
        <v>7423002</v>
      </c>
      <c r="W21" s="60">
        <v>31224695</v>
      </c>
      <c r="X21" s="60">
        <v>31885716</v>
      </c>
      <c r="Y21" s="60">
        <v>-661021</v>
      </c>
      <c r="Z21" s="140">
        <v>-2.07</v>
      </c>
      <c r="AA21" s="155">
        <v>30484826</v>
      </c>
    </row>
    <row r="22" spans="1:27" ht="12.75">
      <c r="A22" s="138" t="s">
        <v>91</v>
      </c>
      <c r="B22" s="136"/>
      <c r="C22" s="157">
        <v>10131344</v>
      </c>
      <c r="D22" s="157"/>
      <c r="E22" s="158">
        <v>27910289</v>
      </c>
      <c r="F22" s="159">
        <v>27863029</v>
      </c>
      <c r="G22" s="159">
        <v>1143054</v>
      </c>
      <c r="H22" s="159">
        <v>1135141</v>
      </c>
      <c r="I22" s="159">
        <v>1150438</v>
      </c>
      <c r="J22" s="159">
        <v>3428633</v>
      </c>
      <c r="K22" s="159">
        <v>1168946</v>
      </c>
      <c r="L22" s="159">
        <v>1166845</v>
      </c>
      <c r="M22" s="159">
        <v>1171996</v>
      </c>
      <c r="N22" s="159">
        <v>3507787</v>
      </c>
      <c r="O22" s="159">
        <v>1208321</v>
      </c>
      <c r="P22" s="159">
        <v>1159199</v>
      </c>
      <c r="Q22" s="159">
        <v>1147741</v>
      </c>
      <c r="R22" s="159">
        <v>3515261</v>
      </c>
      <c r="S22" s="159">
        <v>1156115</v>
      </c>
      <c r="T22" s="159">
        <v>1175235</v>
      </c>
      <c r="U22" s="159">
        <v>1141282</v>
      </c>
      <c r="V22" s="159">
        <v>3472632</v>
      </c>
      <c r="W22" s="159">
        <v>13924313</v>
      </c>
      <c r="X22" s="159">
        <v>27910290</v>
      </c>
      <c r="Y22" s="159">
        <v>-13985977</v>
      </c>
      <c r="Z22" s="141">
        <v>-50.11</v>
      </c>
      <c r="AA22" s="157">
        <v>27863029</v>
      </c>
    </row>
    <row r="23" spans="1:27" ht="12.75">
      <c r="A23" s="138" t="s">
        <v>92</v>
      </c>
      <c r="B23" s="136"/>
      <c r="C23" s="155">
        <v>10844460</v>
      </c>
      <c r="D23" s="155"/>
      <c r="E23" s="156">
        <v>16633449</v>
      </c>
      <c r="F23" s="60">
        <v>17869314</v>
      </c>
      <c r="G23" s="60">
        <v>1485870</v>
      </c>
      <c r="H23" s="60">
        <v>1487178</v>
      </c>
      <c r="I23" s="60">
        <v>1483848</v>
      </c>
      <c r="J23" s="60">
        <v>4456896</v>
      </c>
      <c r="K23" s="60">
        <v>1489027</v>
      </c>
      <c r="L23" s="60">
        <v>1491860</v>
      </c>
      <c r="M23" s="60">
        <v>1497021</v>
      </c>
      <c r="N23" s="60">
        <v>4477908</v>
      </c>
      <c r="O23" s="60">
        <v>1498990</v>
      </c>
      <c r="P23" s="60">
        <v>1497985</v>
      </c>
      <c r="Q23" s="60">
        <v>1498071</v>
      </c>
      <c r="R23" s="60">
        <v>4495046</v>
      </c>
      <c r="S23" s="60">
        <v>1461945</v>
      </c>
      <c r="T23" s="60">
        <v>1491867</v>
      </c>
      <c r="U23" s="60">
        <v>1497660</v>
      </c>
      <c r="V23" s="60">
        <v>4451472</v>
      </c>
      <c r="W23" s="60">
        <v>17881322</v>
      </c>
      <c r="X23" s="60">
        <v>16633452</v>
      </c>
      <c r="Y23" s="60">
        <v>1247870</v>
      </c>
      <c r="Z23" s="140">
        <v>7.5</v>
      </c>
      <c r="AA23" s="155">
        <v>17869314</v>
      </c>
    </row>
    <row r="24" spans="1:27" ht="12.75">
      <c r="A24" s="135" t="s">
        <v>93</v>
      </c>
      <c r="B24" s="142" t="s">
        <v>94</v>
      </c>
      <c r="C24" s="153">
        <v>51977</v>
      </c>
      <c r="D24" s="153"/>
      <c r="E24" s="154">
        <v>55323</v>
      </c>
      <c r="F24" s="100">
        <v>52576</v>
      </c>
      <c r="G24" s="100">
        <v>4365</v>
      </c>
      <c r="H24" s="100">
        <v>4365</v>
      </c>
      <c r="I24" s="100">
        <v>4365</v>
      </c>
      <c r="J24" s="100">
        <v>13095</v>
      </c>
      <c r="K24" s="100">
        <v>4365</v>
      </c>
      <c r="L24" s="100">
        <v>4365</v>
      </c>
      <c r="M24" s="100">
        <v>4466</v>
      </c>
      <c r="N24" s="100">
        <v>13196</v>
      </c>
      <c r="O24" s="100">
        <v>4365</v>
      </c>
      <c r="P24" s="100">
        <v>4365</v>
      </c>
      <c r="Q24" s="100">
        <v>4365</v>
      </c>
      <c r="R24" s="100">
        <v>13095</v>
      </c>
      <c r="S24" s="100">
        <v>4408</v>
      </c>
      <c r="T24" s="100">
        <v>4408</v>
      </c>
      <c r="U24" s="100">
        <v>4408</v>
      </c>
      <c r="V24" s="100">
        <v>13224</v>
      </c>
      <c r="W24" s="100">
        <v>52610</v>
      </c>
      <c r="X24" s="100">
        <v>55320</v>
      </c>
      <c r="Y24" s="100">
        <v>-2710</v>
      </c>
      <c r="Z24" s="137">
        <v>-4.9</v>
      </c>
      <c r="AA24" s="153">
        <v>52576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228924830</v>
      </c>
      <c r="D25" s="168">
        <f>+D5+D9+D15+D19+D24</f>
        <v>0</v>
      </c>
      <c r="E25" s="169">
        <f t="shared" si="4"/>
        <v>249901212</v>
      </c>
      <c r="F25" s="73">
        <f t="shared" si="4"/>
        <v>264378596</v>
      </c>
      <c r="G25" s="73">
        <f t="shared" si="4"/>
        <v>63969496</v>
      </c>
      <c r="H25" s="73">
        <f t="shared" si="4"/>
        <v>12726390</v>
      </c>
      <c r="I25" s="73">
        <f t="shared" si="4"/>
        <v>12143427</v>
      </c>
      <c r="J25" s="73">
        <f t="shared" si="4"/>
        <v>88839313</v>
      </c>
      <c r="K25" s="73">
        <f t="shared" si="4"/>
        <v>11666768</v>
      </c>
      <c r="L25" s="73">
        <f t="shared" si="4"/>
        <v>13635312</v>
      </c>
      <c r="M25" s="73">
        <f t="shared" si="4"/>
        <v>24401718</v>
      </c>
      <c r="N25" s="73">
        <f t="shared" si="4"/>
        <v>49703798</v>
      </c>
      <c r="O25" s="73">
        <f t="shared" si="4"/>
        <v>12636340</v>
      </c>
      <c r="P25" s="73">
        <f t="shared" si="4"/>
        <v>12616008</v>
      </c>
      <c r="Q25" s="73">
        <f t="shared" si="4"/>
        <v>22956707</v>
      </c>
      <c r="R25" s="73">
        <f t="shared" si="4"/>
        <v>48209055</v>
      </c>
      <c r="S25" s="73">
        <f t="shared" si="4"/>
        <v>19493279</v>
      </c>
      <c r="T25" s="73">
        <f t="shared" si="4"/>
        <v>12650797</v>
      </c>
      <c r="U25" s="73">
        <f t="shared" si="4"/>
        <v>12553221</v>
      </c>
      <c r="V25" s="73">
        <f t="shared" si="4"/>
        <v>44697297</v>
      </c>
      <c r="W25" s="73">
        <f t="shared" si="4"/>
        <v>231449463</v>
      </c>
      <c r="X25" s="73">
        <f t="shared" si="4"/>
        <v>249901223</v>
      </c>
      <c r="Y25" s="73">
        <f t="shared" si="4"/>
        <v>-18451760</v>
      </c>
      <c r="Z25" s="170">
        <f>+IF(X25&lt;&gt;0,+(Y25/X25)*100,0)</f>
        <v>-7.383621327855606</v>
      </c>
      <c r="AA25" s="168">
        <f>+AA5+AA9+AA15+AA19+AA24</f>
        <v>264378596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72911028</v>
      </c>
      <c r="D28" s="153">
        <f>SUM(D29:D31)</f>
        <v>0</v>
      </c>
      <c r="E28" s="154">
        <f t="shared" si="5"/>
        <v>126121341</v>
      </c>
      <c r="F28" s="100">
        <f t="shared" si="5"/>
        <v>91368357</v>
      </c>
      <c r="G28" s="100">
        <f t="shared" si="5"/>
        <v>5775752</v>
      </c>
      <c r="H28" s="100">
        <f t="shared" si="5"/>
        <v>5209538</v>
      </c>
      <c r="I28" s="100">
        <f t="shared" si="5"/>
        <v>5374793</v>
      </c>
      <c r="J28" s="100">
        <f t="shared" si="5"/>
        <v>16360083</v>
      </c>
      <c r="K28" s="100">
        <f t="shared" si="5"/>
        <v>4568987</v>
      </c>
      <c r="L28" s="100">
        <f t="shared" si="5"/>
        <v>4680320</v>
      </c>
      <c r="M28" s="100">
        <f t="shared" si="5"/>
        <v>5344527</v>
      </c>
      <c r="N28" s="100">
        <f t="shared" si="5"/>
        <v>14593834</v>
      </c>
      <c r="O28" s="100">
        <f t="shared" si="5"/>
        <v>4024709</v>
      </c>
      <c r="P28" s="100">
        <f t="shared" si="5"/>
        <v>5659891</v>
      </c>
      <c r="Q28" s="100">
        <f t="shared" si="5"/>
        <v>11205099</v>
      </c>
      <c r="R28" s="100">
        <f t="shared" si="5"/>
        <v>20889699</v>
      </c>
      <c r="S28" s="100">
        <f t="shared" si="5"/>
        <v>11499593</v>
      </c>
      <c r="T28" s="100">
        <f t="shared" si="5"/>
        <v>4297320</v>
      </c>
      <c r="U28" s="100">
        <f t="shared" si="5"/>
        <v>6255489</v>
      </c>
      <c r="V28" s="100">
        <f t="shared" si="5"/>
        <v>22052402</v>
      </c>
      <c r="W28" s="100">
        <f t="shared" si="5"/>
        <v>73896018</v>
      </c>
      <c r="X28" s="100">
        <f t="shared" si="5"/>
        <v>126121338</v>
      </c>
      <c r="Y28" s="100">
        <f t="shared" si="5"/>
        <v>-52225320</v>
      </c>
      <c r="Z28" s="137">
        <f>+IF(X28&lt;&gt;0,+(Y28/X28)*100,0)</f>
        <v>-41.40879000189484</v>
      </c>
      <c r="AA28" s="153">
        <f>SUM(AA29:AA31)</f>
        <v>91368357</v>
      </c>
    </row>
    <row r="29" spans="1:27" ht="12.75">
      <c r="A29" s="138" t="s">
        <v>75</v>
      </c>
      <c r="B29" s="136"/>
      <c r="C29" s="155">
        <v>17440565</v>
      </c>
      <c r="D29" s="155"/>
      <c r="E29" s="156">
        <v>17126837</v>
      </c>
      <c r="F29" s="60">
        <v>19145393</v>
      </c>
      <c r="G29" s="60">
        <v>1534637</v>
      </c>
      <c r="H29" s="60">
        <v>1387276</v>
      </c>
      <c r="I29" s="60">
        <v>1595161</v>
      </c>
      <c r="J29" s="60">
        <v>4517074</v>
      </c>
      <c r="K29" s="60">
        <v>1907466</v>
      </c>
      <c r="L29" s="60">
        <v>1923700</v>
      </c>
      <c r="M29" s="60">
        <v>1494775</v>
      </c>
      <c r="N29" s="60">
        <v>5325941</v>
      </c>
      <c r="O29" s="60">
        <v>1483986</v>
      </c>
      <c r="P29" s="60">
        <v>1633307</v>
      </c>
      <c r="Q29" s="60">
        <v>1686849</v>
      </c>
      <c r="R29" s="60">
        <v>4804142</v>
      </c>
      <c r="S29" s="60">
        <v>1329338</v>
      </c>
      <c r="T29" s="60">
        <v>1571987</v>
      </c>
      <c r="U29" s="60">
        <v>1839250</v>
      </c>
      <c r="V29" s="60">
        <v>4740575</v>
      </c>
      <c r="W29" s="60">
        <v>19387732</v>
      </c>
      <c r="X29" s="60">
        <v>17126837</v>
      </c>
      <c r="Y29" s="60">
        <v>2260895</v>
      </c>
      <c r="Z29" s="140">
        <v>13.2</v>
      </c>
      <c r="AA29" s="155">
        <v>19145393</v>
      </c>
    </row>
    <row r="30" spans="1:27" ht="12.75">
      <c r="A30" s="138" t="s">
        <v>76</v>
      </c>
      <c r="B30" s="136"/>
      <c r="C30" s="157">
        <v>36232629</v>
      </c>
      <c r="D30" s="157"/>
      <c r="E30" s="158">
        <v>88226281</v>
      </c>
      <c r="F30" s="159">
        <v>52471554</v>
      </c>
      <c r="G30" s="159">
        <v>2169151</v>
      </c>
      <c r="H30" s="159">
        <v>2131178</v>
      </c>
      <c r="I30" s="159">
        <v>2132447</v>
      </c>
      <c r="J30" s="159">
        <v>6432776</v>
      </c>
      <c r="K30" s="159">
        <v>1568931</v>
      </c>
      <c r="L30" s="159">
        <v>1465164</v>
      </c>
      <c r="M30" s="159">
        <v>2047419</v>
      </c>
      <c r="N30" s="159">
        <v>5081514</v>
      </c>
      <c r="O30" s="159">
        <v>1236717</v>
      </c>
      <c r="P30" s="159">
        <v>2186685</v>
      </c>
      <c r="Q30" s="159">
        <v>7966664</v>
      </c>
      <c r="R30" s="159">
        <v>11390066</v>
      </c>
      <c r="S30" s="159">
        <v>8644830</v>
      </c>
      <c r="T30" s="159">
        <v>1490015</v>
      </c>
      <c r="U30" s="159">
        <v>2960855</v>
      </c>
      <c r="V30" s="159">
        <v>13095700</v>
      </c>
      <c r="W30" s="159">
        <v>36000056</v>
      </c>
      <c r="X30" s="159">
        <v>88226281</v>
      </c>
      <c r="Y30" s="159">
        <v>-52226225</v>
      </c>
      <c r="Z30" s="141">
        <v>-59.2</v>
      </c>
      <c r="AA30" s="157">
        <v>52471554</v>
      </c>
    </row>
    <row r="31" spans="1:27" ht="12.75">
      <c r="A31" s="138" t="s">
        <v>77</v>
      </c>
      <c r="B31" s="136"/>
      <c r="C31" s="155">
        <v>19237834</v>
      </c>
      <c r="D31" s="155"/>
      <c r="E31" s="156">
        <v>20768223</v>
      </c>
      <c r="F31" s="60">
        <v>19751410</v>
      </c>
      <c r="G31" s="60">
        <v>2071964</v>
      </c>
      <c r="H31" s="60">
        <v>1691084</v>
      </c>
      <c r="I31" s="60">
        <v>1647185</v>
      </c>
      <c r="J31" s="60">
        <v>5410233</v>
      </c>
      <c r="K31" s="60">
        <v>1092590</v>
      </c>
      <c r="L31" s="60">
        <v>1291456</v>
      </c>
      <c r="M31" s="60">
        <v>1802333</v>
      </c>
      <c r="N31" s="60">
        <v>4186379</v>
      </c>
      <c r="O31" s="60">
        <v>1304006</v>
      </c>
      <c r="P31" s="60">
        <v>1839899</v>
      </c>
      <c r="Q31" s="60">
        <v>1551586</v>
      </c>
      <c r="R31" s="60">
        <v>4695491</v>
      </c>
      <c r="S31" s="60">
        <v>1525425</v>
      </c>
      <c r="T31" s="60">
        <v>1235318</v>
      </c>
      <c r="U31" s="60">
        <v>1455384</v>
      </c>
      <c r="V31" s="60">
        <v>4216127</v>
      </c>
      <c r="W31" s="60">
        <v>18508230</v>
      </c>
      <c r="X31" s="60">
        <v>20768220</v>
      </c>
      <c r="Y31" s="60">
        <v>-2259990</v>
      </c>
      <c r="Z31" s="140">
        <v>-10.88</v>
      </c>
      <c r="AA31" s="155">
        <v>19751410</v>
      </c>
    </row>
    <row r="32" spans="1:27" ht="12.75">
      <c r="A32" s="135" t="s">
        <v>78</v>
      </c>
      <c r="B32" s="136"/>
      <c r="C32" s="153">
        <f aca="true" t="shared" si="6" ref="C32:Y32">SUM(C33:C37)</f>
        <v>19641188</v>
      </c>
      <c r="D32" s="153">
        <f>SUM(D33:D37)</f>
        <v>0</v>
      </c>
      <c r="E32" s="154">
        <f t="shared" si="6"/>
        <v>17061832</v>
      </c>
      <c r="F32" s="100">
        <f t="shared" si="6"/>
        <v>18965596</v>
      </c>
      <c r="G32" s="100">
        <f t="shared" si="6"/>
        <v>1443653</v>
      </c>
      <c r="H32" s="100">
        <f t="shared" si="6"/>
        <v>1550904</v>
      </c>
      <c r="I32" s="100">
        <f t="shared" si="6"/>
        <v>1512104</v>
      </c>
      <c r="J32" s="100">
        <f t="shared" si="6"/>
        <v>4506661</v>
      </c>
      <c r="K32" s="100">
        <f t="shared" si="6"/>
        <v>1405796</v>
      </c>
      <c r="L32" s="100">
        <f t="shared" si="6"/>
        <v>1213990</v>
      </c>
      <c r="M32" s="100">
        <f t="shared" si="6"/>
        <v>1458743</v>
      </c>
      <c r="N32" s="100">
        <f t="shared" si="6"/>
        <v>4078529</v>
      </c>
      <c r="O32" s="100">
        <f t="shared" si="6"/>
        <v>1318832</v>
      </c>
      <c r="P32" s="100">
        <f t="shared" si="6"/>
        <v>1417859</v>
      </c>
      <c r="Q32" s="100">
        <f t="shared" si="6"/>
        <v>1446216</v>
      </c>
      <c r="R32" s="100">
        <f t="shared" si="6"/>
        <v>4182907</v>
      </c>
      <c r="S32" s="100">
        <f t="shared" si="6"/>
        <v>1388605</v>
      </c>
      <c r="T32" s="100">
        <f t="shared" si="6"/>
        <v>1163597</v>
      </c>
      <c r="U32" s="100">
        <f t="shared" si="6"/>
        <v>1820252</v>
      </c>
      <c r="V32" s="100">
        <f t="shared" si="6"/>
        <v>4372454</v>
      </c>
      <c r="W32" s="100">
        <f t="shared" si="6"/>
        <v>17140551</v>
      </c>
      <c r="X32" s="100">
        <f t="shared" si="6"/>
        <v>17061840</v>
      </c>
      <c r="Y32" s="100">
        <f t="shared" si="6"/>
        <v>78711</v>
      </c>
      <c r="Z32" s="137">
        <f>+IF(X32&lt;&gt;0,+(Y32/X32)*100,0)</f>
        <v>0.4613277348750193</v>
      </c>
      <c r="AA32" s="153">
        <f>SUM(AA33:AA37)</f>
        <v>18965596</v>
      </c>
    </row>
    <row r="33" spans="1:27" ht="12.75">
      <c r="A33" s="138" t="s">
        <v>79</v>
      </c>
      <c r="B33" s="136"/>
      <c r="C33" s="155">
        <v>7484679</v>
      </c>
      <c r="D33" s="155"/>
      <c r="E33" s="156">
        <v>8328824</v>
      </c>
      <c r="F33" s="60">
        <v>8444664</v>
      </c>
      <c r="G33" s="60">
        <v>539874</v>
      </c>
      <c r="H33" s="60">
        <v>731369</v>
      </c>
      <c r="I33" s="60">
        <v>652402</v>
      </c>
      <c r="J33" s="60">
        <v>1923645</v>
      </c>
      <c r="K33" s="60">
        <v>592993</v>
      </c>
      <c r="L33" s="60">
        <v>464883</v>
      </c>
      <c r="M33" s="60">
        <v>669979</v>
      </c>
      <c r="N33" s="60">
        <v>1727855</v>
      </c>
      <c r="O33" s="60">
        <v>447183</v>
      </c>
      <c r="P33" s="60">
        <v>434267</v>
      </c>
      <c r="Q33" s="60">
        <v>617938</v>
      </c>
      <c r="R33" s="60">
        <v>1499388</v>
      </c>
      <c r="S33" s="60">
        <v>639995</v>
      </c>
      <c r="T33" s="60">
        <v>416076</v>
      </c>
      <c r="U33" s="60">
        <v>965311</v>
      </c>
      <c r="V33" s="60">
        <v>2021382</v>
      </c>
      <c r="W33" s="60">
        <v>7172270</v>
      </c>
      <c r="X33" s="60">
        <v>8328828</v>
      </c>
      <c r="Y33" s="60">
        <v>-1156558</v>
      </c>
      <c r="Z33" s="140">
        <v>-13.89</v>
      </c>
      <c r="AA33" s="155">
        <v>8444664</v>
      </c>
    </row>
    <row r="34" spans="1:27" ht="12.75">
      <c r="A34" s="138" t="s">
        <v>80</v>
      </c>
      <c r="B34" s="136"/>
      <c r="C34" s="155">
        <v>5028570</v>
      </c>
      <c r="D34" s="155"/>
      <c r="E34" s="156">
        <v>2228599</v>
      </c>
      <c r="F34" s="60">
        <v>2381402</v>
      </c>
      <c r="G34" s="60">
        <v>146037</v>
      </c>
      <c r="H34" s="60">
        <v>150390</v>
      </c>
      <c r="I34" s="60">
        <v>219833</v>
      </c>
      <c r="J34" s="60">
        <v>516260</v>
      </c>
      <c r="K34" s="60">
        <v>177169</v>
      </c>
      <c r="L34" s="60">
        <v>158332</v>
      </c>
      <c r="M34" s="60">
        <v>191528</v>
      </c>
      <c r="N34" s="60">
        <v>527029</v>
      </c>
      <c r="O34" s="60">
        <v>199461</v>
      </c>
      <c r="P34" s="60">
        <v>333314</v>
      </c>
      <c r="Q34" s="60">
        <v>224482</v>
      </c>
      <c r="R34" s="60">
        <v>757257</v>
      </c>
      <c r="S34" s="60">
        <v>207575</v>
      </c>
      <c r="T34" s="60">
        <v>177486</v>
      </c>
      <c r="U34" s="60">
        <v>181889</v>
      </c>
      <c r="V34" s="60">
        <v>566950</v>
      </c>
      <c r="W34" s="60">
        <v>2367496</v>
      </c>
      <c r="X34" s="60">
        <v>2228604</v>
      </c>
      <c r="Y34" s="60">
        <v>138892</v>
      </c>
      <c r="Z34" s="140">
        <v>6.23</v>
      </c>
      <c r="AA34" s="155">
        <v>2381402</v>
      </c>
    </row>
    <row r="35" spans="1:27" ht="12.75">
      <c r="A35" s="138" t="s">
        <v>81</v>
      </c>
      <c r="B35" s="136"/>
      <c r="C35" s="155">
        <v>7127939</v>
      </c>
      <c r="D35" s="155"/>
      <c r="E35" s="156">
        <v>6504409</v>
      </c>
      <c r="F35" s="60">
        <v>8139530</v>
      </c>
      <c r="G35" s="60">
        <v>757742</v>
      </c>
      <c r="H35" s="60">
        <v>669145</v>
      </c>
      <c r="I35" s="60">
        <v>639869</v>
      </c>
      <c r="J35" s="60">
        <v>2066756</v>
      </c>
      <c r="K35" s="60">
        <v>635634</v>
      </c>
      <c r="L35" s="60">
        <v>590775</v>
      </c>
      <c r="M35" s="60">
        <v>597236</v>
      </c>
      <c r="N35" s="60">
        <v>1823645</v>
      </c>
      <c r="O35" s="60">
        <v>672188</v>
      </c>
      <c r="P35" s="60">
        <v>650278</v>
      </c>
      <c r="Q35" s="60">
        <v>603796</v>
      </c>
      <c r="R35" s="60">
        <v>1926262</v>
      </c>
      <c r="S35" s="60">
        <v>541035</v>
      </c>
      <c r="T35" s="60">
        <v>570035</v>
      </c>
      <c r="U35" s="60">
        <v>673052</v>
      </c>
      <c r="V35" s="60">
        <v>1784122</v>
      </c>
      <c r="W35" s="60">
        <v>7600785</v>
      </c>
      <c r="X35" s="60">
        <v>6504408</v>
      </c>
      <c r="Y35" s="60">
        <v>1096377</v>
      </c>
      <c r="Z35" s="140">
        <v>16.86</v>
      </c>
      <c r="AA35" s="155">
        <v>8139530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28251054</v>
      </c>
      <c r="D38" s="153">
        <f>SUM(D39:D41)</f>
        <v>0</v>
      </c>
      <c r="E38" s="154">
        <f t="shared" si="7"/>
        <v>15720953</v>
      </c>
      <c r="F38" s="100">
        <f t="shared" si="7"/>
        <v>29920370</v>
      </c>
      <c r="G38" s="100">
        <f t="shared" si="7"/>
        <v>1201475</v>
      </c>
      <c r="H38" s="100">
        <f t="shared" si="7"/>
        <v>1340723</v>
      </c>
      <c r="I38" s="100">
        <f t="shared" si="7"/>
        <v>1541719</v>
      </c>
      <c r="J38" s="100">
        <f t="shared" si="7"/>
        <v>4083917</v>
      </c>
      <c r="K38" s="100">
        <f t="shared" si="7"/>
        <v>1439730</v>
      </c>
      <c r="L38" s="100">
        <f t="shared" si="7"/>
        <v>942723</v>
      </c>
      <c r="M38" s="100">
        <f t="shared" si="7"/>
        <v>1664429</v>
      </c>
      <c r="N38" s="100">
        <f t="shared" si="7"/>
        <v>4046882</v>
      </c>
      <c r="O38" s="100">
        <f t="shared" si="7"/>
        <v>1031698</v>
      </c>
      <c r="P38" s="100">
        <f t="shared" si="7"/>
        <v>1479678</v>
      </c>
      <c r="Q38" s="100">
        <f t="shared" si="7"/>
        <v>3986528</v>
      </c>
      <c r="R38" s="100">
        <f t="shared" si="7"/>
        <v>6497904</v>
      </c>
      <c r="S38" s="100">
        <f t="shared" si="7"/>
        <v>3658070</v>
      </c>
      <c r="T38" s="100">
        <f t="shared" si="7"/>
        <v>1494219</v>
      </c>
      <c r="U38" s="100">
        <f t="shared" si="7"/>
        <v>1661384</v>
      </c>
      <c r="V38" s="100">
        <f t="shared" si="7"/>
        <v>6813673</v>
      </c>
      <c r="W38" s="100">
        <f t="shared" si="7"/>
        <v>21442376</v>
      </c>
      <c r="X38" s="100">
        <f t="shared" si="7"/>
        <v>15720953</v>
      </c>
      <c r="Y38" s="100">
        <f t="shared" si="7"/>
        <v>5721423</v>
      </c>
      <c r="Z38" s="137">
        <f>+IF(X38&lt;&gt;0,+(Y38/X38)*100,0)</f>
        <v>36.393614305697625</v>
      </c>
      <c r="AA38" s="153">
        <f>SUM(AA39:AA41)</f>
        <v>29920370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>
        <v>28251054</v>
      </c>
      <c r="D40" s="155"/>
      <c r="E40" s="156">
        <v>15720953</v>
      </c>
      <c r="F40" s="60">
        <v>29920370</v>
      </c>
      <c r="G40" s="60">
        <v>1201475</v>
      </c>
      <c r="H40" s="60">
        <v>1340723</v>
      </c>
      <c r="I40" s="60">
        <v>1541719</v>
      </c>
      <c r="J40" s="60">
        <v>4083917</v>
      </c>
      <c r="K40" s="60">
        <v>1439730</v>
      </c>
      <c r="L40" s="60">
        <v>942723</v>
      </c>
      <c r="M40" s="60">
        <v>1664429</v>
      </c>
      <c r="N40" s="60">
        <v>4046882</v>
      </c>
      <c r="O40" s="60">
        <v>1031698</v>
      </c>
      <c r="P40" s="60">
        <v>1479678</v>
      </c>
      <c r="Q40" s="60">
        <v>3986528</v>
      </c>
      <c r="R40" s="60">
        <v>6497904</v>
      </c>
      <c r="S40" s="60">
        <v>3658070</v>
      </c>
      <c r="T40" s="60">
        <v>1494219</v>
      </c>
      <c r="U40" s="60">
        <v>1661384</v>
      </c>
      <c r="V40" s="60">
        <v>6813673</v>
      </c>
      <c r="W40" s="60">
        <v>21442376</v>
      </c>
      <c r="X40" s="60">
        <v>15720953</v>
      </c>
      <c r="Y40" s="60">
        <v>5721423</v>
      </c>
      <c r="Z40" s="140">
        <v>36.39</v>
      </c>
      <c r="AA40" s="155">
        <v>29920370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134480879</v>
      </c>
      <c r="D42" s="153">
        <f>SUM(D43:D46)</f>
        <v>0</v>
      </c>
      <c r="E42" s="154">
        <f t="shared" si="8"/>
        <v>140312010</v>
      </c>
      <c r="F42" s="100">
        <f t="shared" si="8"/>
        <v>165659207</v>
      </c>
      <c r="G42" s="100">
        <f t="shared" si="8"/>
        <v>13042512</v>
      </c>
      <c r="H42" s="100">
        <f t="shared" si="8"/>
        <v>13850248</v>
      </c>
      <c r="I42" s="100">
        <f t="shared" si="8"/>
        <v>12359113</v>
      </c>
      <c r="J42" s="100">
        <f t="shared" si="8"/>
        <v>39251873</v>
      </c>
      <c r="K42" s="100">
        <f t="shared" si="8"/>
        <v>8567072</v>
      </c>
      <c r="L42" s="100">
        <f t="shared" si="8"/>
        <v>13284801</v>
      </c>
      <c r="M42" s="100">
        <f t="shared" si="8"/>
        <v>11178657</v>
      </c>
      <c r="N42" s="100">
        <f t="shared" si="8"/>
        <v>33030530</v>
      </c>
      <c r="O42" s="100">
        <f t="shared" si="8"/>
        <v>10436181</v>
      </c>
      <c r="P42" s="100">
        <f t="shared" si="8"/>
        <v>15858773</v>
      </c>
      <c r="Q42" s="100">
        <f t="shared" si="8"/>
        <v>13763674</v>
      </c>
      <c r="R42" s="100">
        <f t="shared" si="8"/>
        <v>40058628</v>
      </c>
      <c r="S42" s="100">
        <f t="shared" si="8"/>
        <v>14222046</v>
      </c>
      <c r="T42" s="100">
        <f t="shared" si="8"/>
        <v>10349646</v>
      </c>
      <c r="U42" s="100">
        <f t="shared" si="8"/>
        <v>12727674</v>
      </c>
      <c r="V42" s="100">
        <f t="shared" si="8"/>
        <v>37299366</v>
      </c>
      <c r="W42" s="100">
        <f t="shared" si="8"/>
        <v>149640397</v>
      </c>
      <c r="X42" s="100">
        <f t="shared" si="8"/>
        <v>140312010</v>
      </c>
      <c r="Y42" s="100">
        <f t="shared" si="8"/>
        <v>9328387</v>
      </c>
      <c r="Z42" s="137">
        <f>+IF(X42&lt;&gt;0,+(Y42/X42)*100,0)</f>
        <v>6.648316847574202</v>
      </c>
      <c r="AA42" s="153">
        <f>SUM(AA43:AA46)</f>
        <v>165659207</v>
      </c>
    </row>
    <row r="43" spans="1:27" ht="12.75">
      <c r="A43" s="138" t="s">
        <v>89</v>
      </c>
      <c r="B43" s="136"/>
      <c r="C43" s="155">
        <v>76400314</v>
      </c>
      <c r="D43" s="155"/>
      <c r="E43" s="156">
        <v>79384420</v>
      </c>
      <c r="F43" s="60">
        <v>87881613</v>
      </c>
      <c r="G43" s="60">
        <v>7957776</v>
      </c>
      <c r="H43" s="60">
        <v>8883819</v>
      </c>
      <c r="I43" s="60">
        <v>7025635</v>
      </c>
      <c r="J43" s="60">
        <v>23867230</v>
      </c>
      <c r="K43" s="60">
        <v>5670078</v>
      </c>
      <c r="L43" s="60">
        <v>5406642</v>
      </c>
      <c r="M43" s="60">
        <v>5695619</v>
      </c>
      <c r="N43" s="60">
        <v>16772339</v>
      </c>
      <c r="O43" s="60">
        <v>4773784</v>
      </c>
      <c r="P43" s="60">
        <v>6705934</v>
      </c>
      <c r="Q43" s="60">
        <v>6217391</v>
      </c>
      <c r="R43" s="60">
        <v>17697109</v>
      </c>
      <c r="S43" s="60">
        <v>6663061</v>
      </c>
      <c r="T43" s="60">
        <v>5141961</v>
      </c>
      <c r="U43" s="60">
        <v>7217368</v>
      </c>
      <c r="V43" s="60">
        <v>19022390</v>
      </c>
      <c r="W43" s="60">
        <v>77359068</v>
      </c>
      <c r="X43" s="60">
        <v>79384421</v>
      </c>
      <c r="Y43" s="60">
        <v>-2025353</v>
      </c>
      <c r="Z43" s="140">
        <v>-2.55</v>
      </c>
      <c r="AA43" s="155">
        <v>87881613</v>
      </c>
    </row>
    <row r="44" spans="1:27" ht="12.75">
      <c r="A44" s="138" t="s">
        <v>90</v>
      </c>
      <c r="B44" s="136"/>
      <c r="C44" s="155">
        <v>35963800</v>
      </c>
      <c r="D44" s="155"/>
      <c r="E44" s="156">
        <v>37628630</v>
      </c>
      <c r="F44" s="60">
        <v>43524073</v>
      </c>
      <c r="G44" s="60">
        <v>3055965</v>
      </c>
      <c r="H44" s="60">
        <v>2946325</v>
      </c>
      <c r="I44" s="60">
        <v>3272398</v>
      </c>
      <c r="J44" s="60">
        <v>9274688</v>
      </c>
      <c r="K44" s="60">
        <v>873764</v>
      </c>
      <c r="L44" s="60">
        <v>5936690</v>
      </c>
      <c r="M44" s="60">
        <v>3505209</v>
      </c>
      <c r="N44" s="60">
        <v>10315663</v>
      </c>
      <c r="O44" s="60">
        <v>3401123</v>
      </c>
      <c r="P44" s="60">
        <v>7109448</v>
      </c>
      <c r="Q44" s="60">
        <v>4259346</v>
      </c>
      <c r="R44" s="60">
        <v>14769917</v>
      </c>
      <c r="S44" s="60">
        <v>4170117</v>
      </c>
      <c r="T44" s="60">
        <v>3049806</v>
      </c>
      <c r="U44" s="60">
        <v>3484017</v>
      </c>
      <c r="V44" s="60">
        <v>10703940</v>
      </c>
      <c r="W44" s="60">
        <v>45064208</v>
      </c>
      <c r="X44" s="60">
        <v>37628628</v>
      </c>
      <c r="Y44" s="60">
        <v>7435580</v>
      </c>
      <c r="Z44" s="140">
        <v>19.76</v>
      </c>
      <c r="AA44" s="155">
        <v>43524073</v>
      </c>
    </row>
    <row r="45" spans="1:27" ht="12.75">
      <c r="A45" s="138" t="s">
        <v>91</v>
      </c>
      <c r="B45" s="136"/>
      <c r="C45" s="157">
        <v>13684799</v>
      </c>
      <c r="D45" s="157"/>
      <c r="E45" s="158">
        <v>9849439</v>
      </c>
      <c r="F45" s="159">
        <v>18261463</v>
      </c>
      <c r="G45" s="159">
        <v>1030311</v>
      </c>
      <c r="H45" s="159">
        <v>955434</v>
      </c>
      <c r="I45" s="159">
        <v>1015305</v>
      </c>
      <c r="J45" s="159">
        <v>3001050</v>
      </c>
      <c r="K45" s="159">
        <v>914708</v>
      </c>
      <c r="L45" s="159">
        <v>909743</v>
      </c>
      <c r="M45" s="159">
        <v>875134</v>
      </c>
      <c r="N45" s="159">
        <v>2699585</v>
      </c>
      <c r="O45" s="159">
        <v>1020120</v>
      </c>
      <c r="P45" s="159">
        <v>964512</v>
      </c>
      <c r="Q45" s="159">
        <v>2178990</v>
      </c>
      <c r="R45" s="159">
        <v>4163622</v>
      </c>
      <c r="S45" s="159">
        <v>2310427</v>
      </c>
      <c r="T45" s="159">
        <v>977864</v>
      </c>
      <c r="U45" s="159">
        <v>947638</v>
      </c>
      <c r="V45" s="159">
        <v>4235929</v>
      </c>
      <c r="W45" s="159">
        <v>14100186</v>
      </c>
      <c r="X45" s="159">
        <v>9849443</v>
      </c>
      <c r="Y45" s="159">
        <v>4250743</v>
      </c>
      <c r="Z45" s="141">
        <v>43.16</v>
      </c>
      <c r="AA45" s="157">
        <v>18261463</v>
      </c>
    </row>
    <row r="46" spans="1:27" ht="12.75">
      <c r="A46" s="138" t="s">
        <v>92</v>
      </c>
      <c r="B46" s="136"/>
      <c r="C46" s="155">
        <v>8431966</v>
      </c>
      <c r="D46" s="155"/>
      <c r="E46" s="156">
        <v>13449521</v>
      </c>
      <c r="F46" s="60">
        <v>15992058</v>
      </c>
      <c r="G46" s="60">
        <v>998460</v>
      </c>
      <c r="H46" s="60">
        <v>1064670</v>
      </c>
      <c r="I46" s="60">
        <v>1045775</v>
      </c>
      <c r="J46" s="60">
        <v>3108905</v>
      </c>
      <c r="K46" s="60">
        <v>1108522</v>
      </c>
      <c r="L46" s="60">
        <v>1031726</v>
      </c>
      <c r="M46" s="60">
        <v>1102695</v>
      </c>
      <c r="N46" s="60">
        <v>3242943</v>
      </c>
      <c r="O46" s="60">
        <v>1241154</v>
      </c>
      <c r="P46" s="60">
        <v>1078879</v>
      </c>
      <c r="Q46" s="60">
        <v>1107947</v>
      </c>
      <c r="R46" s="60">
        <v>3427980</v>
      </c>
      <c r="S46" s="60">
        <v>1078441</v>
      </c>
      <c r="T46" s="60">
        <v>1180015</v>
      </c>
      <c r="U46" s="60">
        <v>1078651</v>
      </c>
      <c r="V46" s="60">
        <v>3337107</v>
      </c>
      <c r="W46" s="60">
        <v>13116935</v>
      </c>
      <c r="X46" s="60">
        <v>13449518</v>
      </c>
      <c r="Y46" s="60">
        <v>-332583</v>
      </c>
      <c r="Z46" s="140">
        <v>-2.47</v>
      </c>
      <c r="AA46" s="155">
        <v>15992058</v>
      </c>
    </row>
    <row r="47" spans="1:27" ht="12.75">
      <c r="A47" s="135" t="s">
        <v>93</v>
      </c>
      <c r="B47" s="142" t="s">
        <v>94</v>
      </c>
      <c r="C47" s="153">
        <v>465776</v>
      </c>
      <c r="D47" s="153"/>
      <c r="E47" s="154">
        <v>60111</v>
      </c>
      <c r="F47" s="100">
        <v>461088</v>
      </c>
      <c r="G47" s="100">
        <v>4720</v>
      </c>
      <c r="H47" s="100">
        <v>3307</v>
      </c>
      <c r="I47" s="100">
        <v>5919</v>
      </c>
      <c r="J47" s="100">
        <v>13946</v>
      </c>
      <c r="K47" s="100">
        <v>5253</v>
      </c>
      <c r="L47" s="100">
        <v>4308</v>
      </c>
      <c r="M47" s="100">
        <v>5431</v>
      </c>
      <c r="N47" s="100">
        <v>14992</v>
      </c>
      <c r="O47" s="100">
        <v>4221</v>
      </c>
      <c r="P47" s="100">
        <v>1309</v>
      </c>
      <c r="Q47" s="100">
        <v>84579</v>
      </c>
      <c r="R47" s="100">
        <v>90109</v>
      </c>
      <c r="S47" s="100">
        <v>84201</v>
      </c>
      <c r="T47" s="100">
        <v>7723</v>
      </c>
      <c r="U47" s="100">
        <v>7208</v>
      </c>
      <c r="V47" s="100">
        <v>99132</v>
      </c>
      <c r="W47" s="100">
        <v>218179</v>
      </c>
      <c r="X47" s="100">
        <v>60108</v>
      </c>
      <c r="Y47" s="100">
        <v>158071</v>
      </c>
      <c r="Z47" s="137">
        <v>262.98</v>
      </c>
      <c r="AA47" s="153">
        <v>461088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255749925</v>
      </c>
      <c r="D48" s="168">
        <f>+D28+D32+D38+D42+D47</f>
        <v>0</v>
      </c>
      <c r="E48" s="169">
        <f t="shared" si="9"/>
        <v>299276247</v>
      </c>
      <c r="F48" s="73">
        <f t="shared" si="9"/>
        <v>306374618</v>
      </c>
      <c r="G48" s="73">
        <f t="shared" si="9"/>
        <v>21468112</v>
      </c>
      <c r="H48" s="73">
        <f t="shared" si="9"/>
        <v>21954720</v>
      </c>
      <c r="I48" s="73">
        <f t="shared" si="9"/>
        <v>20793648</v>
      </c>
      <c r="J48" s="73">
        <f t="shared" si="9"/>
        <v>64216480</v>
      </c>
      <c r="K48" s="73">
        <f t="shared" si="9"/>
        <v>15986838</v>
      </c>
      <c r="L48" s="73">
        <f t="shared" si="9"/>
        <v>20126142</v>
      </c>
      <c r="M48" s="73">
        <f t="shared" si="9"/>
        <v>19651787</v>
      </c>
      <c r="N48" s="73">
        <f t="shared" si="9"/>
        <v>55764767</v>
      </c>
      <c r="O48" s="73">
        <f t="shared" si="9"/>
        <v>16815641</v>
      </c>
      <c r="P48" s="73">
        <f t="shared" si="9"/>
        <v>24417510</v>
      </c>
      <c r="Q48" s="73">
        <f t="shared" si="9"/>
        <v>30486096</v>
      </c>
      <c r="R48" s="73">
        <f t="shared" si="9"/>
        <v>71719247</v>
      </c>
      <c r="S48" s="73">
        <f t="shared" si="9"/>
        <v>30852515</v>
      </c>
      <c r="T48" s="73">
        <f t="shared" si="9"/>
        <v>17312505</v>
      </c>
      <c r="U48" s="73">
        <f t="shared" si="9"/>
        <v>22472007</v>
      </c>
      <c r="V48" s="73">
        <f t="shared" si="9"/>
        <v>70637027</v>
      </c>
      <c r="W48" s="73">
        <f t="shared" si="9"/>
        <v>262337521</v>
      </c>
      <c r="X48" s="73">
        <f t="shared" si="9"/>
        <v>299276249</v>
      </c>
      <c r="Y48" s="73">
        <f t="shared" si="9"/>
        <v>-36938728</v>
      </c>
      <c r="Z48" s="170">
        <f>+IF(X48&lt;&gt;0,+(Y48/X48)*100,0)</f>
        <v>-12.342686104703217</v>
      </c>
      <c r="AA48" s="168">
        <f>+AA28+AA32+AA38+AA42+AA47</f>
        <v>306374618</v>
      </c>
    </row>
    <row r="49" spans="1:27" ht="12.75">
      <c r="A49" s="148" t="s">
        <v>49</v>
      </c>
      <c r="B49" s="149"/>
      <c r="C49" s="171">
        <f aca="true" t="shared" si="10" ref="C49:Y49">+C25-C48</f>
        <v>-26825095</v>
      </c>
      <c r="D49" s="171">
        <f>+D25-D48</f>
        <v>0</v>
      </c>
      <c r="E49" s="172">
        <f t="shared" si="10"/>
        <v>-49375035</v>
      </c>
      <c r="F49" s="173">
        <f t="shared" si="10"/>
        <v>-41996022</v>
      </c>
      <c r="G49" s="173">
        <f t="shared" si="10"/>
        <v>42501384</v>
      </c>
      <c r="H49" s="173">
        <f t="shared" si="10"/>
        <v>-9228330</v>
      </c>
      <c r="I49" s="173">
        <f t="shared" si="10"/>
        <v>-8650221</v>
      </c>
      <c r="J49" s="173">
        <f t="shared" si="10"/>
        <v>24622833</v>
      </c>
      <c r="K49" s="173">
        <f t="shared" si="10"/>
        <v>-4320070</v>
      </c>
      <c r="L49" s="173">
        <f t="shared" si="10"/>
        <v>-6490830</v>
      </c>
      <c r="M49" s="173">
        <f t="shared" si="10"/>
        <v>4749931</v>
      </c>
      <c r="N49" s="173">
        <f t="shared" si="10"/>
        <v>-6060969</v>
      </c>
      <c r="O49" s="173">
        <f t="shared" si="10"/>
        <v>-4179301</v>
      </c>
      <c r="P49" s="173">
        <f t="shared" si="10"/>
        <v>-11801502</v>
      </c>
      <c r="Q49" s="173">
        <f t="shared" si="10"/>
        <v>-7529389</v>
      </c>
      <c r="R49" s="173">
        <f t="shared" si="10"/>
        <v>-23510192</v>
      </c>
      <c r="S49" s="173">
        <f t="shared" si="10"/>
        <v>-11359236</v>
      </c>
      <c r="T49" s="173">
        <f t="shared" si="10"/>
        <v>-4661708</v>
      </c>
      <c r="U49" s="173">
        <f t="shared" si="10"/>
        <v>-9918786</v>
      </c>
      <c r="V49" s="173">
        <f t="shared" si="10"/>
        <v>-25939730</v>
      </c>
      <c r="W49" s="173">
        <f t="shared" si="10"/>
        <v>-30888058</v>
      </c>
      <c r="X49" s="173">
        <f>IF(F25=F48,0,X25-X48)</f>
        <v>-49375026</v>
      </c>
      <c r="Y49" s="173">
        <f t="shared" si="10"/>
        <v>18486968</v>
      </c>
      <c r="Z49" s="174">
        <f>+IF(X49&lt;&gt;0,+(Y49/X49)*100,0)</f>
        <v>-37.441940790066624</v>
      </c>
      <c r="AA49" s="171">
        <f>+AA25-AA48</f>
        <v>-41996022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34187763</v>
      </c>
      <c r="D5" s="155">
        <v>0</v>
      </c>
      <c r="E5" s="156">
        <v>38321480</v>
      </c>
      <c r="F5" s="60">
        <v>41462891</v>
      </c>
      <c r="G5" s="60">
        <v>42858809</v>
      </c>
      <c r="H5" s="60">
        <v>33109</v>
      </c>
      <c r="I5" s="60">
        <v>111462</v>
      </c>
      <c r="J5" s="60">
        <v>43003380</v>
      </c>
      <c r="K5" s="60">
        <v>-15519</v>
      </c>
      <c r="L5" s="60">
        <v>-174544</v>
      </c>
      <c r="M5" s="60">
        <v>-577565</v>
      </c>
      <c r="N5" s="60">
        <v>-767628</v>
      </c>
      <c r="O5" s="60">
        <v>9271</v>
      </c>
      <c r="P5" s="60">
        <v>-5142</v>
      </c>
      <c r="Q5" s="60">
        <v>55658</v>
      </c>
      <c r="R5" s="60">
        <v>59787</v>
      </c>
      <c r="S5" s="60">
        <v>-33389</v>
      </c>
      <c r="T5" s="60">
        <v>-8269</v>
      </c>
      <c r="U5" s="60">
        <v>18632</v>
      </c>
      <c r="V5" s="60">
        <v>-23026</v>
      </c>
      <c r="W5" s="60">
        <v>42272513</v>
      </c>
      <c r="X5" s="60">
        <v>38321484</v>
      </c>
      <c r="Y5" s="60">
        <v>3951029</v>
      </c>
      <c r="Z5" s="140">
        <v>10.31</v>
      </c>
      <c r="AA5" s="155">
        <v>41462891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65538802</v>
      </c>
      <c r="D7" s="155">
        <v>0</v>
      </c>
      <c r="E7" s="156">
        <v>70710669</v>
      </c>
      <c r="F7" s="60">
        <v>76886704</v>
      </c>
      <c r="G7" s="60">
        <v>6196529</v>
      </c>
      <c r="H7" s="60">
        <v>6548059</v>
      </c>
      <c r="I7" s="60">
        <v>5526524</v>
      </c>
      <c r="J7" s="60">
        <v>18271112</v>
      </c>
      <c r="K7" s="60">
        <v>5736371</v>
      </c>
      <c r="L7" s="60">
        <v>5907474</v>
      </c>
      <c r="M7" s="60">
        <v>5881317</v>
      </c>
      <c r="N7" s="60">
        <v>17525162</v>
      </c>
      <c r="O7" s="60">
        <v>6191020</v>
      </c>
      <c r="P7" s="60">
        <v>5994700</v>
      </c>
      <c r="Q7" s="60">
        <v>6327446</v>
      </c>
      <c r="R7" s="60">
        <v>18513166</v>
      </c>
      <c r="S7" s="60">
        <v>5554481</v>
      </c>
      <c r="T7" s="60">
        <v>6150083</v>
      </c>
      <c r="U7" s="60">
        <v>6176467</v>
      </c>
      <c r="V7" s="60">
        <v>17881031</v>
      </c>
      <c r="W7" s="60">
        <v>72190471</v>
      </c>
      <c r="X7" s="60">
        <v>70710672</v>
      </c>
      <c r="Y7" s="60">
        <v>1479799</v>
      </c>
      <c r="Z7" s="140">
        <v>2.09</v>
      </c>
      <c r="AA7" s="155">
        <v>76886704</v>
      </c>
    </row>
    <row r="8" spans="1:27" ht="12.75">
      <c r="A8" s="183" t="s">
        <v>104</v>
      </c>
      <c r="B8" s="182"/>
      <c r="C8" s="155">
        <v>27221567</v>
      </c>
      <c r="D8" s="155">
        <v>0</v>
      </c>
      <c r="E8" s="156">
        <v>31884563</v>
      </c>
      <c r="F8" s="60">
        <v>30475794</v>
      </c>
      <c r="G8" s="60">
        <v>2286927</v>
      </c>
      <c r="H8" s="60">
        <v>2298901</v>
      </c>
      <c r="I8" s="60">
        <v>2869111</v>
      </c>
      <c r="J8" s="60">
        <v>7454939</v>
      </c>
      <c r="K8" s="60">
        <v>2235915</v>
      </c>
      <c r="L8" s="60">
        <v>2714812</v>
      </c>
      <c r="M8" s="60">
        <v>2832232</v>
      </c>
      <c r="N8" s="60">
        <v>7782959</v>
      </c>
      <c r="O8" s="60">
        <v>3482577</v>
      </c>
      <c r="P8" s="60">
        <v>2337110</v>
      </c>
      <c r="Q8" s="60">
        <v>2732143</v>
      </c>
      <c r="R8" s="60">
        <v>8551830</v>
      </c>
      <c r="S8" s="60">
        <v>2415130</v>
      </c>
      <c r="T8" s="60">
        <v>2579369</v>
      </c>
      <c r="U8" s="60">
        <v>2422079</v>
      </c>
      <c r="V8" s="60">
        <v>7416578</v>
      </c>
      <c r="W8" s="60">
        <v>31206306</v>
      </c>
      <c r="X8" s="60">
        <v>31884564</v>
      </c>
      <c r="Y8" s="60">
        <v>-678258</v>
      </c>
      <c r="Z8" s="140">
        <v>-2.13</v>
      </c>
      <c r="AA8" s="155">
        <v>30475794</v>
      </c>
    </row>
    <row r="9" spans="1:27" ht="12.75">
      <c r="A9" s="183" t="s">
        <v>105</v>
      </c>
      <c r="B9" s="182"/>
      <c r="C9" s="155">
        <v>9935066</v>
      </c>
      <c r="D9" s="155">
        <v>0</v>
      </c>
      <c r="E9" s="156">
        <v>13983289</v>
      </c>
      <c r="F9" s="60">
        <v>13873140</v>
      </c>
      <c r="G9" s="60">
        <v>1143054</v>
      </c>
      <c r="H9" s="60">
        <v>1135141</v>
      </c>
      <c r="I9" s="60">
        <v>1150438</v>
      </c>
      <c r="J9" s="60">
        <v>3428633</v>
      </c>
      <c r="K9" s="60">
        <v>1168946</v>
      </c>
      <c r="L9" s="60">
        <v>1166845</v>
      </c>
      <c r="M9" s="60">
        <v>1171996</v>
      </c>
      <c r="N9" s="60">
        <v>3507787</v>
      </c>
      <c r="O9" s="60">
        <v>1208321</v>
      </c>
      <c r="P9" s="60">
        <v>1159199</v>
      </c>
      <c r="Q9" s="60">
        <v>1147741</v>
      </c>
      <c r="R9" s="60">
        <v>3515261</v>
      </c>
      <c r="S9" s="60">
        <v>1156115</v>
      </c>
      <c r="T9" s="60">
        <v>1175235</v>
      </c>
      <c r="U9" s="60">
        <v>1141282</v>
      </c>
      <c r="V9" s="60">
        <v>3472632</v>
      </c>
      <c r="W9" s="60">
        <v>13924313</v>
      </c>
      <c r="X9" s="60">
        <v>13983288</v>
      </c>
      <c r="Y9" s="60">
        <v>-58975</v>
      </c>
      <c r="Z9" s="140">
        <v>-0.42</v>
      </c>
      <c r="AA9" s="155">
        <v>13873140</v>
      </c>
    </row>
    <row r="10" spans="1:27" ht="12.75">
      <c r="A10" s="183" t="s">
        <v>106</v>
      </c>
      <c r="B10" s="182"/>
      <c r="C10" s="155">
        <v>10844259</v>
      </c>
      <c r="D10" s="155">
        <v>0</v>
      </c>
      <c r="E10" s="156">
        <v>16133191</v>
      </c>
      <c r="F10" s="54">
        <v>17445896</v>
      </c>
      <c r="G10" s="54">
        <v>1448315</v>
      </c>
      <c r="H10" s="54">
        <v>1451378</v>
      </c>
      <c r="I10" s="54">
        <v>1448998</v>
      </c>
      <c r="J10" s="54">
        <v>4348691</v>
      </c>
      <c r="K10" s="54">
        <v>1454472</v>
      </c>
      <c r="L10" s="54">
        <v>1457006</v>
      </c>
      <c r="M10" s="54">
        <v>1462926</v>
      </c>
      <c r="N10" s="54">
        <v>4374404</v>
      </c>
      <c r="O10" s="54">
        <v>1465110</v>
      </c>
      <c r="P10" s="54">
        <v>1464325</v>
      </c>
      <c r="Q10" s="54">
        <v>1464136</v>
      </c>
      <c r="R10" s="54">
        <v>4393571</v>
      </c>
      <c r="S10" s="54">
        <v>1428125</v>
      </c>
      <c r="T10" s="54">
        <v>1458092</v>
      </c>
      <c r="U10" s="54">
        <v>1463880</v>
      </c>
      <c r="V10" s="54">
        <v>4350097</v>
      </c>
      <c r="W10" s="54">
        <v>17466763</v>
      </c>
      <c r="X10" s="54">
        <v>16133196</v>
      </c>
      <c r="Y10" s="54">
        <v>1333567</v>
      </c>
      <c r="Z10" s="184">
        <v>8.27</v>
      </c>
      <c r="AA10" s="130">
        <v>17445896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868033</v>
      </c>
      <c r="F11" s="60">
        <v>844456</v>
      </c>
      <c r="G11" s="60">
        <v>68445</v>
      </c>
      <c r="H11" s="60">
        <v>71270</v>
      </c>
      <c r="I11" s="60">
        <v>71460</v>
      </c>
      <c r="J11" s="60">
        <v>211175</v>
      </c>
      <c r="K11" s="60">
        <v>70802</v>
      </c>
      <c r="L11" s="60">
        <v>71060</v>
      </c>
      <c r="M11" s="60">
        <v>70712</v>
      </c>
      <c r="N11" s="60">
        <v>212574</v>
      </c>
      <c r="O11" s="60">
        <v>71163</v>
      </c>
      <c r="P11" s="60">
        <v>71228</v>
      </c>
      <c r="Q11" s="60">
        <v>71111</v>
      </c>
      <c r="R11" s="60">
        <v>213502</v>
      </c>
      <c r="S11" s="60">
        <v>70536</v>
      </c>
      <c r="T11" s="60">
        <v>72689</v>
      </c>
      <c r="U11" s="60">
        <v>70845</v>
      </c>
      <c r="V11" s="60">
        <v>214070</v>
      </c>
      <c r="W11" s="60">
        <v>851321</v>
      </c>
      <c r="X11" s="60">
        <v>868032</v>
      </c>
      <c r="Y11" s="60">
        <v>-16711</v>
      </c>
      <c r="Z11" s="140">
        <v>-1.93</v>
      </c>
      <c r="AA11" s="155">
        <v>844456</v>
      </c>
    </row>
    <row r="12" spans="1:27" ht="12.75">
      <c r="A12" s="183" t="s">
        <v>108</v>
      </c>
      <c r="B12" s="185"/>
      <c r="C12" s="155">
        <v>1830578</v>
      </c>
      <c r="D12" s="155">
        <v>0</v>
      </c>
      <c r="E12" s="156">
        <v>2088305</v>
      </c>
      <c r="F12" s="60">
        <v>1594156</v>
      </c>
      <c r="G12" s="60">
        <v>263536</v>
      </c>
      <c r="H12" s="60">
        <v>118282</v>
      </c>
      <c r="I12" s="60">
        <v>96818</v>
      </c>
      <c r="J12" s="60">
        <v>478636</v>
      </c>
      <c r="K12" s="60">
        <v>89209</v>
      </c>
      <c r="L12" s="60">
        <v>141725</v>
      </c>
      <c r="M12" s="60">
        <v>87516</v>
      </c>
      <c r="N12" s="60">
        <v>318450</v>
      </c>
      <c r="O12" s="60">
        <v>87084</v>
      </c>
      <c r="P12" s="60">
        <v>93847</v>
      </c>
      <c r="Q12" s="60">
        <v>572480</v>
      </c>
      <c r="R12" s="60">
        <v>753411</v>
      </c>
      <c r="S12" s="60">
        <v>81516</v>
      </c>
      <c r="T12" s="60">
        <v>94284</v>
      </c>
      <c r="U12" s="60">
        <v>65339</v>
      </c>
      <c r="V12" s="60">
        <v>241139</v>
      </c>
      <c r="W12" s="60">
        <v>1791636</v>
      </c>
      <c r="X12" s="60">
        <v>2088300</v>
      </c>
      <c r="Y12" s="60">
        <v>-296664</v>
      </c>
      <c r="Z12" s="140">
        <v>-14.21</v>
      </c>
      <c r="AA12" s="155">
        <v>1594156</v>
      </c>
    </row>
    <row r="13" spans="1:27" ht="12.75">
      <c r="A13" s="181" t="s">
        <v>109</v>
      </c>
      <c r="B13" s="185"/>
      <c r="C13" s="155">
        <v>1784635</v>
      </c>
      <c r="D13" s="155">
        <v>0</v>
      </c>
      <c r="E13" s="156">
        <v>1923125</v>
      </c>
      <c r="F13" s="60">
        <v>1279356</v>
      </c>
      <c r="G13" s="60">
        <v>32114</v>
      </c>
      <c r="H13" s="60">
        <v>186782</v>
      </c>
      <c r="I13" s="60">
        <v>103266</v>
      </c>
      <c r="J13" s="60">
        <v>322162</v>
      </c>
      <c r="K13" s="60">
        <v>114395</v>
      </c>
      <c r="L13" s="60">
        <v>99308</v>
      </c>
      <c r="M13" s="60">
        <v>20932</v>
      </c>
      <c r="N13" s="60">
        <v>234635</v>
      </c>
      <c r="O13" s="60">
        <v>80898</v>
      </c>
      <c r="P13" s="60">
        <v>17090</v>
      </c>
      <c r="Q13" s="60">
        <v>67691</v>
      </c>
      <c r="R13" s="60">
        <v>165679</v>
      </c>
      <c r="S13" s="60">
        <v>42246</v>
      </c>
      <c r="T13" s="60">
        <v>80430</v>
      </c>
      <c r="U13" s="60">
        <v>116383</v>
      </c>
      <c r="V13" s="60">
        <v>239059</v>
      </c>
      <c r="W13" s="60">
        <v>961535</v>
      </c>
      <c r="X13" s="60">
        <v>1923120</v>
      </c>
      <c r="Y13" s="60">
        <v>-961585</v>
      </c>
      <c r="Z13" s="140">
        <v>-50</v>
      </c>
      <c r="AA13" s="155">
        <v>1279356</v>
      </c>
    </row>
    <row r="14" spans="1:27" ht="12.75">
      <c r="A14" s="181" t="s">
        <v>110</v>
      </c>
      <c r="B14" s="185"/>
      <c r="C14" s="155">
        <v>5323208</v>
      </c>
      <c r="D14" s="155">
        <v>0</v>
      </c>
      <c r="E14" s="156">
        <v>5706963</v>
      </c>
      <c r="F14" s="60">
        <v>5840421</v>
      </c>
      <c r="G14" s="60">
        <v>501811</v>
      </c>
      <c r="H14" s="60">
        <v>500261</v>
      </c>
      <c r="I14" s="60">
        <v>475255</v>
      </c>
      <c r="J14" s="60">
        <v>1477327</v>
      </c>
      <c r="K14" s="60">
        <v>494946</v>
      </c>
      <c r="L14" s="60">
        <v>532228</v>
      </c>
      <c r="M14" s="60">
        <v>534632</v>
      </c>
      <c r="N14" s="60">
        <v>1561806</v>
      </c>
      <c r="O14" s="60">
        <v>554101</v>
      </c>
      <c r="P14" s="60">
        <v>554941</v>
      </c>
      <c r="Q14" s="60">
        <v>580298</v>
      </c>
      <c r="R14" s="60">
        <v>1689340</v>
      </c>
      <c r="S14" s="60">
        <v>590690</v>
      </c>
      <c r="T14" s="60">
        <v>620255</v>
      </c>
      <c r="U14" s="60">
        <v>673478</v>
      </c>
      <c r="V14" s="60">
        <v>1884423</v>
      </c>
      <c r="W14" s="60">
        <v>6612896</v>
      </c>
      <c r="X14" s="60">
        <v>5706960</v>
      </c>
      <c r="Y14" s="60">
        <v>905936</v>
      </c>
      <c r="Z14" s="140">
        <v>15.87</v>
      </c>
      <c r="AA14" s="155">
        <v>5840421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446427</v>
      </c>
      <c r="D16" s="155">
        <v>0</v>
      </c>
      <c r="E16" s="156">
        <v>179450</v>
      </c>
      <c r="F16" s="60">
        <v>91080</v>
      </c>
      <c r="G16" s="60">
        <v>6149</v>
      </c>
      <c r="H16" s="60">
        <v>20486</v>
      </c>
      <c r="I16" s="60">
        <v>4628</v>
      </c>
      <c r="J16" s="60">
        <v>31263</v>
      </c>
      <c r="K16" s="60">
        <v>5199</v>
      </c>
      <c r="L16" s="60">
        <v>8377</v>
      </c>
      <c r="M16" s="60">
        <v>702</v>
      </c>
      <c r="N16" s="60">
        <v>14278</v>
      </c>
      <c r="O16" s="60">
        <v>6451</v>
      </c>
      <c r="P16" s="60">
        <v>11683</v>
      </c>
      <c r="Q16" s="60">
        <v>12038</v>
      </c>
      <c r="R16" s="60">
        <v>30172</v>
      </c>
      <c r="S16" s="60">
        <v>335</v>
      </c>
      <c r="T16" s="60">
        <v>11505</v>
      </c>
      <c r="U16" s="60">
        <v>1918</v>
      </c>
      <c r="V16" s="60">
        <v>13758</v>
      </c>
      <c r="W16" s="60">
        <v>89471</v>
      </c>
      <c r="X16" s="60">
        <v>179448</v>
      </c>
      <c r="Y16" s="60">
        <v>-89977</v>
      </c>
      <c r="Z16" s="140">
        <v>-50.14</v>
      </c>
      <c r="AA16" s="155">
        <v>91080</v>
      </c>
    </row>
    <row r="17" spans="1:27" ht="12.75">
      <c r="A17" s="181" t="s">
        <v>113</v>
      </c>
      <c r="B17" s="185"/>
      <c r="C17" s="155">
        <v>1260854</v>
      </c>
      <c r="D17" s="155">
        <v>0</v>
      </c>
      <c r="E17" s="156">
        <v>1331103</v>
      </c>
      <c r="F17" s="60">
        <v>1407318</v>
      </c>
      <c r="G17" s="60">
        <v>215323</v>
      </c>
      <c r="H17" s="60">
        <v>105863</v>
      </c>
      <c r="I17" s="60">
        <v>105300</v>
      </c>
      <c r="J17" s="60">
        <v>426486</v>
      </c>
      <c r="K17" s="60">
        <v>111185</v>
      </c>
      <c r="L17" s="60">
        <v>92041</v>
      </c>
      <c r="M17" s="60">
        <v>73947</v>
      </c>
      <c r="N17" s="60">
        <v>277173</v>
      </c>
      <c r="O17" s="60">
        <v>110842</v>
      </c>
      <c r="P17" s="60">
        <v>101571</v>
      </c>
      <c r="Q17" s="60">
        <v>109411</v>
      </c>
      <c r="R17" s="60">
        <v>321824</v>
      </c>
      <c r="S17" s="60">
        <v>86718</v>
      </c>
      <c r="T17" s="60">
        <v>120766</v>
      </c>
      <c r="U17" s="60">
        <v>135700</v>
      </c>
      <c r="V17" s="60">
        <v>343184</v>
      </c>
      <c r="W17" s="60">
        <v>1368667</v>
      </c>
      <c r="X17" s="60">
        <v>1331100</v>
      </c>
      <c r="Y17" s="60">
        <v>37567</v>
      </c>
      <c r="Z17" s="140">
        <v>2.82</v>
      </c>
      <c r="AA17" s="155">
        <v>1407318</v>
      </c>
    </row>
    <row r="18" spans="1:27" ht="12.75">
      <c r="A18" s="183" t="s">
        <v>114</v>
      </c>
      <c r="B18" s="182"/>
      <c r="C18" s="155">
        <v>1307101</v>
      </c>
      <c r="D18" s="155">
        <v>0</v>
      </c>
      <c r="E18" s="156">
        <v>1330857</v>
      </c>
      <c r="F18" s="60">
        <v>1031896</v>
      </c>
      <c r="G18" s="60">
        <v>63573</v>
      </c>
      <c r="H18" s="60">
        <v>158631</v>
      </c>
      <c r="I18" s="60">
        <v>76135</v>
      </c>
      <c r="J18" s="60">
        <v>298339</v>
      </c>
      <c r="K18" s="60">
        <v>119120</v>
      </c>
      <c r="L18" s="60">
        <v>96206</v>
      </c>
      <c r="M18" s="60">
        <v>0</v>
      </c>
      <c r="N18" s="60">
        <v>215326</v>
      </c>
      <c r="O18" s="60">
        <v>224556</v>
      </c>
      <c r="P18" s="60">
        <v>63455</v>
      </c>
      <c r="Q18" s="60">
        <v>121026</v>
      </c>
      <c r="R18" s="60">
        <v>409037</v>
      </c>
      <c r="S18" s="60">
        <v>0</v>
      </c>
      <c r="T18" s="60">
        <v>201384</v>
      </c>
      <c r="U18" s="60">
        <v>201820</v>
      </c>
      <c r="V18" s="60">
        <v>403204</v>
      </c>
      <c r="W18" s="60">
        <v>1325906</v>
      </c>
      <c r="X18" s="60">
        <v>1330860</v>
      </c>
      <c r="Y18" s="60">
        <v>-4954</v>
      </c>
      <c r="Z18" s="140">
        <v>-0.37</v>
      </c>
      <c r="AA18" s="155">
        <v>1031896</v>
      </c>
    </row>
    <row r="19" spans="1:27" ht="12.75">
      <c r="A19" s="181" t="s">
        <v>34</v>
      </c>
      <c r="B19" s="185"/>
      <c r="C19" s="155">
        <v>49558510</v>
      </c>
      <c r="D19" s="155">
        <v>0</v>
      </c>
      <c r="E19" s="156">
        <v>42827000</v>
      </c>
      <c r="F19" s="60">
        <v>42827000</v>
      </c>
      <c r="G19" s="60">
        <v>8775000</v>
      </c>
      <c r="H19" s="60">
        <v>0</v>
      </c>
      <c r="I19" s="60">
        <v>0</v>
      </c>
      <c r="J19" s="60">
        <v>8775000</v>
      </c>
      <c r="K19" s="60">
        <v>0</v>
      </c>
      <c r="L19" s="60">
        <v>-1676646</v>
      </c>
      <c r="M19" s="60">
        <v>12773000</v>
      </c>
      <c r="N19" s="60">
        <v>11096354</v>
      </c>
      <c r="O19" s="60">
        <v>0</v>
      </c>
      <c r="P19" s="60">
        <v>300000</v>
      </c>
      <c r="Q19" s="60">
        <v>9579000</v>
      </c>
      <c r="R19" s="60">
        <v>9879000</v>
      </c>
      <c r="S19" s="60">
        <v>1404173</v>
      </c>
      <c r="T19" s="60">
        <v>0</v>
      </c>
      <c r="U19" s="60">
        <v>0</v>
      </c>
      <c r="V19" s="60">
        <v>1404173</v>
      </c>
      <c r="W19" s="60">
        <v>31154527</v>
      </c>
      <c r="X19" s="60">
        <v>42827004</v>
      </c>
      <c r="Y19" s="60">
        <v>-11672477</v>
      </c>
      <c r="Z19" s="140">
        <v>-27.25</v>
      </c>
      <c r="AA19" s="155">
        <v>42827000</v>
      </c>
    </row>
    <row r="20" spans="1:27" ht="12.75">
      <c r="A20" s="181" t="s">
        <v>35</v>
      </c>
      <c r="B20" s="185"/>
      <c r="C20" s="155">
        <v>4223707</v>
      </c>
      <c r="D20" s="155">
        <v>0</v>
      </c>
      <c r="E20" s="156">
        <v>8453184</v>
      </c>
      <c r="F20" s="54">
        <v>11163758</v>
      </c>
      <c r="G20" s="54">
        <v>109911</v>
      </c>
      <c r="H20" s="54">
        <v>98227</v>
      </c>
      <c r="I20" s="54">
        <v>104032</v>
      </c>
      <c r="J20" s="54">
        <v>312170</v>
      </c>
      <c r="K20" s="54">
        <v>81727</v>
      </c>
      <c r="L20" s="54">
        <v>90521</v>
      </c>
      <c r="M20" s="54">
        <v>69371</v>
      </c>
      <c r="N20" s="54">
        <v>241619</v>
      </c>
      <c r="O20" s="54">
        <v>102020</v>
      </c>
      <c r="P20" s="54">
        <v>452001</v>
      </c>
      <c r="Q20" s="54">
        <v>116528</v>
      </c>
      <c r="R20" s="54">
        <v>670549</v>
      </c>
      <c r="S20" s="54">
        <v>83663</v>
      </c>
      <c r="T20" s="54">
        <v>94974</v>
      </c>
      <c r="U20" s="54">
        <v>65398</v>
      </c>
      <c r="V20" s="54">
        <v>244035</v>
      </c>
      <c r="W20" s="54">
        <v>1468373</v>
      </c>
      <c r="X20" s="54">
        <v>8453184</v>
      </c>
      <c r="Y20" s="54">
        <v>-6984811</v>
      </c>
      <c r="Z20" s="184">
        <v>-82.63</v>
      </c>
      <c r="AA20" s="130">
        <v>11163758</v>
      </c>
    </row>
    <row r="21" spans="1:27" ht="12.75">
      <c r="A21" s="181" t="s">
        <v>115</v>
      </c>
      <c r="B21" s="185"/>
      <c r="C21" s="155">
        <v>122952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213585429</v>
      </c>
      <c r="D22" s="188">
        <f>SUM(D5:D21)</f>
        <v>0</v>
      </c>
      <c r="E22" s="189">
        <f t="shared" si="0"/>
        <v>235741212</v>
      </c>
      <c r="F22" s="190">
        <f t="shared" si="0"/>
        <v>246223866</v>
      </c>
      <c r="G22" s="190">
        <f t="shared" si="0"/>
        <v>63969496</v>
      </c>
      <c r="H22" s="190">
        <f t="shared" si="0"/>
        <v>12726390</v>
      </c>
      <c r="I22" s="190">
        <f t="shared" si="0"/>
        <v>12143427</v>
      </c>
      <c r="J22" s="190">
        <f t="shared" si="0"/>
        <v>88839313</v>
      </c>
      <c r="K22" s="190">
        <f t="shared" si="0"/>
        <v>11666768</v>
      </c>
      <c r="L22" s="190">
        <f t="shared" si="0"/>
        <v>10526413</v>
      </c>
      <c r="M22" s="190">
        <f t="shared" si="0"/>
        <v>24401718</v>
      </c>
      <c r="N22" s="190">
        <f t="shared" si="0"/>
        <v>46594899</v>
      </c>
      <c r="O22" s="190">
        <f t="shared" si="0"/>
        <v>13593414</v>
      </c>
      <c r="P22" s="190">
        <f t="shared" si="0"/>
        <v>12616008</v>
      </c>
      <c r="Q22" s="190">
        <f t="shared" si="0"/>
        <v>22956707</v>
      </c>
      <c r="R22" s="190">
        <f t="shared" si="0"/>
        <v>49166129</v>
      </c>
      <c r="S22" s="190">
        <f t="shared" si="0"/>
        <v>12880339</v>
      </c>
      <c r="T22" s="190">
        <f t="shared" si="0"/>
        <v>12650797</v>
      </c>
      <c r="U22" s="190">
        <f t="shared" si="0"/>
        <v>12553221</v>
      </c>
      <c r="V22" s="190">
        <f t="shared" si="0"/>
        <v>38084357</v>
      </c>
      <c r="W22" s="190">
        <f t="shared" si="0"/>
        <v>222684698</v>
      </c>
      <c r="X22" s="190">
        <f t="shared" si="0"/>
        <v>235741212</v>
      </c>
      <c r="Y22" s="190">
        <f t="shared" si="0"/>
        <v>-13056514</v>
      </c>
      <c r="Z22" s="191">
        <f>+IF(X22&lt;&gt;0,+(Y22/X22)*100,0)</f>
        <v>-5.538494474186381</v>
      </c>
      <c r="AA22" s="188">
        <f>SUM(AA5:AA21)</f>
        <v>246223866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76091397</v>
      </c>
      <c r="D25" s="155">
        <v>0</v>
      </c>
      <c r="E25" s="156">
        <v>72260111</v>
      </c>
      <c r="F25" s="60">
        <v>78100619</v>
      </c>
      <c r="G25" s="60">
        <v>6605184</v>
      </c>
      <c r="H25" s="60">
        <v>6517387</v>
      </c>
      <c r="I25" s="60">
        <v>6419815</v>
      </c>
      <c r="J25" s="60">
        <v>19542386</v>
      </c>
      <c r="K25" s="60">
        <v>6435427</v>
      </c>
      <c r="L25" s="60">
        <v>6480946</v>
      </c>
      <c r="M25" s="60">
        <v>6439517</v>
      </c>
      <c r="N25" s="60">
        <v>19355890</v>
      </c>
      <c r="O25" s="60">
        <v>6773134</v>
      </c>
      <c r="P25" s="60">
        <v>6336743</v>
      </c>
      <c r="Q25" s="60">
        <v>6281722</v>
      </c>
      <c r="R25" s="60">
        <v>19391599</v>
      </c>
      <c r="S25" s="60">
        <v>6183346</v>
      </c>
      <c r="T25" s="60">
        <v>6404900</v>
      </c>
      <c r="U25" s="60">
        <v>6239711</v>
      </c>
      <c r="V25" s="60">
        <v>18827957</v>
      </c>
      <c r="W25" s="60">
        <v>77117832</v>
      </c>
      <c r="X25" s="60">
        <v>72260113</v>
      </c>
      <c r="Y25" s="60">
        <v>4857719</v>
      </c>
      <c r="Z25" s="140">
        <v>6.72</v>
      </c>
      <c r="AA25" s="155">
        <v>78100619</v>
      </c>
    </row>
    <row r="26" spans="1:27" ht="12.75">
      <c r="A26" s="183" t="s">
        <v>38</v>
      </c>
      <c r="B26" s="182"/>
      <c r="C26" s="155">
        <v>5057830</v>
      </c>
      <c r="D26" s="155">
        <v>0</v>
      </c>
      <c r="E26" s="156">
        <v>5367517</v>
      </c>
      <c r="F26" s="60">
        <v>5367519</v>
      </c>
      <c r="G26" s="60">
        <v>421874</v>
      </c>
      <c r="H26" s="60">
        <v>405471</v>
      </c>
      <c r="I26" s="60">
        <v>420451</v>
      </c>
      <c r="J26" s="60">
        <v>1247796</v>
      </c>
      <c r="K26" s="60">
        <v>421874</v>
      </c>
      <c r="L26" s="60">
        <v>421874</v>
      </c>
      <c r="M26" s="60">
        <v>421874</v>
      </c>
      <c r="N26" s="60">
        <v>1265622</v>
      </c>
      <c r="O26" s="60">
        <v>421874</v>
      </c>
      <c r="P26" s="60">
        <v>421874</v>
      </c>
      <c r="Q26" s="60">
        <v>418874</v>
      </c>
      <c r="R26" s="60">
        <v>1262622</v>
      </c>
      <c r="S26" s="60">
        <v>418874</v>
      </c>
      <c r="T26" s="60">
        <v>418874</v>
      </c>
      <c r="U26" s="60">
        <v>684141</v>
      </c>
      <c r="V26" s="60">
        <v>1521889</v>
      </c>
      <c r="W26" s="60">
        <v>5297929</v>
      </c>
      <c r="X26" s="60">
        <v>5367516</v>
      </c>
      <c r="Y26" s="60">
        <v>-69587</v>
      </c>
      <c r="Z26" s="140">
        <v>-1.3</v>
      </c>
      <c r="AA26" s="155">
        <v>5367519</v>
      </c>
    </row>
    <row r="27" spans="1:27" ht="12.75">
      <c r="A27" s="183" t="s">
        <v>118</v>
      </c>
      <c r="B27" s="182"/>
      <c r="C27" s="155">
        <v>9377208</v>
      </c>
      <c r="D27" s="155">
        <v>0</v>
      </c>
      <c r="E27" s="156">
        <v>24212153</v>
      </c>
      <c r="F27" s="60">
        <v>24212153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4842431</v>
      </c>
      <c r="R27" s="60">
        <v>4842431</v>
      </c>
      <c r="S27" s="60">
        <v>4842431</v>
      </c>
      <c r="T27" s="60">
        <v>0</v>
      </c>
      <c r="U27" s="60">
        <v>0</v>
      </c>
      <c r="V27" s="60">
        <v>4842431</v>
      </c>
      <c r="W27" s="60">
        <v>9684862</v>
      </c>
      <c r="X27" s="60">
        <v>24212148</v>
      </c>
      <c r="Y27" s="60">
        <v>-14527286</v>
      </c>
      <c r="Z27" s="140">
        <v>-60</v>
      </c>
      <c r="AA27" s="155">
        <v>24212153</v>
      </c>
    </row>
    <row r="28" spans="1:27" ht="12.75">
      <c r="A28" s="183" t="s">
        <v>39</v>
      </c>
      <c r="B28" s="182"/>
      <c r="C28" s="155">
        <v>40015145</v>
      </c>
      <c r="D28" s="155">
        <v>0</v>
      </c>
      <c r="E28" s="156">
        <v>40915609</v>
      </c>
      <c r="F28" s="60">
        <v>40915607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8183121</v>
      </c>
      <c r="R28" s="60">
        <v>8183121</v>
      </c>
      <c r="S28" s="60">
        <v>8183121</v>
      </c>
      <c r="T28" s="60">
        <v>0</v>
      </c>
      <c r="U28" s="60">
        <v>0</v>
      </c>
      <c r="V28" s="60">
        <v>8183121</v>
      </c>
      <c r="W28" s="60">
        <v>16366242</v>
      </c>
      <c r="X28" s="60">
        <v>40915608</v>
      </c>
      <c r="Y28" s="60">
        <v>-24549366</v>
      </c>
      <c r="Z28" s="140">
        <v>-60</v>
      </c>
      <c r="AA28" s="155">
        <v>40915607</v>
      </c>
    </row>
    <row r="29" spans="1:27" ht="12.75">
      <c r="A29" s="183" t="s">
        <v>40</v>
      </c>
      <c r="B29" s="182"/>
      <c r="C29" s="155">
        <v>2946140</v>
      </c>
      <c r="D29" s="155">
        <v>0</v>
      </c>
      <c r="E29" s="156">
        <v>10000</v>
      </c>
      <c r="F29" s="60">
        <v>10000</v>
      </c>
      <c r="G29" s="60">
        <v>0</v>
      </c>
      <c r="H29" s="60">
        <v>3263</v>
      </c>
      <c r="I29" s="60">
        <v>1299</v>
      </c>
      <c r="J29" s="60">
        <v>4562</v>
      </c>
      <c r="K29" s="60">
        <v>0</v>
      </c>
      <c r="L29" s="60">
        <v>1524</v>
      </c>
      <c r="M29" s="60">
        <v>1985</v>
      </c>
      <c r="N29" s="60">
        <v>3509</v>
      </c>
      <c r="O29" s="60">
        <v>405</v>
      </c>
      <c r="P29" s="60">
        <v>350</v>
      </c>
      <c r="Q29" s="60">
        <v>194</v>
      </c>
      <c r="R29" s="60">
        <v>949</v>
      </c>
      <c r="S29" s="60">
        <v>0</v>
      </c>
      <c r="T29" s="60">
        <v>0</v>
      </c>
      <c r="U29" s="60">
        <v>0</v>
      </c>
      <c r="V29" s="60">
        <v>0</v>
      </c>
      <c r="W29" s="60">
        <v>9020</v>
      </c>
      <c r="X29" s="60">
        <v>9996</v>
      </c>
      <c r="Y29" s="60">
        <v>-976</v>
      </c>
      <c r="Z29" s="140">
        <v>-9.76</v>
      </c>
      <c r="AA29" s="155">
        <v>10000</v>
      </c>
    </row>
    <row r="30" spans="1:27" ht="12.75">
      <c r="A30" s="183" t="s">
        <v>119</v>
      </c>
      <c r="B30" s="182"/>
      <c r="C30" s="155">
        <v>84145507</v>
      </c>
      <c r="D30" s="155">
        <v>0</v>
      </c>
      <c r="E30" s="156">
        <v>95602830</v>
      </c>
      <c r="F30" s="60">
        <v>95576855</v>
      </c>
      <c r="G30" s="60">
        <v>9535790</v>
      </c>
      <c r="H30" s="60">
        <v>9963153</v>
      </c>
      <c r="I30" s="60">
        <v>8356241</v>
      </c>
      <c r="J30" s="60">
        <v>27855184</v>
      </c>
      <c r="K30" s="60">
        <v>4235067</v>
      </c>
      <c r="L30" s="60">
        <v>9417729</v>
      </c>
      <c r="M30" s="60">
        <v>6773258</v>
      </c>
      <c r="N30" s="60">
        <v>20426054</v>
      </c>
      <c r="O30" s="60">
        <v>6074146</v>
      </c>
      <c r="P30" s="60">
        <v>11701761</v>
      </c>
      <c r="Q30" s="60">
        <v>6704590</v>
      </c>
      <c r="R30" s="60">
        <v>24480497</v>
      </c>
      <c r="S30" s="60">
        <v>6918504</v>
      </c>
      <c r="T30" s="60">
        <v>6322748</v>
      </c>
      <c r="U30" s="60">
        <v>8235070</v>
      </c>
      <c r="V30" s="60">
        <v>21476322</v>
      </c>
      <c r="W30" s="60">
        <v>94238057</v>
      </c>
      <c r="X30" s="60">
        <v>95602824</v>
      </c>
      <c r="Y30" s="60">
        <v>-1364767</v>
      </c>
      <c r="Z30" s="140">
        <v>-1.43</v>
      </c>
      <c r="AA30" s="155">
        <v>95576855</v>
      </c>
    </row>
    <row r="31" spans="1:27" ht="12.75">
      <c r="A31" s="183" t="s">
        <v>120</v>
      </c>
      <c r="B31" s="182"/>
      <c r="C31" s="155">
        <v>9677806</v>
      </c>
      <c r="D31" s="155">
        <v>0</v>
      </c>
      <c r="E31" s="156">
        <v>10390594</v>
      </c>
      <c r="F31" s="60">
        <v>12723686</v>
      </c>
      <c r="G31" s="60">
        <v>642909</v>
      </c>
      <c r="H31" s="60">
        <v>789431</v>
      </c>
      <c r="I31" s="60">
        <v>1223210</v>
      </c>
      <c r="J31" s="60">
        <v>2655550</v>
      </c>
      <c r="K31" s="60">
        <v>1139981</v>
      </c>
      <c r="L31" s="60">
        <v>106893</v>
      </c>
      <c r="M31" s="60">
        <v>1371091</v>
      </c>
      <c r="N31" s="60">
        <v>2617965</v>
      </c>
      <c r="O31" s="60">
        <v>592108</v>
      </c>
      <c r="P31" s="60">
        <v>1208265</v>
      </c>
      <c r="Q31" s="60">
        <v>289819</v>
      </c>
      <c r="R31" s="60">
        <v>2090192</v>
      </c>
      <c r="S31" s="60">
        <v>585657</v>
      </c>
      <c r="T31" s="60">
        <v>624449</v>
      </c>
      <c r="U31" s="60">
        <v>1436136</v>
      </c>
      <c r="V31" s="60">
        <v>2646242</v>
      </c>
      <c r="W31" s="60">
        <v>10009949</v>
      </c>
      <c r="X31" s="60">
        <v>10390596</v>
      </c>
      <c r="Y31" s="60">
        <v>-380647</v>
      </c>
      <c r="Z31" s="140">
        <v>-3.66</v>
      </c>
      <c r="AA31" s="155">
        <v>12723686</v>
      </c>
    </row>
    <row r="32" spans="1:27" ht="12.75">
      <c r="A32" s="183" t="s">
        <v>121</v>
      </c>
      <c r="B32" s="182"/>
      <c r="C32" s="155">
        <v>1493256</v>
      </c>
      <c r="D32" s="155">
        <v>0</v>
      </c>
      <c r="E32" s="156">
        <v>383890</v>
      </c>
      <c r="F32" s="60">
        <v>888000</v>
      </c>
      <c r="G32" s="60">
        <v>189007</v>
      </c>
      <c r="H32" s="60">
        <v>122771</v>
      </c>
      <c r="I32" s="60">
        <v>38830</v>
      </c>
      <c r="J32" s="60">
        <v>350608</v>
      </c>
      <c r="K32" s="60">
        <v>81588</v>
      </c>
      <c r="L32" s="60">
        <v>22657</v>
      </c>
      <c r="M32" s="60">
        <v>17027</v>
      </c>
      <c r="N32" s="60">
        <v>121272</v>
      </c>
      <c r="O32" s="60">
        <v>53728</v>
      </c>
      <c r="P32" s="60">
        <v>82686</v>
      </c>
      <c r="Q32" s="60">
        <v>21722</v>
      </c>
      <c r="R32" s="60">
        <v>158136</v>
      </c>
      <c r="S32" s="60">
        <v>1249</v>
      </c>
      <c r="T32" s="60">
        <v>35196</v>
      </c>
      <c r="U32" s="60">
        <v>77159</v>
      </c>
      <c r="V32" s="60">
        <v>113604</v>
      </c>
      <c r="W32" s="60">
        <v>743620</v>
      </c>
      <c r="X32" s="60">
        <v>383892</v>
      </c>
      <c r="Y32" s="60">
        <v>359728</v>
      </c>
      <c r="Z32" s="140">
        <v>93.71</v>
      </c>
      <c r="AA32" s="155">
        <v>888000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26945636</v>
      </c>
      <c r="D34" s="155">
        <v>0</v>
      </c>
      <c r="E34" s="156">
        <v>50133543</v>
      </c>
      <c r="F34" s="60">
        <v>48580179</v>
      </c>
      <c r="G34" s="60">
        <v>4073348</v>
      </c>
      <c r="H34" s="60">
        <v>4153244</v>
      </c>
      <c r="I34" s="60">
        <v>4333802</v>
      </c>
      <c r="J34" s="60">
        <v>12560394</v>
      </c>
      <c r="K34" s="60">
        <v>3672901</v>
      </c>
      <c r="L34" s="60">
        <v>3674519</v>
      </c>
      <c r="M34" s="60">
        <v>4627035</v>
      </c>
      <c r="N34" s="60">
        <v>11974455</v>
      </c>
      <c r="O34" s="60">
        <v>2900246</v>
      </c>
      <c r="P34" s="60">
        <v>4665831</v>
      </c>
      <c r="Q34" s="60">
        <v>3743623</v>
      </c>
      <c r="R34" s="60">
        <v>11309700</v>
      </c>
      <c r="S34" s="60">
        <v>3719333</v>
      </c>
      <c r="T34" s="60">
        <v>3506338</v>
      </c>
      <c r="U34" s="60">
        <v>5799790</v>
      </c>
      <c r="V34" s="60">
        <v>13025461</v>
      </c>
      <c r="W34" s="60">
        <v>48870010</v>
      </c>
      <c r="X34" s="60">
        <v>50133540</v>
      </c>
      <c r="Y34" s="60">
        <v>-1263530</v>
      </c>
      <c r="Z34" s="140">
        <v>-2.52</v>
      </c>
      <c r="AA34" s="155">
        <v>48580179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255749925</v>
      </c>
      <c r="D36" s="188">
        <f>SUM(D25:D35)</f>
        <v>0</v>
      </c>
      <c r="E36" s="189">
        <f t="shared" si="1"/>
        <v>299276247</v>
      </c>
      <c r="F36" s="190">
        <f t="shared" si="1"/>
        <v>306374618</v>
      </c>
      <c r="G36" s="190">
        <f t="shared" si="1"/>
        <v>21468112</v>
      </c>
      <c r="H36" s="190">
        <f t="shared" si="1"/>
        <v>21954720</v>
      </c>
      <c r="I36" s="190">
        <f t="shared" si="1"/>
        <v>20793648</v>
      </c>
      <c r="J36" s="190">
        <f t="shared" si="1"/>
        <v>64216480</v>
      </c>
      <c r="K36" s="190">
        <f t="shared" si="1"/>
        <v>15986838</v>
      </c>
      <c r="L36" s="190">
        <f t="shared" si="1"/>
        <v>20126142</v>
      </c>
      <c r="M36" s="190">
        <f t="shared" si="1"/>
        <v>19651787</v>
      </c>
      <c r="N36" s="190">
        <f t="shared" si="1"/>
        <v>55764767</v>
      </c>
      <c r="O36" s="190">
        <f t="shared" si="1"/>
        <v>16815641</v>
      </c>
      <c r="P36" s="190">
        <f t="shared" si="1"/>
        <v>24417510</v>
      </c>
      <c r="Q36" s="190">
        <f t="shared" si="1"/>
        <v>30486096</v>
      </c>
      <c r="R36" s="190">
        <f t="shared" si="1"/>
        <v>71719247</v>
      </c>
      <c r="S36" s="190">
        <f t="shared" si="1"/>
        <v>30852515</v>
      </c>
      <c r="T36" s="190">
        <f t="shared" si="1"/>
        <v>17312505</v>
      </c>
      <c r="U36" s="190">
        <f t="shared" si="1"/>
        <v>22472007</v>
      </c>
      <c r="V36" s="190">
        <f t="shared" si="1"/>
        <v>70637027</v>
      </c>
      <c r="W36" s="190">
        <f t="shared" si="1"/>
        <v>262337521</v>
      </c>
      <c r="X36" s="190">
        <f t="shared" si="1"/>
        <v>299276233</v>
      </c>
      <c r="Y36" s="190">
        <f t="shared" si="1"/>
        <v>-36938712</v>
      </c>
      <c r="Z36" s="191">
        <f>+IF(X36&lt;&gt;0,+(Y36/X36)*100,0)</f>
        <v>-12.342681418340359</v>
      </c>
      <c r="AA36" s="188">
        <f>SUM(AA25:AA35)</f>
        <v>306374618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-42164496</v>
      </c>
      <c r="D38" s="199">
        <f>+D22-D36</f>
        <v>0</v>
      </c>
      <c r="E38" s="200">
        <f t="shared" si="2"/>
        <v>-63535035</v>
      </c>
      <c r="F38" s="106">
        <f t="shared" si="2"/>
        <v>-60150752</v>
      </c>
      <c r="G38" s="106">
        <f t="shared" si="2"/>
        <v>42501384</v>
      </c>
      <c r="H38" s="106">
        <f t="shared" si="2"/>
        <v>-9228330</v>
      </c>
      <c r="I38" s="106">
        <f t="shared" si="2"/>
        <v>-8650221</v>
      </c>
      <c r="J38" s="106">
        <f t="shared" si="2"/>
        <v>24622833</v>
      </c>
      <c r="K38" s="106">
        <f t="shared" si="2"/>
        <v>-4320070</v>
      </c>
      <c r="L38" s="106">
        <f t="shared" si="2"/>
        <v>-9599729</v>
      </c>
      <c r="M38" s="106">
        <f t="shared" si="2"/>
        <v>4749931</v>
      </c>
      <c r="N38" s="106">
        <f t="shared" si="2"/>
        <v>-9169868</v>
      </c>
      <c r="O38" s="106">
        <f t="shared" si="2"/>
        <v>-3222227</v>
      </c>
      <c r="P38" s="106">
        <f t="shared" si="2"/>
        <v>-11801502</v>
      </c>
      <c r="Q38" s="106">
        <f t="shared" si="2"/>
        <v>-7529389</v>
      </c>
      <c r="R38" s="106">
        <f t="shared" si="2"/>
        <v>-22553118</v>
      </c>
      <c r="S38" s="106">
        <f t="shared" si="2"/>
        <v>-17972176</v>
      </c>
      <c r="T38" s="106">
        <f t="shared" si="2"/>
        <v>-4661708</v>
      </c>
      <c r="U38" s="106">
        <f t="shared" si="2"/>
        <v>-9918786</v>
      </c>
      <c r="V38" s="106">
        <f t="shared" si="2"/>
        <v>-32552670</v>
      </c>
      <c r="W38" s="106">
        <f t="shared" si="2"/>
        <v>-39652823</v>
      </c>
      <c r="X38" s="106">
        <f>IF(F22=F36,0,X22-X36)</f>
        <v>-63535021</v>
      </c>
      <c r="Y38" s="106">
        <f t="shared" si="2"/>
        <v>23882198</v>
      </c>
      <c r="Z38" s="201">
        <f>+IF(X38&lt;&gt;0,+(Y38/X38)*100,0)</f>
        <v>-37.589029836001785</v>
      </c>
      <c r="AA38" s="199">
        <f>+AA22-AA36</f>
        <v>-60150752</v>
      </c>
    </row>
    <row r="39" spans="1:27" ht="12.75">
      <c r="A39" s="181" t="s">
        <v>46</v>
      </c>
      <c r="B39" s="185"/>
      <c r="C39" s="155">
        <v>15339401</v>
      </c>
      <c r="D39" s="155">
        <v>0</v>
      </c>
      <c r="E39" s="156">
        <v>14160000</v>
      </c>
      <c r="F39" s="60">
        <v>18154730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3108899</v>
      </c>
      <c r="M39" s="60">
        <v>0</v>
      </c>
      <c r="N39" s="60">
        <v>3108899</v>
      </c>
      <c r="O39" s="60">
        <v>-957074</v>
      </c>
      <c r="P39" s="60">
        <v>0</v>
      </c>
      <c r="Q39" s="60">
        <v>0</v>
      </c>
      <c r="R39" s="60">
        <v>-957074</v>
      </c>
      <c r="S39" s="60">
        <v>6612940</v>
      </c>
      <c r="T39" s="60">
        <v>0</v>
      </c>
      <c r="U39" s="60">
        <v>0</v>
      </c>
      <c r="V39" s="60">
        <v>6612940</v>
      </c>
      <c r="W39" s="60">
        <v>8764765</v>
      </c>
      <c r="X39" s="60">
        <v>14160000</v>
      </c>
      <c r="Y39" s="60">
        <v>-5395235</v>
      </c>
      <c r="Z39" s="140">
        <v>-38.1</v>
      </c>
      <c r="AA39" s="155">
        <v>18154730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-26825095</v>
      </c>
      <c r="D42" s="206">
        <f>SUM(D38:D41)</f>
        <v>0</v>
      </c>
      <c r="E42" s="207">
        <f t="shared" si="3"/>
        <v>-49375035</v>
      </c>
      <c r="F42" s="88">
        <f t="shared" si="3"/>
        <v>-41996022</v>
      </c>
      <c r="G42" s="88">
        <f t="shared" si="3"/>
        <v>42501384</v>
      </c>
      <c r="H42" s="88">
        <f t="shared" si="3"/>
        <v>-9228330</v>
      </c>
      <c r="I42" s="88">
        <f t="shared" si="3"/>
        <v>-8650221</v>
      </c>
      <c r="J42" s="88">
        <f t="shared" si="3"/>
        <v>24622833</v>
      </c>
      <c r="K42" s="88">
        <f t="shared" si="3"/>
        <v>-4320070</v>
      </c>
      <c r="L42" s="88">
        <f t="shared" si="3"/>
        <v>-6490830</v>
      </c>
      <c r="M42" s="88">
        <f t="shared" si="3"/>
        <v>4749931</v>
      </c>
      <c r="N42" s="88">
        <f t="shared" si="3"/>
        <v>-6060969</v>
      </c>
      <c r="O42" s="88">
        <f t="shared" si="3"/>
        <v>-4179301</v>
      </c>
      <c r="P42" s="88">
        <f t="shared" si="3"/>
        <v>-11801502</v>
      </c>
      <c r="Q42" s="88">
        <f t="shared" si="3"/>
        <v>-7529389</v>
      </c>
      <c r="R42" s="88">
        <f t="shared" si="3"/>
        <v>-23510192</v>
      </c>
      <c r="S42" s="88">
        <f t="shared" si="3"/>
        <v>-11359236</v>
      </c>
      <c r="T42" s="88">
        <f t="shared" si="3"/>
        <v>-4661708</v>
      </c>
      <c r="U42" s="88">
        <f t="shared" si="3"/>
        <v>-9918786</v>
      </c>
      <c r="V42" s="88">
        <f t="shared" si="3"/>
        <v>-25939730</v>
      </c>
      <c r="W42" s="88">
        <f t="shared" si="3"/>
        <v>-30888058</v>
      </c>
      <c r="X42" s="88">
        <f t="shared" si="3"/>
        <v>-49375021</v>
      </c>
      <c r="Y42" s="88">
        <f t="shared" si="3"/>
        <v>18486963</v>
      </c>
      <c r="Z42" s="208">
        <f>+IF(X42&lt;&gt;0,+(Y42/X42)*100,0)</f>
        <v>-37.44193445507597</v>
      </c>
      <c r="AA42" s="206">
        <f>SUM(AA38:AA41)</f>
        <v>-41996022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-26825095</v>
      </c>
      <c r="D44" s="210">
        <f>+D42-D43</f>
        <v>0</v>
      </c>
      <c r="E44" s="211">
        <f t="shared" si="4"/>
        <v>-49375035</v>
      </c>
      <c r="F44" s="77">
        <f t="shared" si="4"/>
        <v>-41996022</v>
      </c>
      <c r="G44" s="77">
        <f t="shared" si="4"/>
        <v>42501384</v>
      </c>
      <c r="H44" s="77">
        <f t="shared" si="4"/>
        <v>-9228330</v>
      </c>
      <c r="I44" s="77">
        <f t="shared" si="4"/>
        <v>-8650221</v>
      </c>
      <c r="J44" s="77">
        <f t="shared" si="4"/>
        <v>24622833</v>
      </c>
      <c r="K44" s="77">
        <f t="shared" si="4"/>
        <v>-4320070</v>
      </c>
      <c r="L44" s="77">
        <f t="shared" si="4"/>
        <v>-6490830</v>
      </c>
      <c r="M44" s="77">
        <f t="shared" si="4"/>
        <v>4749931</v>
      </c>
      <c r="N44" s="77">
        <f t="shared" si="4"/>
        <v>-6060969</v>
      </c>
      <c r="O44" s="77">
        <f t="shared" si="4"/>
        <v>-4179301</v>
      </c>
      <c r="P44" s="77">
        <f t="shared" si="4"/>
        <v>-11801502</v>
      </c>
      <c r="Q44" s="77">
        <f t="shared" si="4"/>
        <v>-7529389</v>
      </c>
      <c r="R44" s="77">
        <f t="shared" si="4"/>
        <v>-23510192</v>
      </c>
      <c r="S44" s="77">
        <f t="shared" si="4"/>
        <v>-11359236</v>
      </c>
      <c r="T44" s="77">
        <f t="shared" si="4"/>
        <v>-4661708</v>
      </c>
      <c r="U44" s="77">
        <f t="shared" si="4"/>
        <v>-9918786</v>
      </c>
      <c r="V44" s="77">
        <f t="shared" si="4"/>
        <v>-25939730</v>
      </c>
      <c r="W44" s="77">
        <f t="shared" si="4"/>
        <v>-30888058</v>
      </c>
      <c r="X44" s="77">
        <f t="shared" si="4"/>
        <v>-49375021</v>
      </c>
      <c r="Y44" s="77">
        <f t="shared" si="4"/>
        <v>18486963</v>
      </c>
      <c r="Z44" s="212">
        <f>+IF(X44&lt;&gt;0,+(Y44/X44)*100,0)</f>
        <v>-37.44193445507597</v>
      </c>
      <c r="AA44" s="210">
        <f>+AA42-AA43</f>
        <v>-41996022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-26825095</v>
      </c>
      <c r="D46" s="206">
        <f>SUM(D44:D45)</f>
        <v>0</v>
      </c>
      <c r="E46" s="207">
        <f t="shared" si="5"/>
        <v>-49375035</v>
      </c>
      <c r="F46" s="88">
        <f t="shared" si="5"/>
        <v>-41996022</v>
      </c>
      <c r="G46" s="88">
        <f t="shared" si="5"/>
        <v>42501384</v>
      </c>
      <c r="H46" s="88">
        <f t="shared" si="5"/>
        <v>-9228330</v>
      </c>
      <c r="I46" s="88">
        <f t="shared" si="5"/>
        <v>-8650221</v>
      </c>
      <c r="J46" s="88">
        <f t="shared" si="5"/>
        <v>24622833</v>
      </c>
      <c r="K46" s="88">
        <f t="shared" si="5"/>
        <v>-4320070</v>
      </c>
      <c r="L46" s="88">
        <f t="shared" si="5"/>
        <v>-6490830</v>
      </c>
      <c r="M46" s="88">
        <f t="shared" si="5"/>
        <v>4749931</v>
      </c>
      <c r="N46" s="88">
        <f t="shared" si="5"/>
        <v>-6060969</v>
      </c>
      <c r="O46" s="88">
        <f t="shared" si="5"/>
        <v>-4179301</v>
      </c>
      <c r="P46" s="88">
        <f t="shared" si="5"/>
        <v>-11801502</v>
      </c>
      <c r="Q46" s="88">
        <f t="shared" si="5"/>
        <v>-7529389</v>
      </c>
      <c r="R46" s="88">
        <f t="shared" si="5"/>
        <v>-23510192</v>
      </c>
      <c r="S46" s="88">
        <f t="shared" si="5"/>
        <v>-11359236</v>
      </c>
      <c r="T46" s="88">
        <f t="shared" si="5"/>
        <v>-4661708</v>
      </c>
      <c r="U46" s="88">
        <f t="shared" si="5"/>
        <v>-9918786</v>
      </c>
      <c r="V46" s="88">
        <f t="shared" si="5"/>
        <v>-25939730</v>
      </c>
      <c r="W46" s="88">
        <f t="shared" si="5"/>
        <v>-30888058</v>
      </c>
      <c r="X46" s="88">
        <f t="shared" si="5"/>
        <v>-49375021</v>
      </c>
      <c r="Y46" s="88">
        <f t="shared" si="5"/>
        <v>18486963</v>
      </c>
      <c r="Z46" s="208">
        <f>+IF(X46&lt;&gt;0,+(Y46/X46)*100,0)</f>
        <v>-37.44193445507597</v>
      </c>
      <c r="AA46" s="206">
        <f>SUM(AA44:AA45)</f>
        <v>-41996022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-26825095</v>
      </c>
      <c r="D48" s="217">
        <f>SUM(D46:D47)</f>
        <v>0</v>
      </c>
      <c r="E48" s="218">
        <f t="shared" si="6"/>
        <v>-49375035</v>
      </c>
      <c r="F48" s="219">
        <f t="shared" si="6"/>
        <v>-41996022</v>
      </c>
      <c r="G48" s="219">
        <f t="shared" si="6"/>
        <v>42501384</v>
      </c>
      <c r="H48" s="220">
        <f t="shared" si="6"/>
        <v>-9228330</v>
      </c>
      <c r="I48" s="220">
        <f t="shared" si="6"/>
        <v>-8650221</v>
      </c>
      <c r="J48" s="220">
        <f t="shared" si="6"/>
        <v>24622833</v>
      </c>
      <c r="K48" s="220">
        <f t="shared" si="6"/>
        <v>-4320070</v>
      </c>
      <c r="L48" s="220">
        <f t="shared" si="6"/>
        <v>-6490830</v>
      </c>
      <c r="M48" s="219">
        <f t="shared" si="6"/>
        <v>4749931</v>
      </c>
      <c r="N48" s="219">
        <f t="shared" si="6"/>
        <v>-6060969</v>
      </c>
      <c r="O48" s="220">
        <f t="shared" si="6"/>
        <v>-4179301</v>
      </c>
      <c r="P48" s="220">
        <f t="shared" si="6"/>
        <v>-11801502</v>
      </c>
      <c r="Q48" s="220">
        <f t="shared" si="6"/>
        <v>-7529389</v>
      </c>
      <c r="R48" s="220">
        <f t="shared" si="6"/>
        <v>-23510192</v>
      </c>
      <c r="S48" s="220">
        <f t="shared" si="6"/>
        <v>-11359236</v>
      </c>
      <c r="T48" s="219">
        <f t="shared" si="6"/>
        <v>-4661708</v>
      </c>
      <c r="U48" s="219">
        <f t="shared" si="6"/>
        <v>-9918786</v>
      </c>
      <c r="V48" s="220">
        <f t="shared" si="6"/>
        <v>-25939730</v>
      </c>
      <c r="W48" s="220">
        <f t="shared" si="6"/>
        <v>-30888058</v>
      </c>
      <c r="X48" s="220">
        <f t="shared" si="6"/>
        <v>-49375021</v>
      </c>
      <c r="Y48" s="220">
        <f t="shared" si="6"/>
        <v>18486963</v>
      </c>
      <c r="Z48" s="221">
        <f>+IF(X48&lt;&gt;0,+(Y48/X48)*100,0)</f>
        <v>-37.44193445507597</v>
      </c>
      <c r="AA48" s="222">
        <f>SUM(AA46:AA47)</f>
        <v>-41996022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1028513</v>
      </c>
      <c r="D5" s="153">
        <f>SUM(D6:D8)</f>
        <v>0</v>
      </c>
      <c r="E5" s="154">
        <f t="shared" si="0"/>
        <v>0</v>
      </c>
      <c r="F5" s="100">
        <f t="shared" si="0"/>
        <v>1296735</v>
      </c>
      <c r="G5" s="100">
        <f t="shared" si="0"/>
        <v>0</v>
      </c>
      <c r="H5" s="100">
        <f t="shared" si="0"/>
        <v>210660</v>
      </c>
      <c r="I5" s="100">
        <f t="shared" si="0"/>
        <v>172101</v>
      </c>
      <c r="J5" s="100">
        <f t="shared" si="0"/>
        <v>382761</v>
      </c>
      <c r="K5" s="100">
        <f t="shared" si="0"/>
        <v>159133</v>
      </c>
      <c r="L5" s="100">
        <f t="shared" si="0"/>
        <v>83722</v>
      </c>
      <c r="M5" s="100">
        <f t="shared" si="0"/>
        <v>177561</v>
      </c>
      <c r="N5" s="100">
        <f t="shared" si="0"/>
        <v>420416</v>
      </c>
      <c r="O5" s="100">
        <f t="shared" si="0"/>
        <v>26995</v>
      </c>
      <c r="P5" s="100">
        <f t="shared" si="0"/>
        <v>73990</v>
      </c>
      <c r="Q5" s="100">
        <f t="shared" si="0"/>
        <v>13358</v>
      </c>
      <c r="R5" s="100">
        <f t="shared" si="0"/>
        <v>114343</v>
      </c>
      <c r="S5" s="100">
        <f t="shared" si="0"/>
        <v>15197</v>
      </c>
      <c r="T5" s="100">
        <f t="shared" si="0"/>
        <v>36069</v>
      </c>
      <c r="U5" s="100">
        <f t="shared" si="0"/>
        <v>30490</v>
      </c>
      <c r="V5" s="100">
        <f t="shared" si="0"/>
        <v>81756</v>
      </c>
      <c r="W5" s="100">
        <f t="shared" si="0"/>
        <v>999276</v>
      </c>
      <c r="X5" s="100">
        <f t="shared" si="0"/>
        <v>0</v>
      </c>
      <c r="Y5" s="100">
        <f t="shared" si="0"/>
        <v>999276</v>
      </c>
      <c r="Z5" s="137">
        <f>+IF(X5&lt;&gt;0,+(Y5/X5)*100,0)</f>
        <v>0</v>
      </c>
      <c r="AA5" s="153">
        <f>SUM(AA6:AA8)</f>
        <v>1296735</v>
      </c>
    </row>
    <row r="6" spans="1:27" ht="12.75">
      <c r="A6" s="138" t="s">
        <v>75</v>
      </c>
      <c r="B6" s="136"/>
      <c r="C6" s="155"/>
      <c r="D6" s="155"/>
      <c r="E6" s="156"/>
      <c r="F6" s="60">
        <v>11735</v>
      </c>
      <c r="G6" s="60"/>
      <c r="H6" s="60"/>
      <c r="I6" s="60"/>
      <c r="J6" s="60"/>
      <c r="K6" s="60"/>
      <c r="L6" s="60"/>
      <c r="M6" s="60"/>
      <c r="N6" s="60"/>
      <c r="O6" s="60"/>
      <c r="P6" s="60">
        <v>11735</v>
      </c>
      <c r="Q6" s="60"/>
      <c r="R6" s="60">
        <v>11735</v>
      </c>
      <c r="S6" s="60"/>
      <c r="T6" s="60"/>
      <c r="U6" s="60"/>
      <c r="V6" s="60"/>
      <c r="W6" s="60">
        <v>11735</v>
      </c>
      <c r="X6" s="60"/>
      <c r="Y6" s="60">
        <v>11735</v>
      </c>
      <c r="Z6" s="140"/>
      <c r="AA6" s="62">
        <v>11735</v>
      </c>
    </row>
    <row r="7" spans="1:27" ht="12.75">
      <c r="A7" s="138" t="s">
        <v>76</v>
      </c>
      <c r="B7" s="136"/>
      <c r="C7" s="157">
        <v>1028513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>
        <v>1285000</v>
      </c>
      <c r="G8" s="60"/>
      <c r="H8" s="60">
        <v>210660</v>
      </c>
      <c r="I8" s="60">
        <v>172101</v>
      </c>
      <c r="J8" s="60">
        <v>382761</v>
      </c>
      <c r="K8" s="60">
        <v>159133</v>
      </c>
      <c r="L8" s="60">
        <v>83722</v>
      </c>
      <c r="M8" s="60">
        <v>177561</v>
      </c>
      <c r="N8" s="60">
        <v>420416</v>
      </c>
      <c r="O8" s="60">
        <v>26995</v>
      </c>
      <c r="P8" s="60">
        <v>62255</v>
      </c>
      <c r="Q8" s="60">
        <v>13358</v>
      </c>
      <c r="R8" s="60">
        <v>102608</v>
      </c>
      <c r="S8" s="60">
        <v>15197</v>
      </c>
      <c r="T8" s="60">
        <v>36069</v>
      </c>
      <c r="U8" s="60">
        <v>30490</v>
      </c>
      <c r="V8" s="60">
        <v>81756</v>
      </c>
      <c r="W8" s="60">
        <v>987541</v>
      </c>
      <c r="X8" s="60"/>
      <c r="Y8" s="60">
        <v>987541</v>
      </c>
      <c r="Z8" s="140"/>
      <c r="AA8" s="62">
        <v>1285000</v>
      </c>
    </row>
    <row r="9" spans="1:27" ht="12.75">
      <c r="A9" s="135" t="s">
        <v>78</v>
      </c>
      <c r="B9" s="136"/>
      <c r="C9" s="153">
        <f aca="true" t="shared" si="1" ref="C9:Y9">SUM(C10:C14)</f>
        <v>21771</v>
      </c>
      <c r="D9" s="153">
        <f>SUM(D10:D14)</f>
        <v>0</v>
      </c>
      <c r="E9" s="154">
        <f t="shared" si="1"/>
        <v>233000</v>
      </c>
      <c r="F9" s="100">
        <f t="shared" si="1"/>
        <v>233000</v>
      </c>
      <c r="G9" s="100">
        <f t="shared" si="1"/>
        <v>0</v>
      </c>
      <c r="H9" s="100">
        <f t="shared" si="1"/>
        <v>15117</v>
      </c>
      <c r="I9" s="100">
        <f t="shared" si="1"/>
        <v>59701</v>
      </c>
      <c r="J9" s="100">
        <f t="shared" si="1"/>
        <v>74818</v>
      </c>
      <c r="K9" s="100">
        <f t="shared" si="1"/>
        <v>0</v>
      </c>
      <c r="L9" s="100">
        <f t="shared" si="1"/>
        <v>0</v>
      </c>
      <c r="M9" s="100">
        <f t="shared" si="1"/>
        <v>16300</v>
      </c>
      <c r="N9" s="100">
        <f t="shared" si="1"/>
        <v>16300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26058</v>
      </c>
      <c r="V9" s="100">
        <f t="shared" si="1"/>
        <v>26058</v>
      </c>
      <c r="W9" s="100">
        <f t="shared" si="1"/>
        <v>117176</v>
      </c>
      <c r="X9" s="100">
        <f t="shared" si="1"/>
        <v>233004</v>
      </c>
      <c r="Y9" s="100">
        <f t="shared" si="1"/>
        <v>-115828</v>
      </c>
      <c r="Z9" s="137">
        <f>+IF(X9&lt;&gt;0,+(Y9/X9)*100,0)</f>
        <v>-49.71073457966387</v>
      </c>
      <c r="AA9" s="102">
        <f>SUM(AA10:AA14)</f>
        <v>233000</v>
      </c>
    </row>
    <row r="10" spans="1:27" ht="12.75">
      <c r="A10" s="138" t="s">
        <v>79</v>
      </c>
      <c r="B10" s="136"/>
      <c r="C10" s="155"/>
      <c r="D10" s="155"/>
      <c r="E10" s="156">
        <v>233000</v>
      </c>
      <c r="F10" s="60">
        <v>233000</v>
      </c>
      <c r="G10" s="60"/>
      <c r="H10" s="60">
        <v>15117</v>
      </c>
      <c r="I10" s="60">
        <v>59701</v>
      </c>
      <c r="J10" s="60">
        <v>74818</v>
      </c>
      <c r="K10" s="60"/>
      <c r="L10" s="60"/>
      <c r="M10" s="60">
        <v>16300</v>
      </c>
      <c r="N10" s="60">
        <v>16300</v>
      </c>
      <c r="O10" s="60"/>
      <c r="P10" s="60"/>
      <c r="Q10" s="60"/>
      <c r="R10" s="60"/>
      <c r="S10" s="60"/>
      <c r="T10" s="60"/>
      <c r="U10" s="60">
        <v>26058</v>
      </c>
      <c r="V10" s="60">
        <v>26058</v>
      </c>
      <c r="W10" s="60">
        <v>117176</v>
      </c>
      <c r="X10" s="60">
        <v>233004</v>
      </c>
      <c r="Y10" s="60">
        <v>-115828</v>
      </c>
      <c r="Z10" s="140">
        <v>-49.71</v>
      </c>
      <c r="AA10" s="62">
        <v>233000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21771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675628</v>
      </c>
      <c r="D15" s="153">
        <f>SUM(D16:D18)</f>
        <v>0</v>
      </c>
      <c r="E15" s="154">
        <f t="shared" si="2"/>
        <v>6000000</v>
      </c>
      <c r="F15" s="100">
        <f t="shared" si="2"/>
        <v>6000000</v>
      </c>
      <c r="G15" s="100">
        <f t="shared" si="2"/>
        <v>391011</v>
      </c>
      <c r="H15" s="100">
        <f t="shared" si="2"/>
        <v>595577</v>
      </c>
      <c r="I15" s="100">
        <f t="shared" si="2"/>
        <v>664348</v>
      </c>
      <c r="J15" s="100">
        <f t="shared" si="2"/>
        <v>1650936</v>
      </c>
      <c r="K15" s="100">
        <f t="shared" si="2"/>
        <v>1097525</v>
      </c>
      <c r="L15" s="100">
        <f t="shared" si="2"/>
        <v>0</v>
      </c>
      <c r="M15" s="100">
        <f t="shared" si="2"/>
        <v>154003</v>
      </c>
      <c r="N15" s="100">
        <f t="shared" si="2"/>
        <v>1251528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400992</v>
      </c>
      <c r="V15" s="100">
        <f t="shared" si="2"/>
        <v>400992</v>
      </c>
      <c r="W15" s="100">
        <f t="shared" si="2"/>
        <v>3303456</v>
      </c>
      <c r="X15" s="100">
        <f t="shared" si="2"/>
        <v>6000000</v>
      </c>
      <c r="Y15" s="100">
        <f t="shared" si="2"/>
        <v>-2696544</v>
      </c>
      <c r="Z15" s="137">
        <f>+IF(X15&lt;&gt;0,+(Y15/X15)*100,0)</f>
        <v>-44.9424</v>
      </c>
      <c r="AA15" s="102">
        <f>SUM(AA16:AA18)</f>
        <v>6000000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675628</v>
      </c>
      <c r="D17" s="155"/>
      <c r="E17" s="156">
        <v>6000000</v>
      </c>
      <c r="F17" s="60">
        <v>6000000</v>
      </c>
      <c r="G17" s="60">
        <v>391011</v>
      </c>
      <c r="H17" s="60">
        <v>595577</v>
      </c>
      <c r="I17" s="60">
        <v>664348</v>
      </c>
      <c r="J17" s="60">
        <v>1650936</v>
      </c>
      <c r="K17" s="60">
        <v>1097525</v>
      </c>
      <c r="L17" s="60"/>
      <c r="M17" s="60">
        <v>154003</v>
      </c>
      <c r="N17" s="60">
        <v>1251528</v>
      </c>
      <c r="O17" s="60"/>
      <c r="P17" s="60"/>
      <c r="Q17" s="60"/>
      <c r="R17" s="60"/>
      <c r="S17" s="60"/>
      <c r="T17" s="60"/>
      <c r="U17" s="60">
        <v>400992</v>
      </c>
      <c r="V17" s="60">
        <v>400992</v>
      </c>
      <c r="W17" s="60">
        <v>3303456</v>
      </c>
      <c r="X17" s="60">
        <v>6000000</v>
      </c>
      <c r="Y17" s="60">
        <v>-2696544</v>
      </c>
      <c r="Z17" s="140">
        <v>-44.94</v>
      </c>
      <c r="AA17" s="62">
        <v>6000000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19389724</v>
      </c>
      <c r="D19" s="153">
        <f>SUM(D20:D23)</f>
        <v>0</v>
      </c>
      <c r="E19" s="154">
        <f t="shared" si="3"/>
        <v>7927000</v>
      </c>
      <c r="F19" s="100">
        <f t="shared" si="3"/>
        <v>10539478</v>
      </c>
      <c r="G19" s="100">
        <f t="shared" si="3"/>
        <v>456449</v>
      </c>
      <c r="H19" s="100">
        <f t="shared" si="3"/>
        <v>0</v>
      </c>
      <c r="I19" s="100">
        <f t="shared" si="3"/>
        <v>0</v>
      </c>
      <c r="J19" s="100">
        <f t="shared" si="3"/>
        <v>456449</v>
      </c>
      <c r="K19" s="100">
        <f t="shared" si="3"/>
        <v>0</v>
      </c>
      <c r="L19" s="100">
        <f t="shared" si="3"/>
        <v>0</v>
      </c>
      <c r="M19" s="100">
        <f t="shared" si="3"/>
        <v>2782362</v>
      </c>
      <c r="N19" s="100">
        <f t="shared" si="3"/>
        <v>2782362</v>
      </c>
      <c r="O19" s="100">
        <f t="shared" si="3"/>
        <v>910724</v>
      </c>
      <c r="P19" s="100">
        <f t="shared" si="3"/>
        <v>1076863</v>
      </c>
      <c r="Q19" s="100">
        <f t="shared" si="3"/>
        <v>3014215</v>
      </c>
      <c r="R19" s="100">
        <f t="shared" si="3"/>
        <v>5001802</v>
      </c>
      <c r="S19" s="100">
        <f t="shared" si="3"/>
        <v>539296</v>
      </c>
      <c r="T19" s="100">
        <f t="shared" si="3"/>
        <v>534578</v>
      </c>
      <c r="U19" s="100">
        <f t="shared" si="3"/>
        <v>2986294</v>
      </c>
      <c r="V19" s="100">
        <f t="shared" si="3"/>
        <v>4060168</v>
      </c>
      <c r="W19" s="100">
        <f t="shared" si="3"/>
        <v>12300781</v>
      </c>
      <c r="X19" s="100">
        <f t="shared" si="3"/>
        <v>7926996</v>
      </c>
      <c r="Y19" s="100">
        <f t="shared" si="3"/>
        <v>4373785</v>
      </c>
      <c r="Z19" s="137">
        <f>+IF(X19&lt;&gt;0,+(Y19/X19)*100,0)</f>
        <v>55.175819440302476</v>
      </c>
      <c r="AA19" s="102">
        <f>SUM(AA20:AA23)</f>
        <v>10539478</v>
      </c>
    </row>
    <row r="20" spans="1:27" ht="12.75">
      <c r="A20" s="138" t="s">
        <v>89</v>
      </c>
      <c r="B20" s="136"/>
      <c r="C20" s="155">
        <v>5800318</v>
      </c>
      <c r="D20" s="155"/>
      <c r="E20" s="156"/>
      <c r="F20" s="60">
        <v>2612478</v>
      </c>
      <c r="G20" s="60"/>
      <c r="H20" s="60"/>
      <c r="I20" s="60"/>
      <c r="J20" s="60"/>
      <c r="K20" s="60"/>
      <c r="L20" s="60"/>
      <c r="M20" s="60">
        <v>1701754</v>
      </c>
      <c r="N20" s="60">
        <v>1701754</v>
      </c>
      <c r="O20" s="60">
        <v>910724</v>
      </c>
      <c r="P20" s="60"/>
      <c r="Q20" s="60">
        <v>1315789</v>
      </c>
      <c r="R20" s="60">
        <v>2226513</v>
      </c>
      <c r="S20" s="60"/>
      <c r="T20" s="60"/>
      <c r="U20" s="60"/>
      <c r="V20" s="60"/>
      <c r="W20" s="60">
        <v>3928267</v>
      </c>
      <c r="X20" s="60"/>
      <c r="Y20" s="60">
        <v>3928267</v>
      </c>
      <c r="Z20" s="140"/>
      <c r="AA20" s="62">
        <v>2612478</v>
      </c>
    </row>
    <row r="21" spans="1:27" ht="12.75">
      <c r="A21" s="138" t="s">
        <v>90</v>
      </c>
      <c r="B21" s="136"/>
      <c r="C21" s="155">
        <v>1170521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>
        <v>12418885</v>
      </c>
      <c r="D22" s="157"/>
      <c r="E22" s="158">
        <v>7927000</v>
      </c>
      <c r="F22" s="159">
        <v>7927000</v>
      </c>
      <c r="G22" s="159">
        <v>456449</v>
      </c>
      <c r="H22" s="159"/>
      <c r="I22" s="159"/>
      <c r="J22" s="159">
        <v>456449</v>
      </c>
      <c r="K22" s="159"/>
      <c r="L22" s="159"/>
      <c r="M22" s="159">
        <v>1080608</v>
      </c>
      <c r="N22" s="159">
        <v>1080608</v>
      </c>
      <c r="O22" s="159"/>
      <c r="P22" s="159">
        <v>1076863</v>
      </c>
      <c r="Q22" s="159">
        <v>1698426</v>
      </c>
      <c r="R22" s="159">
        <v>2775289</v>
      </c>
      <c r="S22" s="159">
        <v>539296</v>
      </c>
      <c r="T22" s="159">
        <v>534578</v>
      </c>
      <c r="U22" s="159">
        <v>2986294</v>
      </c>
      <c r="V22" s="159">
        <v>4060168</v>
      </c>
      <c r="W22" s="159">
        <v>8372514</v>
      </c>
      <c r="X22" s="159">
        <v>7926996</v>
      </c>
      <c r="Y22" s="159">
        <v>445518</v>
      </c>
      <c r="Z22" s="141">
        <v>5.62</v>
      </c>
      <c r="AA22" s="225">
        <v>7927000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>
        <v>85517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85517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21115636</v>
      </c>
      <c r="D25" s="217">
        <f>+D5+D9+D15+D19+D24</f>
        <v>0</v>
      </c>
      <c r="E25" s="230">
        <f t="shared" si="4"/>
        <v>14160000</v>
      </c>
      <c r="F25" s="219">
        <f t="shared" si="4"/>
        <v>18154730</v>
      </c>
      <c r="G25" s="219">
        <f t="shared" si="4"/>
        <v>847460</v>
      </c>
      <c r="H25" s="219">
        <f t="shared" si="4"/>
        <v>821354</v>
      </c>
      <c r="I25" s="219">
        <f t="shared" si="4"/>
        <v>896150</v>
      </c>
      <c r="J25" s="219">
        <f t="shared" si="4"/>
        <v>2564964</v>
      </c>
      <c r="K25" s="219">
        <f t="shared" si="4"/>
        <v>1256658</v>
      </c>
      <c r="L25" s="219">
        <f t="shared" si="4"/>
        <v>83722</v>
      </c>
      <c r="M25" s="219">
        <f t="shared" si="4"/>
        <v>3130226</v>
      </c>
      <c r="N25" s="219">
        <f t="shared" si="4"/>
        <v>4470606</v>
      </c>
      <c r="O25" s="219">
        <f t="shared" si="4"/>
        <v>937719</v>
      </c>
      <c r="P25" s="219">
        <f t="shared" si="4"/>
        <v>1150853</v>
      </c>
      <c r="Q25" s="219">
        <f t="shared" si="4"/>
        <v>3027573</v>
      </c>
      <c r="R25" s="219">
        <f t="shared" si="4"/>
        <v>5116145</v>
      </c>
      <c r="S25" s="219">
        <f t="shared" si="4"/>
        <v>554493</v>
      </c>
      <c r="T25" s="219">
        <f t="shared" si="4"/>
        <v>570647</v>
      </c>
      <c r="U25" s="219">
        <f t="shared" si="4"/>
        <v>3443834</v>
      </c>
      <c r="V25" s="219">
        <f t="shared" si="4"/>
        <v>4568974</v>
      </c>
      <c r="W25" s="219">
        <f t="shared" si="4"/>
        <v>16720689</v>
      </c>
      <c r="X25" s="219">
        <f t="shared" si="4"/>
        <v>14160000</v>
      </c>
      <c r="Y25" s="219">
        <f t="shared" si="4"/>
        <v>2560689</v>
      </c>
      <c r="Z25" s="231">
        <f>+IF(X25&lt;&gt;0,+(Y25/X25)*100,0)</f>
        <v>18.08396186440678</v>
      </c>
      <c r="AA25" s="232">
        <f>+AA5+AA9+AA15+AA19+AA24</f>
        <v>18154730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20065352</v>
      </c>
      <c r="D28" s="155"/>
      <c r="E28" s="156">
        <v>13927000</v>
      </c>
      <c r="F28" s="60">
        <v>13927000</v>
      </c>
      <c r="G28" s="60">
        <v>847460</v>
      </c>
      <c r="H28" s="60">
        <v>595577</v>
      </c>
      <c r="I28" s="60">
        <v>664348</v>
      </c>
      <c r="J28" s="60">
        <v>2107385</v>
      </c>
      <c r="K28" s="60">
        <v>1076169</v>
      </c>
      <c r="L28" s="60"/>
      <c r="M28" s="60">
        <v>1233339</v>
      </c>
      <c r="N28" s="60">
        <v>2309508</v>
      </c>
      <c r="O28" s="60"/>
      <c r="P28" s="60">
        <v>1076863</v>
      </c>
      <c r="Q28" s="60">
        <v>3014215</v>
      </c>
      <c r="R28" s="60">
        <v>4091078</v>
      </c>
      <c r="S28" s="60">
        <v>539296</v>
      </c>
      <c r="T28" s="60">
        <v>534578</v>
      </c>
      <c r="U28" s="60">
        <v>3387286</v>
      </c>
      <c r="V28" s="60">
        <v>4461160</v>
      </c>
      <c r="W28" s="60">
        <v>12969131</v>
      </c>
      <c r="X28" s="60">
        <v>13926996</v>
      </c>
      <c r="Y28" s="60">
        <v>-957865</v>
      </c>
      <c r="Z28" s="140">
        <v>-6.88</v>
      </c>
      <c r="AA28" s="155">
        <v>13927000</v>
      </c>
    </row>
    <row r="29" spans="1:27" ht="12.75">
      <c r="A29" s="234" t="s">
        <v>134</v>
      </c>
      <c r="B29" s="136"/>
      <c r="C29" s="155"/>
      <c r="D29" s="155"/>
      <c r="E29" s="156">
        <v>233000</v>
      </c>
      <c r="F29" s="60">
        <v>233000</v>
      </c>
      <c r="G29" s="60"/>
      <c r="H29" s="60">
        <v>15117</v>
      </c>
      <c r="I29" s="60">
        <v>59701</v>
      </c>
      <c r="J29" s="60">
        <v>74818</v>
      </c>
      <c r="K29" s="60"/>
      <c r="L29" s="60"/>
      <c r="M29" s="60">
        <v>16300</v>
      </c>
      <c r="N29" s="60">
        <v>16300</v>
      </c>
      <c r="O29" s="60"/>
      <c r="P29" s="60"/>
      <c r="Q29" s="60"/>
      <c r="R29" s="60"/>
      <c r="S29" s="60"/>
      <c r="T29" s="60"/>
      <c r="U29" s="60">
        <v>26058</v>
      </c>
      <c r="V29" s="60">
        <v>26058</v>
      </c>
      <c r="W29" s="60">
        <v>117176</v>
      </c>
      <c r="X29" s="60">
        <v>233004</v>
      </c>
      <c r="Y29" s="60">
        <v>-115828</v>
      </c>
      <c r="Z29" s="140">
        <v>-49.71</v>
      </c>
      <c r="AA29" s="62">
        <v>233000</v>
      </c>
    </row>
    <row r="30" spans="1:27" ht="12.75">
      <c r="A30" s="234" t="s">
        <v>135</v>
      </c>
      <c r="B30" s="136"/>
      <c r="C30" s="157"/>
      <c r="D30" s="157"/>
      <c r="E30" s="158"/>
      <c r="F30" s="159">
        <v>500000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500000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20065352</v>
      </c>
      <c r="D32" s="210">
        <f>SUM(D28:D31)</f>
        <v>0</v>
      </c>
      <c r="E32" s="211">
        <f t="shared" si="5"/>
        <v>14160000</v>
      </c>
      <c r="F32" s="77">
        <f t="shared" si="5"/>
        <v>14660000</v>
      </c>
      <c r="G32" s="77">
        <f t="shared" si="5"/>
        <v>847460</v>
      </c>
      <c r="H32" s="77">
        <f t="shared" si="5"/>
        <v>610694</v>
      </c>
      <c r="I32" s="77">
        <f t="shared" si="5"/>
        <v>724049</v>
      </c>
      <c r="J32" s="77">
        <f t="shared" si="5"/>
        <v>2182203</v>
      </c>
      <c r="K32" s="77">
        <f t="shared" si="5"/>
        <v>1076169</v>
      </c>
      <c r="L32" s="77">
        <f t="shared" si="5"/>
        <v>0</v>
      </c>
      <c r="M32" s="77">
        <f t="shared" si="5"/>
        <v>1249639</v>
      </c>
      <c r="N32" s="77">
        <f t="shared" si="5"/>
        <v>2325808</v>
      </c>
      <c r="O32" s="77">
        <f t="shared" si="5"/>
        <v>0</v>
      </c>
      <c r="P32" s="77">
        <f t="shared" si="5"/>
        <v>1076863</v>
      </c>
      <c r="Q32" s="77">
        <f t="shared" si="5"/>
        <v>3014215</v>
      </c>
      <c r="R32" s="77">
        <f t="shared" si="5"/>
        <v>4091078</v>
      </c>
      <c r="S32" s="77">
        <f t="shared" si="5"/>
        <v>539296</v>
      </c>
      <c r="T32" s="77">
        <f t="shared" si="5"/>
        <v>534578</v>
      </c>
      <c r="U32" s="77">
        <f t="shared" si="5"/>
        <v>3413344</v>
      </c>
      <c r="V32" s="77">
        <f t="shared" si="5"/>
        <v>4487218</v>
      </c>
      <c r="W32" s="77">
        <f t="shared" si="5"/>
        <v>13086307</v>
      </c>
      <c r="X32" s="77">
        <f t="shared" si="5"/>
        <v>14160000</v>
      </c>
      <c r="Y32" s="77">
        <f t="shared" si="5"/>
        <v>-1073693</v>
      </c>
      <c r="Z32" s="212">
        <f>+IF(X32&lt;&gt;0,+(Y32/X32)*100,0)</f>
        <v>-7.58257768361582</v>
      </c>
      <c r="AA32" s="79">
        <f>SUM(AA28:AA31)</f>
        <v>14660000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1050284</v>
      </c>
      <c r="D35" s="155"/>
      <c r="E35" s="156"/>
      <c r="F35" s="60">
        <v>3494730</v>
      </c>
      <c r="G35" s="60"/>
      <c r="H35" s="60">
        <v>210660</v>
      </c>
      <c r="I35" s="60">
        <v>172101</v>
      </c>
      <c r="J35" s="60">
        <v>382761</v>
      </c>
      <c r="K35" s="60">
        <v>180489</v>
      </c>
      <c r="L35" s="60">
        <v>83722</v>
      </c>
      <c r="M35" s="60">
        <v>1880587</v>
      </c>
      <c r="N35" s="60">
        <v>2144798</v>
      </c>
      <c r="O35" s="60">
        <v>937719</v>
      </c>
      <c r="P35" s="60">
        <v>73990</v>
      </c>
      <c r="Q35" s="60">
        <v>13358</v>
      </c>
      <c r="R35" s="60">
        <v>1025067</v>
      </c>
      <c r="S35" s="60">
        <v>15197</v>
      </c>
      <c r="T35" s="60">
        <v>36069</v>
      </c>
      <c r="U35" s="60">
        <v>30490</v>
      </c>
      <c r="V35" s="60">
        <v>81756</v>
      </c>
      <c r="W35" s="60">
        <v>3634382</v>
      </c>
      <c r="X35" s="60"/>
      <c r="Y35" s="60">
        <v>3634382</v>
      </c>
      <c r="Z35" s="140"/>
      <c r="AA35" s="62">
        <v>3494730</v>
      </c>
    </row>
    <row r="36" spans="1:27" ht="12.75">
      <c r="A36" s="238" t="s">
        <v>139</v>
      </c>
      <c r="B36" s="149"/>
      <c r="C36" s="222">
        <f aca="true" t="shared" si="6" ref="C36:Y36">SUM(C32:C35)</f>
        <v>21115636</v>
      </c>
      <c r="D36" s="222">
        <f>SUM(D32:D35)</f>
        <v>0</v>
      </c>
      <c r="E36" s="218">
        <f t="shared" si="6"/>
        <v>14160000</v>
      </c>
      <c r="F36" s="220">
        <f t="shared" si="6"/>
        <v>18154730</v>
      </c>
      <c r="G36" s="220">
        <f t="shared" si="6"/>
        <v>847460</v>
      </c>
      <c r="H36" s="220">
        <f t="shared" si="6"/>
        <v>821354</v>
      </c>
      <c r="I36" s="220">
        <f t="shared" si="6"/>
        <v>896150</v>
      </c>
      <c r="J36" s="220">
        <f t="shared" si="6"/>
        <v>2564964</v>
      </c>
      <c r="K36" s="220">
        <f t="shared" si="6"/>
        <v>1256658</v>
      </c>
      <c r="L36" s="220">
        <f t="shared" si="6"/>
        <v>83722</v>
      </c>
      <c r="M36" s="220">
        <f t="shared" si="6"/>
        <v>3130226</v>
      </c>
      <c r="N36" s="220">
        <f t="shared" si="6"/>
        <v>4470606</v>
      </c>
      <c r="O36" s="220">
        <f t="shared" si="6"/>
        <v>937719</v>
      </c>
      <c r="P36" s="220">
        <f t="shared" si="6"/>
        <v>1150853</v>
      </c>
      <c r="Q36" s="220">
        <f t="shared" si="6"/>
        <v>3027573</v>
      </c>
      <c r="R36" s="220">
        <f t="shared" si="6"/>
        <v>5116145</v>
      </c>
      <c r="S36" s="220">
        <f t="shared" si="6"/>
        <v>554493</v>
      </c>
      <c r="T36" s="220">
        <f t="shared" si="6"/>
        <v>570647</v>
      </c>
      <c r="U36" s="220">
        <f t="shared" si="6"/>
        <v>3443834</v>
      </c>
      <c r="V36" s="220">
        <f t="shared" si="6"/>
        <v>4568974</v>
      </c>
      <c r="W36" s="220">
        <f t="shared" si="6"/>
        <v>16720689</v>
      </c>
      <c r="X36" s="220">
        <f t="shared" si="6"/>
        <v>14160000</v>
      </c>
      <c r="Y36" s="220">
        <f t="shared" si="6"/>
        <v>2560689</v>
      </c>
      <c r="Z36" s="221">
        <f>+IF(X36&lt;&gt;0,+(Y36/X36)*100,0)</f>
        <v>18.08396186440678</v>
      </c>
      <c r="AA36" s="239">
        <f>SUM(AA32:AA35)</f>
        <v>18154730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8384825</v>
      </c>
      <c r="D6" s="155"/>
      <c r="E6" s="59">
        <v>3228778</v>
      </c>
      <c r="F6" s="60">
        <v>3228778</v>
      </c>
      <c r="G6" s="60">
        <v>-3986250</v>
      </c>
      <c r="H6" s="60">
        <v>7058367</v>
      </c>
      <c r="I6" s="60">
        <v>2016478</v>
      </c>
      <c r="J6" s="60">
        <v>2016478</v>
      </c>
      <c r="K6" s="60">
        <v>-3122423</v>
      </c>
      <c r="L6" s="60">
        <v>-223573</v>
      </c>
      <c r="M6" s="60">
        <v>3674944</v>
      </c>
      <c r="N6" s="60">
        <v>3674944</v>
      </c>
      <c r="O6" s="60">
        <v>-1740335</v>
      </c>
      <c r="P6" s="60">
        <v>-7906206</v>
      </c>
      <c r="Q6" s="60">
        <v>-5945645</v>
      </c>
      <c r="R6" s="60">
        <v>-5945645</v>
      </c>
      <c r="S6" s="60">
        <v>3438652</v>
      </c>
      <c r="T6" s="60">
        <v>4900693</v>
      </c>
      <c r="U6" s="60">
        <v>-5005215</v>
      </c>
      <c r="V6" s="60">
        <v>-5005215</v>
      </c>
      <c r="W6" s="60">
        <v>-5005215</v>
      </c>
      <c r="X6" s="60">
        <v>3228778</v>
      </c>
      <c r="Y6" s="60">
        <v>-8233993</v>
      </c>
      <c r="Z6" s="140">
        <v>-255.02</v>
      </c>
      <c r="AA6" s="62">
        <v>3228778</v>
      </c>
    </row>
    <row r="7" spans="1:27" ht="12.75">
      <c r="A7" s="249" t="s">
        <v>144</v>
      </c>
      <c r="B7" s="182"/>
      <c r="C7" s="155">
        <v>10610617</v>
      </c>
      <c r="D7" s="155"/>
      <c r="E7" s="59">
        <v>21655</v>
      </c>
      <c r="F7" s="60">
        <v>21655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21655</v>
      </c>
      <c r="Y7" s="60">
        <v>-21655</v>
      </c>
      <c r="Z7" s="140">
        <v>-100</v>
      </c>
      <c r="AA7" s="62">
        <v>21655</v>
      </c>
    </row>
    <row r="8" spans="1:27" ht="12.75">
      <c r="A8" s="249" t="s">
        <v>145</v>
      </c>
      <c r="B8" s="182"/>
      <c r="C8" s="155">
        <v>12831053</v>
      </c>
      <c r="D8" s="155"/>
      <c r="E8" s="59">
        <v>17566791</v>
      </c>
      <c r="F8" s="60">
        <v>17566791</v>
      </c>
      <c r="G8" s="60">
        <v>-40717002</v>
      </c>
      <c r="H8" s="60">
        <v>921126</v>
      </c>
      <c r="I8" s="60">
        <v>7981661</v>
      </c>
      <c r="J8" s="60">
        <v>7981661</v>
      </c>
      <c r="K8" s="60">
        <v>2266805</v>
      </c>
      <c r="L8" s="60">
        <v>502003</v>
      </c>
      <c r="M8" s="60">
        <v>-1587125</v>
      </c>
      <c r="N8" s="60">
        <v>-1587125</v>
      </c>
      <c r="O8" s="60">
        <v>607174</v>
      </c>
      <c r="P8" s="60">
        <v>-402196</v>
      </c>
      <c r="Q8" s="60">
        <v>386897</v>
      </c>
      <c r="R8" s="60">
        <v>386897</v>
      </c>
      <c r="S8" s="60">
        <v>-757405</v>
      </c>
      <c r="T8" s="60">
        <v>1621042</v>
      </c>
      <c r="U8" s="60">
        <v>-723593</v>
      </c>
      <c r="V8" s="60">
        <v>-723593</v>
      </c>
      <c r="W8" s="60">
        <v>-723593</v>
      </c>
      <c r="X8" s="60">
        <v>17566791</v>
      </c>
      <c r="Y8" s="60">
        <v>-18290384</v>
      </c>
      <c r="Z8" s="140">
        <v>-104.12</v>
      </c>
      <c r="AA8" s="62">
        <v>17566791</v>
      </c>
    </row>
    <row r="9" spans="1:27" ht="12.75">
      <c r="A9" s="249" t="s">
        <v>146</v>
      </c>
      <c r="B9" s="182"/>
      <c r="C9" s="155">
        <v>17772595</v>
      </c>
      <c r="D9" s="155"/>
      <c r="E9" s="59">
        <v>8785135</v>
      </c>
      <c r="F9" s="60">
        <v>8785135</v>
      </c>
      <c r="G9" s="60">
        <v>-535989</v>
      </c>
      <c r="H9" s="60">
        <v>-1322387</v>
      </c>
      <c r="I9" s="60">
        <v>-1108953</v>
      </c>
      <c r="J9" s="60">
        <v>-1108953</v>
      </c>
      <c r="K9" s="60">
        <v>-501831</v>
      </c>
      <c r="L9" s="60">
        <v>-618790</v>
      </c>
      <c r="M9" s="60">
        <v>25537</v>
      </c>
      <c r="N9" s="60">
        <v>25537</v>
      </c>
      <c r="O9" s="60">
        <v>1552353</v>
      </c>
      <c r="P9" s="60">
        <v>561657</v>
      </c>
      <c r="Q9" s="60">
        <v>-1004232</v>
      </c>
      <c r="R9" s="60">
        <v>-1004232</v>
      </c>
      <c r="S9" s="60">
        <v>13800</v>
      </c>
      <c r="T9" s="60">
        <v>-11319</v>
      </c>
      <c r="U9" s="60">
        <v>-93509</v>
      </c>
      <c r="V9" s="60">
        <v>-93509</v>
      </c>
      <c r="W9" s="60">
        <v>-93509</v>
      </c>
      <c r="X9" s="60">
        <v>8785135</v>
      </c>
      <c r="Y9" s="60">
        <v>-8878644</v>
      </c>
      <c r="Z9" s="140">
        <v>-101.06</v>
      </c>
      <c r="AA9" s="62">
        <v>8785135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917413</v>
      </c>
      <c r="D11" s="155"/>
      <c r="E11" s="59">
        <v>1267929</v>
      </c>
      <c r="F11" s="60">
        <v>1267929</v>
      </c>
      <c r="G11" s="60">
        <v>-37390</v>
      </c>
      <c r="H11" s="60">
        <v>-159951</v>
      </c>
      <c r="I11" s="60">
        <v>77327</v>
      </c>
      <c r="J11" s="60">
        <v>77327</v>
      </c>
      <c r="K11" s="60">
        <v>-234815</v>
      </c>
      <c r="L11" s="60">
        <v>-211068</v>
      </c>
      <c r="M11" s="60">
        <v>541792</v>
      </c>
      <c r="N11" s="60">
        <v>541792</v>
      </c>
      <c r="O11" s="60">
        <v>192275</v>
      </c>
      <c r="P11" s="60">
        <v>394000</v>
      </c>
      <c r="Q11" s="60">
        <v>-84023</v>
      </c>
      <c r="R11" s="60">
        <v>-84023</v>
      </c>
      <c r="S11" s="60">
        <v>105272</v>
      </c>
      <c r="T11" s="60">
        <v>-220703</v>
      </c>
      <c r="U11" s="60">
        <v>-589663</v>
      </c>
      <c r="V11" s="60">
        <v>-589663</v>
      </c>
      <c r="W11" s="60">
        <v>-589663</v>
      </c>
      <c r="X11" s="60">
        <v>1267929</v>
      </c>
      <c r="Y11" s="60">
        <v>-1857592</v>
      </c>
      <c r="Z11" s="140">
        <v>-146.51</v>
      </c>
      <c r="AA11" s="62">
        <v>1267929</v>
      </c>
    </row>
    <row r="12" spans="1:27" ht="12.75">
      <c r="A12" s="250" t="s">
        <v>56</v>
      </c>
      <c r="B12" s="251"/>
      <c r="C12" s="168">
        <f aca="true" t="shared" si="0" ref="C12:Y12">SUM(C6:C11)</f>
        <v>50516503</v>
      </c>
      <c r="D12" s="168">
        <f>SUM(D6:D11)</f>
        <v>0</v>
      </c>
      <c r="E12" s="72">
        <f t="shared" si="0"/>
        <v>30870288</v>
      </c>
      <c r="F12" s="73">
        <f t="shared" si="0"/>
        <v>30870288</v>
      </c>
      <c r="G12" s="73">
        <f t="shared" si="0"/>
        <v>-45276631</v>
      </c>
      <c r="H12" s="73">
        <f t="shared" si="0"/>
        <v>6497155</v>
      </c>
      <c r="I12" s="73">
        <f t="shared" si="0"/>
        <v>8966513</v>
      </c>
      <c r="J12" s="73">
        <f t="shared" si="0"/>
        <v>8966513</v>
      </c>
      <c r="K12" s="73">
        <f t="shared" si="0"/>
        <v>-1592264</v>
      </c>
      <c r="L12" s="73">
        <f t="shared" si="0"/>
        <v>-551428</v>
      </c>
      <c r="M12" s="73">
        <f t="shared" si="0"/>
        <v>2655148</v>
      </c>
      <c r="N12" s="73">
        <f t="shared" si="0"/>
        <v>2655148</v>
      </c>
      <c r="O12" s="73">
        <f t="shared" si="0"/>
        <v>611467</v>
      </c>
      <c r="P12" s="73">
        <f t="shared" si="0"/>
        <v>-7352745</v>
      </c>
      <c r="Q12" s="73">
        <f t="shared" si="0"/>
        <v>-6647003</v>
      </c>
      <c r="R12" s="73">
        <f t="shared" si="0"/>
        <v>-6647003</v>
      </c>
      <c r="S12" s="73">
        <f t="shared" si="0"/>
        <v>2800319</v>
      </c>
      <c r="T12" s="73">
        <f t="shared" si="0"/>
        <v>6289713</v>
      </c>
      <c r="U12" s="73">
        <f t="shared" si="0"/>
        <v>-6411980</v>
      </c>
      <c r="V12" s="73">
        <f t="shared" si="0"/>
        <v>-6411980</v>
      </c>
      <c r="W12" s="73">
        <f t="shared" si="0"/>
        <v>-6411980</v>
      </c>
      <c r="X12" s="73">
        <f t="shared" si="0"/>
        <v>30870288</v>
      </c>
      <c r="Y12" s="73">
        <f t="shared" si="0"/>
        <v>-37282268</v>
      </c>
      <c r="Z12" s="170">
        <f>+IF(X12&lt;&gt;0,+(Y12/X12)*100,0)</f>
        <v>-120.77071648959026</v>
      </c>
      <c r="AA12" s="74">
        <f>SUM(AA6:AA11)</f>
        <v>30870288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652573</v>
      </c>
      <c r="F15" s="60">
        <v>652573</v>
      </c>
      <c r="G15" s="60">
        <v>-385</v>
      </c>
      <c r="H15" s="60">
        <v>-9250</v>
      </c>
      <c r="I15" s="60">
        <v>60116</v>
      </c>
      <c r="J15" s="60">
        <v>60116</v>
      </c>
      <c r="K15" s="60">
        <v>29114</v>
      </c>
      <c r="L15" s="60">
        <v>23095</v>
      </c>
      <c r="M15" s="60">
        <v>-73742</v>
      </c>
      <c r="N15" s="60">
        <v>-73742</v>
      </c>
      <c r="O15" s="60">
        <v>-64699</v>
      </c>
      <c r="P15" s="60">
        <v>-38245</v>
      </c>
      <c r="Q15" s="60">
        <v>37120</v>
      </c>
      <c r="R15" s="60">
        <v>37120</v>
      </c>
      <c r="S15" s="60">
        <v>-15632</v>
      </c>
      <c r="T15" s="60">
        <v>81672</v>
      </c>
      <c r="U15" s="60">
        <v>-709346</v>
      </c>
      <c r="V15" s="60">
        <v>-709346</v>
      </c>
      <c r="W15" s="60">
        <v>-709346</v>
      </c>
      <c r="X15" s="60">
        <v>652573</v>
      </c>
      <c r="Y15" s="60">
        <v>-1361919</v>
      </c>
      <c r="Z15" s="140">
        <v>-208.7</v>
      </c>
      <c r="AA15" s="62">
        <v>652573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23885657</v>
      </c>
      <c r="D17" s="155"/>
      <c r="E17" s="59">
        <v>243152</v>
      </c>
      <c r="F17" s="60">
        <v>243152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243152</v>
      </c>
      <c r="Y17" s="60">
        <v>-243152</v>
      </c>
      <c r="Z17" s="140">
        <v>-100</v>
      </c>
      <c r="AA17" s="62">
        <v>243152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585202494</v>
      </c>
      <c r="D19" s="155"/>
      <c r="E19" s="59">
        <v>602242551</v>
      </c>
      <c r="F19" s="60">
        <v>602242551</v>
      </c>
      <c r="G19" s="60">
        <v>-391011</v>
      </c>
      <c r="H19" s="60">
        <v>-595577</v>
      </c>
      <c r="I19" s="60">
        <v>-664348</v>
      </c>
      <c r="J19" s="60">
        <v>-664348</v>
      </c>
      <c r="K19" s="60">
        <v>-1110397</v>
      </c>
      <c r="L19" s="60">
        <v>-21341</v>
      </c>
      <c r="M19" s="60">
        <v>3130227</v>
      </c>
      <c r="N19" s="60">
        <v>3130227</v>
      </c>
      <c r="O19" s="60">
        <v>937719</v>
      </c>
      <c r="P19" s="60">
        <v>1150853</v>
      </c>
      <c r="Q19" s="60">
        <v>5155548</v>
      </c>
      <c r="R19" s="60">
        <v>5155548</v>
      </c>
      <c r="S19" s="60">
        <v>-7628628</v>
      </c>
      <c r="T19" s="60">
        <v>-570647</v>
      </c>
      <c r="U19" s="60">
        <v>3443834</v>
      </c>
      <c r="V19" s="60">
        <v>3443834</v>
      </c>
      <c r="W19" s="60">
        <v>3443834</v>
      </c>
      <c r="X19" s="60">
        <v>602242551</v>
      </c>
      <c r="Y19" s="60">
        <v>-598798717</v>
      </c>
      <c r="Z19" s="140">
        <v>-99.43</v>
      </c>
      <c r="AA19" s="62">
        <v>602242551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90887</v>
      </c>
      <c r="D22" s="155"/>
      <c r="E22" s="59">
        <v>114554</v>
      </c>
      <c r="F22" s="60">
        <v>114554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114554</v>
      </c>
      <c r="Y22" s="60">
        <v>-114554</v>
      </c>
      <c r="Z22" s="140">
        <v>-100</v>
      </c>
      <c r="AA22" s="62">
        <v>114554</v>
      </c>
    </row>
    <row r="23" spans="1:27" ht="12.75">
      <c r="A23" s="249" t="s">
        <v>158</v>
      </c>
      <c r="B23" s="182"/>
      <c r="C23" s="155">
        <v>108124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609287162</v>
      </c>
      <c r="D24" s="168">
        <f>SUM(D15:D23)</f>
        <v>0</v>
      </c>
      <c r="E24" s="76">
        <f t="shared" si="1"/>
        <v>603252830</v>
      </c>
      <c r="F24" s="77">
        <f t="shared" si="1"/>
        <v>603252830</v>
      </c>
      <c r="G24" s="77">
        <f t="shared" si="1"/>
        <v>-391396</v>
      </c>
      <c r="H24" s="77">
        <f t="shared" si="1"/>
        <v>-604827</v>
      </c>
      <c r="I24" s="77">
        <f t="shared" si="1"/>
        <v>-604232</v>
      </c>
      <c r="J24" s="77">
        <f t="shared" si="1"/>
        <v>-604232</v>
      </c>
      <c r="K24" s="77">
        <f t="shared" si="1"/>
        <v>-1081283</v>
      </c>
      <c r="L24" s="77">
        <f t="shared" si="1"/>
        <v>1754</v>
      </c>
      <c r="M24" s="77">
        <f t="shared" si="1"/>
        <v>3056485</v>
      </c>
      <c r="N24" s="77">
        <f t="shared" si="1"/>
        <v>3056485</v>
      </c>
      <c r="O24" s="77">
        <f t="shared" si="1"/>
        <v>873020</v>
      </c>
      <c r="P24" s="77">
        <f t="shared" si="1"/>
        <v>1112608</v>
      </c>
      <c r="Q24" s="77">
        <f t="shared" si="1"/>
        <v>5192668</v>
      </c>
      <c r="R24" s="77">
        <f t="shared" si="1"/>
        <v>5192668</v>
      </c>
      <c r="S24" s="77">
        <f t="shared" si="1"/>
        <v>-7644260</v>
      </c>
      <c r="T24" s="77">
        <f t="shared" si="1"/>
        <v>-488975</v>
      </c>
      <c r="U24" s="77">
        <f t="shared" si="1"/>
        <v>2734488</v>
      </c>
      <c r="V24" s="77">
        <f t="shared" si="1"/>
        <v>2734488</v>
      </c>
      <c r="W24" s="77">
        <f t="shared" si="1"/>
        <v>2734488</v>
      </c>
      <c r="X24" s="77">
        <f t="shared" si="1"/>
        <v>603252830</v>
      </c>
      <c r="Y24" s="77">
        <f t="shared" si="1"/>
        <v>-600518342</v>
      </c>
      <c r="Z24" s="212">
        <f>+IF(X24&lt;&gt;0,+(Y24/X24)*100,0)</f>
        <v>-99.54670946176913</v>
      </c>
      <c r="AA24" s="79">
        <f>SUM(AA15:AA23)</f>
        <v>603252830</v>
      </c>
    </row>
    <row r="25" spans="1:27" ht="12.75">
      <c r="A25" s="250" t="s">
        <v>159</v>
      </c>
      <c r="B25" s="251"/>
      <c r="C25" s="168">
        <f aca="true" t="shared" si="2" ref="C25:Y25">+C12+C24</f>
        <v>659803665</v>
      </c>
      <c r="D25" s="168">
        <f>+D12+D24</f>
        <v>0</v>
      </c>
      <c r="E25" s="72">
        <f t="shared" si="2"/>
        <v>634123118</v>
      </c>
      <c r="F25" s="73">
        <f t="shared" si="2"/>
        <v>634123118</v>
      </c>
      <c r="G25" s="73">
        <f t="shared" si="2"/>
        <v>-45668027</v>
      </c>
      <c r="H25" s="73">
        <f t="shared" si="2"/>
        <v>5892328</v>
      </c>
      <c r="I25" s="73">
        <f t="shared" si="2"/>
        <v>8362281</v>
      </c>
      <c r="J25" s="73">
        <f t="shared" si="2"/>
        <v>8362281</v>
      </c>
      <c r="K25" s="73">
        <f t="shared" si="2"/>
        <v>-2673547</v>
      </c>
      <c r="L25" s="73">
        <f t="shared" si="2"/>
        <v>-549674</v>
      </c>
      <c r="M25" s="73">
        <f t="shared" si="2"/>
        <v>5711633</v>
      </c>
      <c r="N25" s="73">
        <f t="shared" si="2"/>
        <v>5711633</v>
      </c>
      <c r="O25" s="73">
        <f t="shared" si="2"/>
        <v>1484487</v>
      </c>
      <c r="P25" s="73">
        <f t="shared" si="2"/>
        <v>-6240137</v>
      </c>
      <c r="Q25" s="73">
        <f t="shared" si="2"/>
        <v>-1454335</v>
      </c>
      <c r="R25" s="73">
        <f t="shared" si="2"/>
        <v>-1454335</v>
      </c>
      <c r="S25" s="73">
        <f t="shared" si="2"/>
        <v>-4843941</v>
      </c>
      <c r="T25" s="73">
        <f t="shared" si="2"/>
        <v>5800738</v>
      </c>
      <c r="U25" s="73">
        <f t="shared" si="2"/>
        <v>-3677492</v>
      </c>
      <c r="V25" s="73">
        <f t="shared" si="2"/>
        <v>-3677492</v>
      </c>
      <c r="W25" s="73">
        <f t="shared" si="2"/>
        <v>-3677492</v>
      </c>
      <c r="X25" s="73">
        <f t="shared" si="2"/>
        <v>634123118</v>
      </c>
      <c r="Y25" s="73">
        <f t="shared" si="2"/>
        <v>-637800610</v>
      </c>
      <c r="Z25" s="170">
        <f>+IF(X25&lt;&gt;0,+(Y25/X25)*100,0)</f>
        <v>-100.57993343809932</v>
      </c>
      <c r="AA25" s="74">
        <f>+AA12+AA24</f>
        <v>634123118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621235</v>
      </c>
      <c r="D30" s="155"/>
      <c r="E30" s="59">
        <v>404815</v>
      </c>
      <c r="F30" s="60">
        <v>404815</v>
      </c>
      <c r="G30" s="60"/>
      <c r="H30" s="60"/>
      <c r="I30" s="60"/>
      <c r="J30" s="60"/>
      <c r="K30" s="60"/>
      <c r="L30" s="60"/>
      <c r="M30" s="60"/>
      <c r="N30" s="60"/>
      <c r="O30" s="60"/>
      <c r="P30" s="60">
        <v>-45550</v>
      </c>
      <c r="Q30" s="60"/>
      <c r="R30" s="60"/>
      <c r="S30" s="60"/>
      <c r="T30" s="60"/>
      <c r="U30" s="60"/>
      <c r="V30" s="60"/>
      <c r="W30" s="60"/>
      <c r="X30" s="60">
        <v>404815</v>
      </c>
      <c r="Y30" s="60">
        <v>-404815</v>
      </c>
      <c r="Z30" s="140">
        <v>-100</v>
      </c>
      <c r="AA30" s="62">
        <v>404815</v>
      </c>
    </row>
    <row r="31" spans="1:27" ht="12.75">
      <c r="A31" s="249" t="s">
        <v>163</v>
      </c>
      <c r="B31" s="182"/>
      <c r="C31" s="155">
        <v>2801390</v>
      </c>
      <c r="D31" s="155"/>
      <c r="E31" s="59">
        <v>2769743</v>
      </c>
      <c r="F31" s="60">
        <v>2769743</v>
      </c>
      <c r="G31" s="60">
        <v>-11976</v>
      </c>
      <c r="H31" s="60">
        <v>-25372</v>
      </c>
      <c r="I31" s="60">
        <v>-28842</v>
      </c>
      <c r="J31" s="60">
        <v>-28842</v>
      </c>
      <c r="K31" s="60">
        <v>1709</v>
      </c>
      <c r="L31" s="60">
        <v>-26280</v>
      </c>
      <c r="M31" s="60">
        <v>8543</v>
      </c>
      <c r="N31" s="60">
        <v>8543</v>
      </c>
      <c r="O31" s="60">
        <v>7991</v>
      </c>
      <c r="P31" s="60">
        <v>4086</v>
      </c>
      <c r="Q31" s="60">
        <v>-2777</v>
      </c>
      <c r="R31" s="60">
        <v>-2777</v>
      </c>
      <c r="S31" s="60">
        <v>16862</v>
      </c>
      <c r="T31" s="60">
        <v>-19491</v>
      </c>
      <c r="U31" s="60">
        <v>12291</v>
      </c>
      <c r="V31" s="60">
        <v>12291</v>
      </c>
      <c r="W31" s="60">
        <v>12291</v>
      </c>
      <c r="X31" s="60">
        <v>2769743</v>
      </c>
      <c r="Y31" s="60">
        <v>-2757452</v>
      </c>
      <c r="Z31" s="140">
        <v>-99.56</v>
      </c>
      <c r="AA31" s="62">
        <v>2769743</v>
      </c>
    </row>
    <row r="32" spans="1:27" ht="12.75">
      <c r="A32" s="249" t="s">
        <v>164</v>
      </c>
      <c r="B32" s="182"/>
      <c r="C32" s="155">
        <v>189603301</v>
      </c>
      <c r="D32" s="155"/>
      <c r="E32" s="59">
        <v>154347549</v>
      </c>
      <c r="F32" s="60">
        <v>154347549</v>
      </c>
      <c r="G32" s="60">
        <v>-5144566</v>
      </c>
      <c r="H32" s="60">
        <v>-3550937</v>
      </c>
      <c r="I32" s="60">
        <v>-552572</v>
      </c>
      <c r="J32" s="60">
        <v>-552572</v>
      </c>
      <c r="K32" s="60">
        <v>-7066347</v>
      </c>
      <c r="L32" s="60">
        <v>-7417621</v>
      </c>
      <c r="M32" s="60">
        <v>1049190</v>
      </c>
      <c r="N32" s="60">
        <v>1049190</v>
      </c>
      <c r="O32" s="60">
        <v>-377930</v>
      </c>
      <c r="P32" s="60">
        <v>5595055</v>
      </c>
      <c r="Q32" s="60">
        <v>-4179782</v>
      </c>
      <c r="R32" s="60">
        <v>-4179782</v>
      </c>
      <c r="S32" s="60">
        <v>1639334</v>
      </c>
      <c r="T32" s="60">
        <v>1210200</v>
      </c>
      <c r="U32" s="60">
        <v>6227089</v>
      </c>
      <c r="V32" s="60">
        <v>6227089</v>
      </c>
      <c r="W32" s="60">
        <v>6227089</v>
      </c>
      <c r="X32" s="60">
        <v>154347549</v>
      </c>
      <c r="Y32" s="60">
        <v>-148120460</v>
      </c>
      <c r="Z32" s="140">
        <v>-95.97</v>
      </c>
      <c r="AA32" s="62">
        <v>154347549</v>
      </c>
    </row>
    <row r="33" spans="1:27" ht="12.75">
      <c r="A33" s="249" t="s">
        <v>165</v>
      </c>
      <c r="B33" s="182"/>
      <c r="C33" s="155">
        <v>1980013</v>
      </c>
      <c r="D33" s="155"/>
      <c r="E33" s="59">
        <v>1203952</v>
      </c>
      <c r="F33" s="60">
        <v>1203952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1203952</v>
      </c>
      <c r="Y33" s="60">
        <v>-1203952</v>
      </c>
      <c r="Z33" s="140">
        <v>-100</v>
      </c>
      <c r="AA33" s="62">
        <v>1203952</v>
      </c>
    </row>
    <row r="34" spans="1:27" ht="12.75">
      <c r="A34" s="250" t="s">
        <v>58</v>
      </c>
      <c r="B34" s="251"/>
      <c r="C34" s="168">
        <f aca="true" t="shared" si="3" ref="C34:Y34">SUM(C29:C33)</f>
        <v>195005939</v>
      </c>
      <c r="D34" s="168">
        <f>SUM(D29:D33)</f>
        <v>0</v>
      </c>
      <c r="E34" s="72">
        <f t="shared" si="3"/>
        <v>158726059</v>
      </c>
      <c r="F34" s="73">
        <f t="shared" si="3"/>
        <v>158726059</v>
      </c>
      <c r="G34" s="73">
        <f t="shared" si="3"/>
        <v>-5156542</v>
      </c>
      <c r="H34" s="73">
        <f t="shared" si="3"/>
        <v>-3576309</v>
      </c>
      <c r="I34" s="73">
        <f t="shared" si="3"/>
        <v>-581414</v>
      </c>
      <c r="J34" s="73">
        <f t="shared" si="3"/>
        <v>-581414</v>
      </c>
      <c r="K34" s="73">
        <f t="shared" si="3"/>
        <v>-7064638</v>
      </c>
      <c r="L34" s="73">
        <f t="shared" si="3"/>
        <v>-7443901</v>
      </c>
      <c r="M34" s="73">
        <f t="shared" si="3"/>
        <v>1057733</v>
      </c>
      <c r="N34" s="73">
        <f t="shared" si="3"/>
        <v>1057733</v>
      </c>
      <c r="O34" s="73">
        <f t="shared" si="3"/>
        <v>-369939</v>
      </c>
      <c r="P34" s="73">
        <f t="shared" si="3"/>
        <v>5553591</v>
      </c>
      <c r="Q34" s="73">
        <f t="shared" si="3"/>
        <v>-4182559</v>
      </c>
      <c r="R34" s="73">
        <f t="shared" si="3"/>
        <v>-4182559</v>
      </c>
      <c r="S34" s="73">
        <f t="shared" si="3"/>
        <v>1656196</v>
      </c>
      <c r="T34" s="73">
        <f t="shared" si="3"/>
        <v>1190709</v>
      </c>
      <c r="U34" s="73">
        <f t="shared" si="3"/>
        <v>6239380</v>
      </c>
      <c r="V34" s="73">
        <f t="shared" si="3"/>
        <v>6239380</v>
      </c>
      <c r="W34" s="73">
        <f t="shared" si="3"/>
        <v>6239380</v>
      </c>
      <c r="X34" s="73">
        <f t="shared" si="3"/>
        <v>158726059</v>
      </c>
      <c r="Y34" s="73">
        <f t="shared" si="3"/>
        <v>-152486679</v>
      </c>
      <c r="Z34" s="170">
        <f>+IF(X34&lt;&gt;0,+(Y34/X34)*100,0)</f>
        <v>-96.06908907125326</v>
      </c>
      <c r="AA34" s="74">
        <f>SUM(AA29:AA33)</f>
        <v>158726059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244426</v>
      </c>
      <c r="D37" s="155"/>
      <c r="E37" s="59"/>
      <c r="F37" s="60"/>
      <c r="G37" s="60"/>
      <c r="H37" s="60">
        <v>88538</v>
      </c>
      <c r="I37" s="60">
        <v>44598</v>
      </c>
      <c r="J37" s="60">
        <v>44598</v>
      </c>
      <c r="K37" s="60"/>
      <c r="L37" s="60">
        <v>44744</v>
      </c>
      <c r="M37" s="60">
        <v>-90090</v>
      </c>
      <c r="N37" s="60">
        <v>-90090</v>
      </c>
      <c r="O37" s="60">
        <v>-45298</v>
      </c>
      <c r="P37" s="60"/>
      <c r="Q37" s="60">
        <v>45703</v>
      </c>
      <c r="R37" s="60">
        <v>45703</v>
      </c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43083582</v>
      </c>
      <c r="D38" s="155"/>
      <c r="E38" s="59">
        <v>39696292</v>
      </c>
      <c r="F38" s="60">
        <v>39696292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39696292</v>
      </c>
      <c r="Y38" s="60">
        <v>-39696292</v>
      </c>
      <c r="Z38" s="140">
        <v>-100</v>
      </c>
      <c r="AA38" s="62">
        <v>39696292</v>
      </c>
    </row>
    <row r="39" spans="1:27" ht="12.75">
      <c r="A39" s="250" t="s">
        <v>59</v>
      </c>
      <c r="B39" s="253"/>
      <c r="C39" s="168">
        <f aca="true" t="shared" si="4" ref="C39:Y39">SUM(C37:C38)</f>
        <v>43328008</v>
      </c>
      <c r="D39" s="168">
        <f>SUM(D37:D38)</f>
        <v>0</v>
      </c>
      <c r="E39" s="76">
        <f t="shared" si="4"/>
        <v>39696292</v>
      </c>
      <c r="F39" s="77">
        <f t="shared" si="4"/>
        <v>39696292</v>
      </c>
      <c r="G39" s="77">
        <f t="shared" si="4"/>
        <v>0</v>
      </c>
      <c r="H39" s="77">
        <f t="shared" si="4"/>
        <v>88538</v>
      </c>
      <c r="I39" s="77">
        <f t="shared" si="4"/>
        <v>44598</v>
      </c>
      <c r="J39" s="77">
        <f t="shared" si="4"/>
        <v>44598</v>
      </c>
      <c r="K39" s="77">
        <f t="shared" si="4"/>
        <v>0</v>
      </c>
      <c r="L39" s="77">
        <f t="shared" si="4"/>
        <v>44744</v>
      </c>
      <c r="M39" s="77">
        <f t="shared" si="4"/>
        <v>-90090</v>
      </c>
      <c r="N39" s="77">
        <f t="shared" si="4"/>
        <v>-90090</v>
      </c>
      <c r="O39" s="77">
        <f t="shared" si="4"/>
        <v>-45298</v>
      </c>
      <c r="P39" s="77">
        <f t="shared" si="4"/>
        <v>0</v>
      </c>
      <c r="Q39" s="77">
        <f t="shared" si="4"/>
        <v>45703</v>
      </c>
      <c r="R39" s="77">
        <f t="shared" si="4"/>
        <v>45703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39696292</v>
      </c>
      <c r="Y39" s="77">
        <f t="shared" si="4"/>
        <v>-39696292</v>
      </c>
      <c r="Z39" s="212">
        <f>+IF(X39&lt;&gt;0,+(Y39/X39)*100,0)</f>
        <v>-100</v>
      </c>
      <c r="AA39" s="79">
        <f>SUM(AA37:AA38)</f>
        <v>39696292</v>
      </c>
    </row>
    <row r="40" spans="1:27" ht="12.75">
      <c r="A40" s="250" t="s">
        <v>167</v>
      </c>
      <c r="B40" s="251"/>
      <c r="C40" s="168">
        <f aca="true" t="shared" si="5" ref="C40:Y40">+C34+C39</f>
        <v>238333947</v>
      </c>
      <c r="D40" s="168">
        <f>+D34+D39</f>
        <v>0</v>
      </c>
      <c r="E40" s="72">
        <f t="shared" si="5"/>
        <v>198422351</v>
      </c>
      <c r="F40" s="73">
        <f t="shared" si="5"/>
        <v>198422351</v>
      </c>
      <c r="G40" s="73">
        <f t="shared" si="5"/>
        <v>-5156542</v>
      </c>
      <c r="H40" s="73">
        <f t="shared" si="5"/>
        <v>-3487771</v>
      </c>
      <c r="I40" s="73">
        <f t="shared" si="5"/>
        <v>-536816</v>
      </c>
      <c r="J40" s="73">
        <f t="shared" si="5"/>
        <v>-536816</v>
      </c>
      <c r="K40" s="73">
        <f t="shared" si="5"/>
        <v>-7064638</v>
      </c>
      <c r="L40" s="73">
        <f t="shared" si="5"/>
        <v>-7399157</v>
      </c>
      <c r="M40" s="73">
        <f t="shared" si="5"/>
        <v>967643</v>
      </c>
      <c r="N40" s="73">
        <f t="shared" si="5"/>
        <v>967643</v>
      </c>
      <c r="O40" s="73">
        <f t="shared" si="5"/>
        <v>-415237</v>
      </c>
      <c r="P40" s="73">
        <f t="shared" si="5"/>
        <v>5553591</v>
      </c>
      <c r="Q40" s="73">
        <f t="shared" si="5"/>
        <v>-4136856</v>
      </c>
      <c r="R40" s="73">
        <f t="shared" si="5"/>
        <v>-4136856</v>
      </c>
      <c r="S40" s="73">
        <f t="shared" si="5"/>
        <v>1656196</v>
      </c>
      <c r="T40" s="73">
        <f t="shared" si="5"/>
        <v>1190709</v>
      </c>
      <c r="U40" s="73">
        <f t="shared" si="5"/>
        <v>6239380</v>
      </c>
      <c r="V40" s="73">
        <f t="shared" si="5"/>
        <v>6239380</v>
      </c>
      <c r="W40" s="73">
        <f t="shared" si="5"/>
        <v>6239380</v>
      </c>
      <c r="X40" s="73">
        <f t="shared" si="5"/>
        <v>198422351</v>
      </c>
      <c r="Y40" s="73">
        <f t="shared" si="5"/>
        <v>-192182971</v>
      </c>
      <c r="Z40" s="170">
        <f>+IF(X40&lt;&gt;0,+(Y40/X40)*100,0)</f>
        <v>-96.85550545664083</v>
      </c>
      <c r="AA40" s="74">
        <f>+AA34+AA39</f>
        <v>198422351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421469718</v>
      </c>
      <c r="D42" s="257">
        <f>+D25-D40</f>
        <v>0</v>
      </c>
      <c r="E42" s="258">
        <f t="shared" si="6"/>
        <v>435700767</v>
      </c>
      <c r="F42" s="259">
        <f t="shared" si="6"/>
        <v>435700767</v>
      </c>
      <c r="G42" s="259">
        <f t="shared" si="6"/>
        <v>-40511485</v>
      </c>
      <c r="H42" s="259">
        <f t="shared" si="6"/>
        <v>9380099</v>
      </c>
      <c r="I42" s="259">
        <f t="shared" si="6"/>
        <v>8899097</v>
      </c>
      <c r="J42" s="259">
        <f t="shared" si="6"/>
        <v>8899097</v>
      </c>
      <c r="K42" s="259">
        <f t="shared" si="6"/>
        <v>4391091</v>
      </c>
      <c r="L42" s="259">
        <f t="shared" si="6"/>
        <v>6849483</v>
      </c>
      <c r="M42" s="259">
        <f t="shared" si="6"/>
        <v>4743990</v>
      </c>
      <c r="N42" s="259">
        <f t="shared" si="6"/>
        <v>4743990</v>
      </c>
      <c r="O42" s="259">
        <f t="shared" si="6"/>
        <v>1899724</v>
      </c>
      <c r="P42" s="259">
        <f t="shared" si="6"/>
        <v>-11793728</v>
      </c>
      <c r="Q42" s="259">
        <f t="shared" si="6"/>
        <v>2682521</v>
      </c>
      <c r="R42" s="259">
        <f t="shared" si="6"/>
        <v>2682521</v>
      </c>
      <c r="S42" s="259">
        <f t="shared" si="6"/>
        <v>-6500137</v>
      </c>
      <c r="T42" s="259">
        <f t="shared" si="6"/>
        <v>4610029</v>
      </c>
      <c r="U42" s="259">
        <f t="shared" si="6"/>
        <v>-9916872</v>
      </c>
      <c r="V42" s="259">
        <f t="shared" si="6"/>
        <v>-9916872</v>
      </c>
      <c r="W42" s="259">
        <f t="shared" si="6"/>
        <v>-9916872</v>
      </c>
      <c r="X42" s="259">
        <f t="shared" si="6"/>
        <v>435700767</v>
      </c>
      <c r="Y42" s="259">
        <f t="shared" si="6"/>
        <v>-445617639</v>
      </c>
      <c r="Z42" s="260">
        <f>+IF(X42&lt;&gt;0,+(Y42/X42)*100,0)</f>
        <v>-102.2760740285775</v>
      </c>
      <c r="AA42" s="261">
        <f>+AA25-AA40</f>
        <v>435700767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421469718</v>
      </c>
      <c r="D45" s="155"/>
      <c r="E45" s="59">
        <v>435700767</v>
      </c>
      <c r="F45" s="60">
        <v>435700767</v>
      </c>
      <c r="G45" s="60">
        <v>-40477266</v>
      </c>
      <c r="H45" s="60">
        <v>9435099</v>
      </c>
      <c r="I45" s="60">
        <v>8907994</v>
      </c>
      <c r="J45" s="60">
        <v>8907994</v>
      </c>
      <c r="K45" s="60">
        <v>4400332</v>
      </c>
      <c r="L45" s="60">
        <v>6874569</v>
      </c>
      <c r="M45" s="60">
        <v>4742990</v>
      </c>
      <c r="N45" s="60">
        <v>4742990</v>
      </c>
      <c r="O45" s="60">
        <v>1893300</v>
      </c>
      <c r="P45" s="60">
        <v>-11801501</v>
      </c>
      <c r="Q45" s="60">
        <v>2686956</v>
      </c>
      <c r="R45" s="60">
        <v>2686956</v>
      </c>
      <c r="S45" s="60">
        <v>-6516804</v>
      </c>
      <c r="T45" s="60">
        <v>4615398</v>
      </c>
      <c r="U45" s="60">
        <v>-9935505</v>
      </c>
      <c r="V45" s="60">
        <v>-9935505</v>
      </c>
      <c r="W45" s="60">
        <v>-9935505</v>
      </c>
      <c r="X45" s="60">
        <v>435700767</v>
      </c>
      <c r="Y45" s="60">
        <v>-445636272</v>
      </c>
      <c r="Z45" s="139">
        <v>-102.28</v>
      </c>
      <c r="AA45" s="62">
        <v>435700767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-34219</v>
      </c>
      <c r="H46" s="60">
        <v>-55000</v>
      </c>
      <c r="I46" s="60">
        <v>-8897</v>
      </c>
      <c r="J46" s="60">
        <v>-8897</v>
      </c>
      <c r="K46" s="60">
        <v>-9241</v>
      </c>
      <c r="L46" s="60">
        <v>-25086</v>
      </c>
      <c r="M46" s="60">
        <v>1000</v>
      </c>
      <c r="N46" s="60">
        <v>1000</v>
      </c>
      <c r="O46" s="60">
        <v>6424</v>
      </c>
      <c r="P46" s="60">
        <v>7773</v>
      </c>
      <c r="Q46" s="60">
        <v>-4435</v>
      </c>
      <c r="R46" s="60">
        <v>-4435</v>
      </c>
      <c r="S46" s="60">
        <v>16667</v>
      </c>
      <c r="T46" s="60">
        <v>-5369</v>
      </c>
      <c r="U46" s="60">
        <v>18633</v>
      </c>
      <c r="V46" s="60">
        <v>18633</v>
      </c>
      <c r="W46" s="60">
        <v>18633</v>
      </c>
      <c r="X46" s="60"/>
      <c r="Y46" s="60">
        <v>18633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421469718</v>
      </c>
      <c r="D48" s="217">
        <f>SUM(D45:D47)</f>
        <v>0</v>
      </c>
      <c r="E48" s="264">
        <f t="shared" si="7"/>
        <v>435700767</v>
      </c>
      <c r="F48" s="219">
        <f t="shared" si="7"/>
        <v>435700767</v>
      </c>
      <c r="G48" s="219">
        <f t="shared" si="7"/>
        <v>-40511485</v>
      </c>
      <c r="H48" s="219">
        <f t="shared" si="7"/>
        <v>9380099</v>
      </c>
      <c r="I48" s="219">
        <f t="shared" si="7"/>
        <v>8899097</v>
      </c>
      <c r="J48" s="219">
        <f t="shared" si="7"/>
        <v>8899097</v>
      </c>
      <c r="K48" s="219">
        <f t="shared" si="7"/>
        <v>4391091</v>
      </c>
      <c r="L48" s="219">
        <f t="shared" si="7"/>
        <v>6849483</v>
      </c>
      <c r="M48" s="219">
        <f t="shared" si="7"/>
        <v>4743990</v>
      </c>
      <c r="N48" s="219">
        <f t="shared" si="7"/>
        <v>4743990</v>
      </c>
      <c r="O48" s="219">
        <f t="shared" si="7"/>
        <v>1899724</v>
      </c>
      <c r="P48" s="219">
        <f t="shared" si="7"/>
        <v>-11793728</v>
      </c>
      <c r="Q48" s="219">
        <f t="shared" si="7"/>
        <v>2682521</v>
      </c>
      <c r="R48" s="219">
        <f t="shared" si="7"/>
        <v>2682521</v>
      </c>
      <c r="S48" s="219">
        <f t="shared" si="7"/>
        <v>-6500137</v>
      </c>
      <c r="T48" s="219">
        <f t="shared" si="7"/>
        <v>4610029</v>
      </c>
      <c r="U48" s="219">
        <f t="shared" si="7"/>
        <v>-9916872</v>
      </c>
      <c r="V48" s="219">
        <f t="shared" si="7"/>
        <v>-9916872</v>
      </c>
      <c r="W48" s="219">
        <f t="shared" si="7"/>
        <v>-9916872</v>
      </c>
      <c r="X48" s="219">
        <f t="shared" si="7"/>
        <v>435700767</v>
      </c>
      <c r="Y48" s="219">
        <f t="shared" si="7"/>
        <v>-445617639</v>
      </c>
      <c r="Z48" s="265">
        <f>+IF(X48&lt;&gt;0,+(Y48/X48)*100,0)</f>
        <v>-102.2760740285775</v>
      </c>
      <c r="AA48" s="232">
        <f>SUM(AA45:AA47)</f>
        <v>435700767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33166747</v>
      </c>
      <c r="D6" s="155"/>
      <c r="E6" s="59">
        <v>36405408</v>
      </c>
      <c r="F6" s="60">
        <v>39389744</v>
      </c>
      <c r="G6" s="60">
        <v>2897096</v>
      </c>
      <c r="H6" s="60">
        <v>2782320</v>
      </c>
      <c r="I6" s="60">
        <v>9100977</v>
      </c>
      <c r="J6" s="60">
        <v>14780393</v>
      </c>
      <c r="K6" s="60">
        <v>3339231</v>
      </c>
      <c r="L6" s="60">
        <v>2974157</v>
      </c>
      <c r="M6" s="60">
        <v>2503810</v>
      </c>
      <c r="N6" s="60">
        <v>8817198</v>
      </c>
      <c r="O6" s="60">
        <v>2664638</v>
      </c>
      <c r="P6" s="60">
        <v>2468255</v>
      </c>
      <c r="Q6" s="60">
        <v>2628585</v>
      </c>
      <c r="R6" s="60">
        <v>7761478</v>
      </c>
      <c r="S6" s="60">
        <v>2434201</v>
      </c>
      <c r="T6" s="60">
        <v>2803015</v>
      </c>
      <c r="U6" s="60">
        <v>2411291</v>
      </c>
      <c r="V6" s="60">
        <v>7648507</v>
      </c>
      <c r="W6" s="60">
        <v>39007576</v>
      </c>
      <c r="X6" s="60">
        <v>39389744</v>
      </c>
      <c r="Y6" s="60">
        <v>-382168</v>
      </c>
      <c r="Z6" s="140">
        <v>-0.97</v>
      </c>
      <c r="AA6" s="62">
        <v>39389744</v>
      </c>
    </row>
    <row r="7" spans="1:27" ht="12.75">
      <c r="A7" s="249" t="s">
        <v>32</v>
      </c>
      <c r="B7" s="182"/>
      <c r="C7" s="155">
        <v>108951807</v>
      </c>
      <c r="D7" s="155"/>
      <c r="E7" s="59">
        <v>126900756</v>
      </c>
      <c r="F7" s="60">
        <v>132549690</v>
      </c>
      <c r="G7" s="60">
        <v>9498826</v>
      </c>
      <c r="H7" s="60">
        <v>9914429</v>
      </c>
      <c r="I7" s="60">
        <v>10094274</v>
      </c>
      <c r="J7" s="60">
        <v>29507529</v>
      </c>
      <c r="K7" s="60">
        <v>10135318</v>
      </c>
      <c r="L7" s="60">
        <v>8850354</v>
      </c>
      <c r="M7" s="60">
        <v>9958476</v>
      </c>
      <c r="N7" s="60">
        <v>28944148</v>
      </c>
      <c r="O7" s="60">
        <v>9379548</v>
      </c>
      <c r="P7" s="60">
        <v>9109969</v>
      </c>
      <c r="Q7" s="60">
        <v>10188170</v>
      </c>
      <c r="R7" s="60">
        <v>28677687</v>
      </c>
      <c r="S7" s="60">
        <v>9172737</v>
      </c>
      <c r="T7" s="60">
        <v>10404554</v>
      </c>
      <c r="U7" s="60">
        <v>9808383</v>
      </c>
      <c r="V7" s="60">
        <v>29385674</v>
      </c>
      <c r="W7" s="60">
        <v>116515038</v>
      </c>
      <c r="X7" s="60">
        <v>132549690</v>
      </c>
      <c r="Y7" s="60">
        <v>-16034652</v>
      </c>
      <c r="Z7" s="140">
        <v>-12.1</v>
      </c>
      <c r="AA7" s="62">
        <v>132549690</v>
      </c>
    </row>
    <row r="8" spans="1:27" ht="12.75">
      <c r="A8" s="249" t="s">
        <v>178</v>
      </c>
      <c r="B8" s="182"/>
      <c r="C8" s="155">
        <v>7119361</v>
      </c>
      <c r="D8" s="155"/>
      <c r="E8" s="59">
        <v>12713760</v>
      </c>
      <c r="F8" s="60">
        <v>14523800</v>
      </c>
      <c r="G8" s="60">
        <v>1853259</v>
      </c>
      <c r="H8" s="60">
        <v>1583306</v>
      </c>
      <c r="I8" s="60">
        <v>897650</v>
      </c>
      <c r="J8" s="60">
        <v>4334215</v>
      </c>
      <c r="K8" s="60">
        <v>1028879</v>
      </c>
      <c r="L8" s="60">
        <v>1903072</v>
      </c>
      <c r="M8" s="60">
        <v>2578967</v>
      </c>
      <c r="N8" s="60">
        <v>5510918</v>
      </c>
      <c r="O8" s="60">
        <v>739897</v>
      </c>
      <c r="P8" s="60">
        <v>4884981</v>
      </c>
      <c r="Q8" s="60">
        <v>6013634</v>
      </c>
      <c r="R8" s="60">
        <v>11638512</v>
      </c>
      <c r="S8" s="60">
        <v>2912736</v>
      </c>
      <c r="T8" s="60">
        <v>1447809</v>
      </c>
      <c r="U8" s="60">
        <v>2261671</v>
      </c>
      <c r="V8" s="60">
        <v>6622216</v>
      </c>
      <c r="W8" s="60">
        <v>28105861</v>
      </c>
      <c r="X8" s="60">
        <v>14523800</v>
      </c>
      <c r="Y8" s="60">
        <v>13582061</v>
      </c>
      <c r="Z8" s="140">
        <v>93.52</v>
      </c>
      <c r="AA8" s="62">
        <v>14523800</v>
      </c>
    </row>
    <row r="9" spans="1:27" ht="12.75">
      <c r="A9" s="249" t="s">
        <v>179</v>
      </c>
      <c r="B9" s="182"/>
      <c r="C9" s="155">
        <v>42478561</v>
      </c>
      <c r="D9" s="155"/>
      <c r="E9" s="59">
        <v>42827004</v>
      </c>
      <c r="F9" s="60">
        <v>42826999</v>
      </c>
      <c r="G9" s="60">
        <v>8775000</v>
      </c>
      <c r="H9" s="60">
        <v>2060000</v>
      </c>
      <c r="I9" s="60"/>
      <c r="J9" s="60">
        <v>10835000</v>
      </c>
      <c r="K9" s="60"/>
      <c r="L9" s="60">
        <v>450000</v>
      </c>
      <c r="M9" s="60">
        <v>12773000</v>
      </c>
      <c r="N9" s="60">
        <v>13223000</v>
      </c>
      <c r="O9" s="60">
        <v>9857794</v>
      </c>
      <c r="P9" s="60">
        <v>1999000</v>
      </c>
      <c r="Q9" s="60">
        <v>9579000</v>
      </c>
      <c r="R9" s="60">
        <v>21435794</v>
      </c>
      <c r="S9" s="60"/>
      <c r="T9" s="60"/>
      <c r="U9" s="60">
        <v>3240691</v>
      </c>
      <c r="V9" s="60">
        <v>3240691</v>
      </c>
      <c r="W9" s="60">
        <v>48734485</v>
      </c>
      <c r="X9" s="60">
        <v>42826999</v>
      </c>
      <c r="Y9" s="60">
        <v>5907486</v>
      </c>
      <c r="Z9" s="140">
        <v>13.79</v>
      </c>
      <c r="AA9" s="62">
        <v>42826999</v>
      </c>
    </row>
    <row r="10" spans="1:27" ht="12.75">
      <c r="A10" s="249" t="s">
        <v>180</v>
      </c>
      <c r="B10" s="182"/>
      <c r="C10" s="155"/>
      <c r="D10" s="155"/>
      <c r="E10" s="59">
        <v>14160000</v>
      </c>
      <c r="F10" s="60">
        <v>14660000</v>
      </c>
      <c r="G10" s="60">
        <v>4200000</v>
      </c>
      <c r="H10" s="60"/>
      <c r="I10" s="60"/>
      <c r="J10" s="60">
        <v>4200000</v>
      </c>
      <c r="K10" s="60"/>
      <c r="L10" s="60"/>
      <c r="M10" s="60"/>
      <c r="N10" s="60"/>
      <c r="O10" s="60"/>
      <c r="P10" s="60">
        <v>266121</v>
      </c>
      <c r="Q10" s="60">
        <v>8627000</v>
      </c>
      <c r="R10" s="60">
        <v>8893121</v>
      </c>
      <c r="S10" s="60"/>
      <c r="T10" s="60"/>
      <c r="U10" s="60"/>
      <c r="V10" s="60"/>
      <c r="W10" s="60">
        <v>13093121</v>
      </c>
      <c r="X10" s="60">
        <v>14660000</v>
      </c>
      <c r="Y10" s="60">
        <v>-1566879</v>
      </c>
      <c r="Z10" s="140">
        <v>-10.69</v>
      </c>
      <c r="AA10" s="62">
        <v>14660000</v>
      </c>
    </row>
    <row r="11" spans="1:27" ht="12.75">
      <c r="A11" s="249" t="s">
        <v>181</v>
      </c>
      <c r="B11" s="182"/>
      <c r="C11" s="155">
        <v>1784635</v>
      </c>
      <c r="D11" s="155"/>
      <c r="E11" s="59">
        <v>7248576</v>
      </c>
      <c r="F11" s="60">
        <v>6763786</v>
      </c>
      <c r="G11" s="60">
        <v>534460</v>
      </c>
      <c r="H11" s="60">
        <v>562678</v>
      </c>
      <c r="I11" s="60">
        <v>534206</v>
      </c>
      <c r="J11" s="60">
        <v>1631344</v>
      </c>
      <c r="K11" s="60">
        <v>552122</v>
      </c>
      <c r="L11" s="60">
        <v>553748</v>
      </c>
      <c r="M11" s="60">
        <v>558549</v>
      </c>
      <c r="N11" s="60">
        <v>1664419</v>
      </c>
      <c r="O11" s="60">
        <v>581193</v>
      </c>
      <c r="P11" s="60">
        <v>578196</v>
      </c>
      <c r="Q11" s="60">
        <v>612312</v>
      </c>
      <c r="R11" s="60">
        <v>1771701</v>
      </c>
      <c r="S11" s="60">
        <v>645811</v>
      </c>
      <c r="T11" s="60">
        <v>661480</v>
      </c>
      <c r="U11" s="60">
        <v>746420</v>
      </c>
      <c r="V11" s="60">
        <v>2053711</v>
      </c>
      <c r="W11" s="60">
        <v>7121175</v>
      </c>
      <c r="X11" s="60">
        <v>6763786</v>
      </c>
      <c r="Y11" s="60">
        <v>357389</v>
      </c>
      <c r="Z11" s="140">
        <v>5.28</v>
      </c>
      <c r="AA11" s="62">
        <v>6763786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-180306520</v>
      </c>
      <c r="D14" s="155"/>
      <c r="E14" s="59">
        <v>-231946200</v>
      </c>
      <c r="F14" s="60">
        <v>-239044565</v>
      </c>
      <c r="G14" s="60">
        <v>-22918212</v>
      </c>
      <c r="H14" s="60">
        <v>-20644554</v>
      </c>
      <c r="I14" s="60">
        <v>-24275655</v>
      </c>
      <c r="J14" s="60">
        <v>-67838421</v>
      </c>
      <c r="K14" s="60">
        <v>-10877601</v>
      </c>
      <c r="L14" s="60">
        <v>-14335535</v>
      </c>
      <c r="M14" s="60">
        <v>-23961842</v>
      </c>
      <c r="N14" s="60">
        <v>-49174978</v>
      </c>
      <c r="O14" s="60">
        <v>-22558096</v>
      </c>
      <c r="P14" s="60">
        <v>-22792093</v>
      </c>
      <c r="Q14" s="60">
        <v>-33023923</v>
      </c>
      <c r="R14" s="60">
        <v>-78374112</v>
      </c>
      <c r="S14" s="60">
        <v>-9958921</v>
      </c>
      <c r="T14" s="60">
        <v>-18677635</v>
      </c>
      <c r="U14" s="60">
        <v>-19280802</v>
      </c>
      <c r="V14" s="60">
        <v>-47917358</v>
      </c>
      <c r="W14" s="60">
        <v>-243304869</v>
      </c>
      <c r="X14" s="60">
        <v>-239044565</v>
      </c>
      <c r="Y14" s="60">
        <v>-4260304</v>
      </c>
      <c r="Z14" s="140">
        <v>1.78</v>
      </c>
      <c r="AA14" s="62">
        <v>-239044565</v>
      </c>
    </row>
    <row r="15" spans="1:27" ht="12.75">
      <c r="A15" s="249" t="s">
        <v>40</v>
      </c>
      <c r="B15" s="182"/>
      <c r="C15" s="155">
        <v>-2946140</v>
      </c>
      <c r="D15" s="155"/>
      <c r="E15" s="59">
        <v>-9996</v>
      </c>
      <c r="F15" s="60">
        <v>-10001</v>
      </c>
      <c r="G15" s="60"/>
      <c r="H15" s="60">
        <v>-3263</v>
      </c>
      <c r="I15" s="60">
        <v>-1299</v>
      </c>
      <c r="J15" s="60">
        <v>-4562</v>
      </c>
      <c r="K15" s="60"/>
      <c r="L15" s="60">
        <v>-1524</v>
      </c>
      <c r="M15" s="60">
        <v>-1985</v>
      </c>
      <c r="N15" s="60">
        <v>-3509</v>
      </c>
      <c r="O15" s="60">
        <v>-405</v>
      </c>
      <c r="P15" s="60">
        <v>-350</v>
      </c>
      <c r="Q15" s="60">
        <v>-194</v>
      </c>
      <c r="R15" s="60">
        <v>-949</v>
      </c>
      <c r="S15" s="60"/>
      <c r="T15" s="60"/>
      <c r="U15" s="60"/>
      <c r="V15" s="60"/>
      <c r="W15" s="60">
        <v>-9020</v>
      </c>
      <c r="X15" s="60">
        <v>-10001</v>
      </c>
      <c r="Y15" s="60">
        <v>981</v>
      </c>
      <c r="Z15" s="140">
        <v>-9.81</v>
      </c>
      <c r="AA15" s="62">
        <v>-10001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10248451</v>
      </c>
      <c r="D17" s="168">
        <f t="shared" si="0"/>
        <v>0</v>
      </c>
      <c r="E17" s="72">
        <f t="shared" si="0"/>
        <v>8299308</v>
      </c>
      <c r="F17" s="73">
        <f t="shared" si="0"/>
        <v>11659453</v>
      </c>
      <c r="G17" s="73">
        <f t="shared" si="0"/>
        <v>4840429</v>
      </c>
      <c r="H17" s="73">
        <f t="shared" si="0"/>
        <v>-3745084</v>
      </c>
      <c r="I17" s="73">
        <f t="shared" si="0"/>
        <v>-3649847</v>
      </c>
      <c r="J17" s="73">
        <f t="shared" si="0"/>
        <v>-2554502</v>
      </c>
      <c r="K17" s="73">
        <f t="shared" si="0"/>
        <v>4177949</v>
      </c>
      <c r="L17" s="73">
        <f t="shared" si="0"/>
        <v>394272</v>
      </c>
      <c r="M17" s="73">
        <f t="shared" si="0"/>
        <v>4408975</v>
      </c>
      <c r="N17" s="73">
        <f t="shared" si="0"/>
        <v>8981196</v>
      </c>
      <c r="O17" s="73">
        <f t="shared" si="0"/>
        <v>664569</v>
      </c>
      <c r="P17" s="73">
        <f t="shared" si="0"/>
        <v>-3485921</v>
      </c>
      <c r="Q17" s="73">
        <f t="shared" si="0"/>
        <v>4624584</v>
      </c>
      <c r="R17" s="73">
        <f t="shared" si="0"/>
        <v>1803232</v>
      </c>
      <c r="S17" s="73">
        <f t="shared" si="0"/>
        <v>5206564</v>
      </c>
      <c r="T17" s="73">
        <f t="shared" si="0"/>
        <v>-3360777</v>
      </c>
      <c r="U17" s="73">
        <f t="shared" si="0"/>
        <v>-812346</v>
      </c>
      <c r="V17" s="73">
        <f t="shared" si="0"/>
        <v>1033441</v>
      </c>
      <c r="W17" s="73">
        <f t="shared" si="0"/>
        <v>9263367</v>
      </c>
      <c r="X17" s="73">
        <f t="shared" si="0"/>
        <v>11659453</v>
      </c>
      <c r="Y17" s="73">
        <f t="shared" si="0"/>
        <v>-2396086</v>
      </c>
      <c r="Z17" s="170">
        <f>+IF(X17&lt;&gt;0,+(Y17/X17)*100,0)</f>
        <v>-20.55058672134962</v>
      </c>
      <c r="AA17" s="74">
        <f>SUM(AA6:AA16)</f>
        <v>11659453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-21126802</v>
      </c>
      <c r="D26" s="155"/>
      <c r="E26" s="59">
        <v>-14160000</v>
      </c>
      <c r="F26" s="60">
        <v>-18154731</v>
      </c>
      <c r="G26" s="60">
        <v>-966105</v>
      </c>
      <c r="H26" s="60">
        <v>-919111</v>
      </c>
      <c r="I26" s="60">
        <v>-953552</v>
      </c>
      <c r="J26" s="60">
        <v>-2838768</v>
      </c>
      <c r="K26" s="60">
        <v>-1393569</v>
      </c>
      <c r="L26" s="60">
        <v>-79400</v>
      </c>
      <c r="M26" s="60">
        <v>-1521019</v>
      </c>
      <c r="N26" s="60">
        <v>-2993988</v>
      </c>
      <c r="O26" s="60"/>
      <c r="P26" s="60">
        <v>-1298582</v>
      </c>
      <c r="Q26" s="60">
        <v>-3502553</v>
      </c>
      <c r="R26" s="60">
        <v>-4801135</v>
      </c>
      <c r="S26" s="60">
        <v>-661946</v>
      </c>
      <c r="T26" s="60">
        <v>-375102</v>
      </c>
      <c r="U26" s="60">
        <v>-2457922</v>
      </c>
      <c r="V26" s="60">
        <v>-3494970</v>
      </c>
      <c r="W26" s="60">
        <v>-14128861</v>
      </c>
      <c r="X26" s="60">
        <v>-18154731</v>
      </c>
      <c r="Y26" s="60">
        <v>4025870</v>
      </c>
      <c r="Z26" s="140">
        <v>-22.18</v>
      </c>
      <c r="AA26" s="62">
        <v>-18154731</v>
      </c>
    </row>
    <row r="27" spans="1:27" ht="12.75">
      <c r="A27" s="250" t="s">
        <v>192</v>
      </c>
      <c r="B27" s="251"/>
      <c r="C27" s="168">
        <f aca="true" t="shared" si="1" ref="C27:Y27">SUM(C21:C26)</f>
        <v>-21126802</v>
      </c>
      <c r="D27" s="168">
        <f>SUM(D21:D26)</f>
        <v>0</v>
      </c>
      <c r="E27" s="72">
        <f t="shared" si="1"/>
        <v>-14160000</v>
      </c>
      <c r="F27" s="73">
        <f t="shared" si="1"/>
        <v>-18154731</v>
      </c>
      <c r="G27" s="73">
        <f t="shared" si="1"/>
        <v>-966105</v>
      </c>
      <c r="H27" s="73">
        <f t="shared" si="1"/>
        <v>-919111</v>
      </c>
      <c r="I27" s="73">
        <f t="shared" si="1"/>
        <v>-953552</v>
      </c>
      <c r="J27" s="73">
        <f t="shared" si="1"/>
        <v>-2838768</v>
      </c>
      <c r="K27" s="73">
        <f t="shared" si="1"/>
        <v>-1393569</v>
      </c>
      <c r="L27" s="73">
        <f t="shared" si="1"/>
        <v>-79400</v>
      </c>
      <c r="M27" s="73">
        <f t="shared" si="1"/>
        <v>-1521019</v>
      </c>
      <c r="N27" s="73">
        <f t="shared" si="1"/>
        <v>-2993988</v>
      </c>
      <c r="O27" s="73">
        <f t="shared" si="1"/>
        <v>0</v>
      </c>
      <c r="P27" s="73">
        <f t="shared" si="1"/>
        <v>-1298582</v>
      </c>
      <c r="Q27" s="73">
        <f t="shared" si="1"/>
        <v>-3502553</v>
      </c>
      <c r="R27" s="73">
        <f t="shared" si="1"/>
        <v>-4801135</v>
      </c>
      <c r="S27" s="73">
        <f t="shared" si="1"/>
        <v>-661946</v>
      </c>
      <c r="T27" s="73">
        <f t="shared" si="1"/>
        <v>-375102</v>
      </c>
      <c r="U27" s="73">
        <f t="shared" si="1"/>
        <v>-2457922</v>
      </c>
      <c r="V27" s="73">
        <f t="shared" si="1"/>
        <v>-3494970</v>
      </c>
      <c r="W27" s="73">
        <f t="shared" si="1"/>
        <v>-14128861</v>
      </c>
      <c r="X27" s="73">
        <f t="shared" si="1"/>
        <v>-18154731</v>
      </c>
      <c r="Y27" s="73">
        <f t="shared" si="1"/>
        <v>4025870</v>
      </c>
      <c r="Z27" s="170">
        <f>+IF(X27&lt;&gt;0,+(Y27/X27)*100,0)</f>
        <v>-22.175321683367272</v>
      </c>
      <c r="AA27" s="74">
        <f>SUM(AA21:AA26)</f>
        <v>-18154731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590905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406743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-1144316</v>
      </c>
      <c r="D35" s="155"/>
      <c r="E35" s="59">
        <v>-404820</v>
      </c>
      <c r="F35" s="60">
        <v>-404816</v>
      </c>
      <c r="G35" s="60"/>
      <c r="H35" s="60">
        <v>-88539</v>
      </c>
      <c r="I35" s="60">
        <v>-44598</v>
      </c>
      <c r="J35" s="60">
        <v>-133137</v>
      </c>
      <c r="K35" s="60"/>
      <c r="L35" s="60">
        <v>-44744</v>
      </c>
      <c r="M35" s="60">
        <v>-90090</v>
      </c>
      <c r="N35" s="60">
        <v>-134834</v>
      </c>
      <c r="O35" s="60">
        <v>-45298</v>
      </c>
      <c r="P35" s="60">
        <v>-45550</v>
      </c>
      <c r="Q35" s="60">
        <v>-45703</v>
      </c>
      <c r="R35" s="60">
        <v>-136551</v>
      </c>
      <c r="S35" s="60"/>
      <c r="T35" s="60"/>
      <c r="U35" s="60"/>
      <c r="V35" s="60"/>
      <c r="W35" s="60">
        <v>-404522</v>
      </c>
      <c r="X35" s="60">
        <v>-404816</v>
      </c>
      <c r="Y35" s="60">
        <v>294</v>
      </c>
      <c r="Z35" s="140">
        <v>-0.07</v>
      </c>
      <c r="AA35" s="62">
        <v>-404816</v>
      </c>
    </row>
    <row r="36" spans="1:27" ht="12.75">
      <c r="A36" s="250" t="s">
        <v>198</v>
      </c>
      <c r="B36" s="251"/>
      <c r="C36" s="168">
        <f aca="true" t="shared" si="2" ref="C36:Y36">SUM(C31:C35)</f>
        <v>-146668</v>
      </c>
      <c r="D36" s="168">
        <f>SUM(D31:D35)</f>
        <v>0</v>
      </c>
      <c r="E36" s="72">
        <f t="shared" si="2"/>
        <v>-404820</v>
      </c>
      <c r="F36" s="73">
        <f t="shared" si="2"/>
        <v>-404816</v>
      </c>
      <c r="G36" s="73">
        <f t="shared" si="2"/>
        <v>0</v>
      </c>
      <c r="H36" s="73">
        <f t="shared" si="2"/>
        <v>-88539</v>
      </c>
      <c r="I36" s="73">
        <f t="shared" si="2"/>
        <v>-44598</v>
      </c>
      <c r="J36" s="73">
        <f t="shared" si="2"/>
        <v>-133137</v>
      </c>
      <c r="K36" s="73">
        <f t="shared" si="2"/>
        <v>0</v>
      </c>
      <c r="L36" s="73">
        <f t="shared" si="2"/>
        <v>-44744</v>
      </c>
      <c r="M36" s="73">
        <f t="shared" si="2"/>
        <v>-90090</v>
      </c>
      <c r="N36" s="73">
        <f t="shared" si="2"/>
        <v>-134834</v>
      </c>
      <c r="O36" s="73">
        <f t="shared" si="2"/>
        <v>-45298</v>
      </c>
      <c r="P36" s="73">
        <f t="shared" si="2"/>
        <v>-45550</v>
      </c>
      <c r="Q36" s="73">
        <f t="shared" si="2"/>
        <v>-45703</v>
      </c>
      <c r="R36" s="73">
        <f t="shared" si="2"/>
        <v>-136551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-404522</v>
      </c>
      <c r="X36" s="73">
        <f t="shared" si="2"/>
        <v>-404816</v>
      </c>
      <c r="Y36" s="73">
        <f t="shared" si="2"/>
        <v>294</v>
      </c>
      <c r="Z36" s="170">
        <f>+IF(X36&lt;&gt;0,+(Y36/X36)*100,0)</f>
        <v>-0.07262558792142602</v>
      </c>
      <c r="AA36" s="74">
        <f>SUM(AA31:AA35)</f>
        <v>-404816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-11025019</v>
      </c>
      <c r="D38" s="153">
        <f>+D17+D27+D36</f>
        <v>0</v>
      </c>
      <c r="E38" s="99">
        <f t="shared" si="3"/>
        <v>-6265512</v>
      </c>
      <c r="F38" s="100">
        <f t="shared" si="3"/>
        <v>-6900094</v>
      </c>
      <c r="G38" s="100">
        <f t="shared" si="3"/>
        <v>3874324</v>
      </c>
      <c r="H38" s="100">
        <f t="shared" si="3"/>
        <v>-4752734</v>
      </c>
      <c r="I38" s="100">
        <f t="shared" si="3"/>
        <v>-4647997</v>
      </c>
      <c r="J38" s="100">
        <f t="shared" si="3"/>
        <v>-5526407</v>
      </c>
      <c r="K38" s="100">
        <f t="shared" si="3"/>
        <v>2784380</v>
      </c>
      <c r="L38" s="100">
        <f t="shared" si="3"/>
        <v>270128</v>
      </c>
      <c r="M38" s="100">
        <f t="shared" si="3"/>
        <v>2797866</v>
      </c>
      <c r="N38" s="100">
        <f t="shared" si="3"/>
        <v>5852374</v>
      </c>
      <c r="O38" s="100">
        <f t="shared" si="3"/>
        <v>619271</v>
      </c>
      <c r="P38" s="100">
        <f t="shared" si="3"/>
        <v>-4830053</v>
      </c>
      <c r="Q38" s="100">
        <f t="shared" si="3"/>
        <v>1076328</v>
      </c>
      <c r="R38" s="100">
        <f t="shared" si="3"/>
        <v>-3134454</v>
      </c>
      <c r="S38" s="100">
        <f t="shared" si="3"/>
        <v>4544618</v>
      </c>
      <c r="T38" s="100">
        <f t="shared" si="3"/>
        <v>-3735879</v>
      </c>
      <c r="U38" s="100">
        <f t="shared" si="3"/>
        <v>-3270268</v>
      </c>
      <c r="V38" s="100">
        <f t="shared" si="3"/>
        <v>-2461529</v>
      </c>
      <c r="W38" s="100">
        <f t="shared" si="3"/>
        <v>-5270016</v>
      </c>
      <c r="X38" s="100">
        <f t="shared" si="3"/>
        <v>-6900094</v>
      </c>
      <c r="Y38" s="100">
        <f t="shared" si="3"/>
        <v>1630078</v>
      </c>
      <c r="Z38" s="137">
        <f>+IF(X38&lt;&gt;0,+(Y38/X38)*100,0)</f>
        <v>-23.623997006417593</v>
      </c>
      <c r="AA38" s="102">
        <f>+AA17+AA27+AA36</f>
        <v>-6900094</v>
      </c>
    </row>
    <row r="39" spans="1:27" ht="12.75">
      <c r="A39" s="249" t="s">
        <v>200</v>
      </c>
      <c r="B39" s="182"/>
      <c r="C39" s="153">
        <v>30020459</v>
      </c>
      <c r="D39" s="153"/>
      <c r="E39" s="99">
        <v>9494287</v>
      </c>
      <c r="F39" s="100">
        <v>9561341</v>
      </c>
      <c r="G39" s="100">
        <v>8616100</v>
      </c>
      <c r="H39" s="100">
        <v>12490424</v>
      </c>
      <c r="I39" s="100">
        <v>7737690</v>
      </c>
      <c r="J39" s="100">
        <v>8616100</v>
      </c>
      <c r="K39" s="100">
        <v>3089693</v>
      </c>
      <c r="L39" s="100">
        <v>5874073</v>
      </c>
      <c r="M39" s="100">
        <v>6144201</v>
      </c>
      <c r="N39" s="100">
        <v>3089693</v>
      </c>
      <c r="O39" s="100">
        <v>8942067</v>
      </c>
      <c r="P39" s="100">
        <v>9561338</v>
      </c>
      <c r="Q39" s="100">
        <v>4731285</v>
      </c>
      <c r="R39" s="100">
        <v>8942067</v>
      </c>
      <c r="S39" s="100">
        <v>5807613</v>
      </c>
      <c r="T39" s="100">
        <v>10352231</v>
      </c>
      <c r="U39" s="100">
        <v>6616352</v>
      </c>
      <c r="V39" s="100">
        <v>5807613</v>
      </c>
      <c r="W39" s="100">
        <v>8616100</v>
      </c>
      <c r="X39" s="100">
        <v>9561341</v>
      </c>
      <c r="Y39" s="100">
        <v>-945241</v>
      </c>
      <c r="Z39" s="137">
        <v>-9.89</v>
      </c>
      <c r="AA39" s="102">
        <v>9561341</v>
      </c>
    </row>
    <row r="40" spans="1:27" ht="12.75">
      <c r="A40" s="269" t="s">
        <v>201</v>
      </c>
      <c r="B40" s="256"/>
      <c r="C40" s="257">
        <v>18995440</v>
      </c>
      <c r="D40" s="257"/>
      <c r="E40" s="258">
        <v>3228775</v>
      </c>
      <c r="F40" s="259">
        <v>2661247</v>
      </c>
      <c r="G40" s="259">
        <v>12490424</v>
      </c>
      <c r="H40" s="259">
        <v>7737690</v>
      </c>
      <c r="I40" s="259">
        <v>3089693</v>
      </c>
      <c r="J40" s="259">
        <v>3089693</v>
      </c>
      <c r="K40" s="259">
        <v>5874073</v>
      </c>
      <c r="L40" s="259">
        <v>6144201</v>
      </c>
      <c r="M40" s="259">
        <v>8942067</v>
      </c>
      <c r="N40" s="259">
        <v>8942067</v>
      </c>
      <c r="O40" s="259">
        <v>9561338</v>
      </c>
      <c r="P40" s="259">
        <v>4731285</v>
      </c>
      <c r="Q40" s="259">
        <v>5807613</v>
      </c>
      <c r="R40" s="259">
        <v>9561338</v>
      </c>
      <c r="S40" s="259">
        <v>10352231</v>
      </c>
      <c r="T40" s="259">
        <v>6616352</v>
      </c>
      <c r="U40" s="259">
        <v>3346084</v>
      </c>
      <c r="V40" s="259">
        <v>3346084</v>
      </c>
      <c r="W40" s="259">
        <v>3346084</v>
      </c>
      <c r="X40" s="259">
        <v>2661247</v>
      </c>
      <c r="Y40" s="259">
        <v>684837</v>
      </c>
      <c r="Z40" s="260">
        <v>25.73</v>
      </c>
      <c r="AA40" s="261">
        <v>2661247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21115636</v>
      </c>
      <c r="D5" s="200">
        <f t="shared" si="0"/>
        <v>0</v>
      </c>
      <c r="E5" s="106">
        <f t="shared" si="0"/>
        <v>14160000</v>
      </c>
      <c r="F5" s="106">
        <f t="shared" si="0"/>
        <v>18154730</v>
      </c>
      <c r="G5" s="106">
        <f t="shared" si="0"/>
        <v>847460</v>
      </c>
      <c r="H5" s="106">
        <f t="shared" si="0"/>
        <v>821354</v>
      </c>
      <c r="I5" s="106">
        <f t="shared" si="0"/>
        <v>896150</v>
      </c>
      <c r="J5" s="106">
        <f t="shared" si="0"/>
        <v>2564964</v>
      </c>
      <c r="K5" s="106">
        <f t="shared" si="0"/>
        <v>1256658</v>
      </c>
      <c r="L5" s="106">
        <f t="shared" si="0"/>
        <v>83722</v>
      </c>
      <c r="M5" s="106">
        <f t="shared" si="0"/>
        <v>3130226</v>
      </c>
      <c r="N5" s="106">
        <f t="shared" si="0"/>
        <v>4470606</v>
      </c>
      <c r="O5" s="106">
        <f t="shared" si="0"/>
        <v>937719</v>
      </c>
      <c r="P5" s="106">
        <f t="shared" si="0"/>
        <v>1150853</v>
      </c>
      <c r="Q5" s="106">
        <f t="shared" si="0"/>
        <v>3027573</v>
      </c>
      <c r="R5" s="106">
        <f t="shared" si="0"/>
        <v>5116145</v>
      </c>
      <c r="S5" s="106">
        <f t="shared" si="0"/>
        <v>554493</v>
      </c>
      <c r="T5" s="106">
        <f t="shared" si="0"/>
        <v>570647</v>
      </c>
      <c r="U5" s="106">
        <f t="shared" si="0"/>
        <v>3443834</v>
      </c>
      <c r="V5" s="106">
        <f t="shared" si="0"/>
        <v>4568974</v>
      </c>
      <c r="W5" s="106">
        <f t="shared" si="0"/>
        <v>16720689</v>
      </c>
      <c r="X5" s="106">
        <f t="shared" si="0"/>
        <v>18154730</v>
      </c>
      <c r="Y5" s="106">
        <f t="shared" si="0"/>
        <v>-1434041</v>
      </c>
      <c r="Z5" s="201">
        <f>+IF(X5&lt;&gt;0,+(Y5/X5)*100,0)</f>
        <v>-7.898993815936674</v>
      </c>
      <c r="AA5" s="199">
        <f>SUM(AA11:AA18)</f>
        <v>18154730</v>
      </c>
    </row>
    <row r="6" spans="1:27" ht="12.75">
      <c r="A6" s="291" t="s">
        <v>205</v>
      </c>
      <c r="B6" s="142"/>
      <c r="C6" s="62">
        <v>675628</v>
      </c>
      <c r="D6" s="156"/>
      <c r="E6" s="60">
        <v>6000000</v>
      </c>
      <c r="F6" s="60">
        <v>6000000</v>
      </c>
      <c r="G6" s="60">
        <v>391011</v>
      </c>
      <c r="H6" s="60">
        <v>595577</v>
      </c>
      <c r="I6" s="60">
        <v>664348</v>
      </c>
      <c r="J6" s="60">
        <v>1650936</v>
      </c>
      <c r="K6" s="60">
        <v>1076169</v>
      </c>
      <c r="L6" s="60"/>
      <c r="M6" s="60">
        <v>152731</v>
      </c>
      <c r="N6" s="60">
        <v>1228900</v>
      </c>
      <c r="O6" s="60"/>
      <c r="P6" s="60"/>
      <c r="Q6" s="60"/>
      <c r="R6" s="60"/>
      <c r="S6" s="60"/>
      <c r="T6" s="60"/>
      <c r="U6" s="60">
        <v>400992</v>
      </c>
      <c r="V6" s="60">
        <v>400992</v>
      </c>
      <c r="W6" s="60">
        <v>3280828</v>
      </c>
      <c r="X6" s="60">
        <v>6000000</v>
      </c>
      <c r="Y6" s="60">
        <v>-2719172</v>
      </c>
      <c r="Z6" s="140">
        <v>-45.32</v>
      </c>
      <c r="AA6" s="155">
        <v>6000000</v>
      </c>
    </row>
    <row r="7" spans="1:27" ht="12.75">
      <c r="A7" s="291" t="s">
        <v>206</v>
      </c>
      <c r="B7" s="142"/>
      <c r="C7" s="62">
        <v>5800318</v>
      </c>
      <c r="D7" s="156"/>
      <c r="E7" s="60"/>
      <c r="F7" s="60">
        <v>2612478</v>
      </c>
      <c r="G7" s="60"/>
      <c r="H7" s="60"/>
      <c r="I7" s="60"/>
      <c r="J7" s="60"/>
      <c r="K7" s="60"/>
      <c r="L7" s="60"/>
      <c r="M7" s="60">
        <v>1701754</v>
      </c>
      <c r="N7" s="60">
        <v>1701754</v>
      </c>
      <c r="O7" s="60">
        <v>910724</v>
      </c>
      <c r="P7" s="60"/>
      <c r="Q7" s="60">
        <v>1315789</v>
      </c>
      <c r="R7" s="60">
        <v>2226513</v>
      </c>
      <c r="S7" s="60"/>
      <c r="T7" s="60"/>
      <c r="U7" s="60"/>
      <c r="V7" s="60"/>
      <c r="W7" s="60">
        <v>3928267</v>
      </c>
      <c r="X7" s="60">
        <v>2612478</v>
      </c>
      <c r="Y7" s="60">
        <v>1315789</v>
      </c>
      <c r="Z7" s="140">
        <v>50.37</v>
      </c>
      <c r="AA7" s="155">
        <v>2612478</v>
      </c>
    </row>
    <row r="8" spans="1:27" ht="12.75">
      <c r="A8" s="291" t="s">
        <v>207</v>
      </c>
      <c r="B8" s="142"/>
      <c r="C8" s="62">
        <v>1170521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>
        <v>12418885</v>
      </c>
      <c r="D9" s="156"/>
      <c r="E9" s="60">
        <v>7927000</v>
      </c>
      <c r="F9" s="60">
        <v>7927000</v>
      </c>
      <c r="G9" s="60">
        <v>456449</v>
      </c>
      <c r="H9" s="60"/>
      <c r="I9" s="60"/>
      <c r="J9" s="60">
        <v>456449</v>
      </c>
      <c r="K9" s="60"/>
      <c r="L9" s="60"/>
      <c r="M9" s="60">
        <v>1080608</v>
      </c>
      <c r="N9" s="60">
        <v>1080608</v>
      </c>
      <c r="O9" s="60"/>
      <c r="P9" s="60">
        <v>1013974</v>
      </c>
      <c r="Q9" s="60">
        <v>1698426</v>
      </c>
      <c r="R9" s="60">
        <v>2712400</v>
      </c>
      <c r="S9" s="60">
        <v>539296</v>
      </c>
      <c r="T9" s="60">
        <v>534578</v>
      </c>
      <c r="U9" s="60">
        <v>2986294</v>
      </c>
      <c r="V9" s="60">
        <v>4060168</v>
      </c>
      <c r="W9" s="60">
        <v>8309625</v>
      </c>
      <c r="X9" s="60">
        <v>7927000</v>
      </c>
      <c r="Y9" s="60">
        <v>382625</v>
      </c>
      <c r="Z9" s="140">
        <v>4.83</v>
      </c>
      <c r="AA9" s="155">
        <v>7927000</v>
      </c>
    </row>
    <row r="10" spans="1:27" ht="12.75">
      <c r="A10" s="291" t="s">
        <v>209</v>
      </c>
      <c r="B10" s="142"/>
      <c r="C10" s="62">
        <v>21771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20087123</v>
      </c>
      <c r="D11" s="294">
        <f t="shared" si="1"/>
        <v>0</v>
      </c>
      <c r="E11" s="295">
        <f t="shared" si="1"/>
        <v>13927000</v>
      </c>
      <c r="F11" s="295">
        <f t="shared" si="1"/>
        <v>16539478</v>
      </c>
      <c r="G11" s="295">
        <f t="shared" si="1"/>
        <v>847460</v>
      </c>
      <c r="H11" s="295">
        <f t="shared" si="1"/>
        <v>595577</v>
      </c>
      <c r="I11" s="295">
        <f t="shared" si="1"/>
        <v>664348</v>
      </c>
      <c r="J11" s="295">
        <f t="shared" si="1"/>
        <v>2107385</v>
      </c>
      <c r="K11" s="295">
        <f t="shared" si="1"/>
        <v>1076169</v>
      </c>
      <c r="L11" s="295">
        <f t="shared" si="1"/>
        <v>0</v>
      </c>
      <c r="M11" s="295">
        <f t="shared" si="1"/>
        <v>2935093</v>
      </c>
      <c r="N11" s="295">
        <f t="shared" si="1"/>
        <v>4011262</v>
      </c>
      <c r="O11" s="295">
        <f t="shared" si="1"/>
        <v>910724</v>
      </c>
      <c r="P11" s="295">
        <f t="shared" si="1"/>
        <v>1013974</v>
      </c>
      <c r="Q11" s="295">
        <f t="shared" si="1"/>
        <v>3014215</v>
      </c>
      <c r="R11" s="295">
        <f t="shared" si="1"/>
        <v>4938913</v>
      </c>
      <c r="S11" s="295">
        <f t="shared" si="1"/>
        <v>539296</v>
      </c>
      <c r="T11" s="295">
        <f t="shared" si="1"/>
        <v>534578</v>
      </c>
      <c r="U11" s="295">
        <f t="shared" si="1"/>
        <v>3387286</v>
      </c>
      <c r="V11" s="295">
        <f t="shared" si="1"/>
        <v>4461160</v>
      </c>
      <c r="W11" s="295">
        <f t="shared" si="1"/>
        <v>15518720</v>
      </c>
      <c r="X11" s="295">
        <f t="shared" si="1"/>
        <v>16539478</v>
      </c>
      <c r="Y11" s="295">
        <f t="shared" si="1"/>
        <v>-1020758</v>
      </c>
      <c r="Z11" s="296">
        <f>+IF(X11&lt;&gt;0,+(Y11/X11)*100,0)</f>
        <v>-6.17164580405742</v>
      </c>
      <c r="AA11" s="297">
        <f>SUM(AA6:AA10)</f>
        <v>16539478</v>
      </c>
    </row>
    <row r="12" spans="1:27" ht="12.75">
      <c r="A12" s="298" t="s">
        <v>211</v>
      </c>
      <c r="B12" s="136"/>
      <c r="C12" s="62"/>
      <c r="D12" s="156"/>
      <c r="E12" s="60">
        <v>233000</v>
      </c>
      <c r="F12" s="60">
        <v>233000</v>
      </c>
      <c r="G12" s="60"/>
      <c r="H12" s="60">
        <v>210660</v>
      </c>
      <c r="I12" s="60">
        <v>172101</v>
      </c>
      <c r="J12" s="60">
        <v>382761</v>
      </c>
      <c r="K12" s="60">
        <v>146260</v>
      </c>
      <c r="L12" s="60">
        <v>69649</v>
      </c>
      <c r="M12" s="60"/>
      <c r="N12" s="60">
        <v>215909</v>
      </c>
      <c r="O12" s="60"/>
      <c r="P12" s="60"/>
      <c r="Q12" s="60"/>
      <c r="R12" s="60"/>
      <c r="S12" s="60"/>
      <c r="T12" s="60"/>
      <c r="U12" s="60"/>
      <c r="V12" s="60"/>
      <c r="W12" s="60">
        <v>598670</v>
      </c>
      <c r="X12" s="60">
        <v>233000</v>
      </c>
      <c r="Y12" s="60">
        <v>365670</v>
      </c>
      <c r="Z12" s="140">
        <v>156.94</v>
      </c>
      <c r="AA12" s="155">
        <v>233000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1028513</v>
      </c>
      <c r="D15" s="156"/>
      <c r="E15" s="60"/>
      <c r="F15" s="60">
        <v>1382252</v>
      </c>
      <c r="G15" s="60"/>
      <c r="H15" s="60">
        <v>15117</v>
      </c>
      <c r="I15" s="60">
        <v>59701</v>
      </c>
      <c r="J15" s="60">
        <v>74818</v>
      </c>
      <c r="K15" s="60">
        <v>34229</v>
      </c>
      <c r="L15" s="60">
        <v>14073</v>
      </c>
      <c r="M15" s="60">
        <v>195133</v>
      </c>
      <c r="N15" s="60">
        <v>243435</v>
      </c>
      <c r="O15" s="60">
        <v>26995</v>
      </c>
      <c r="P15" s="60">
        <v>136879</v>
      </c>
      <c r="Q15" s="60">
        <v>13358</v>
      </c>
      <c r="R15" s="60">
        <v>177232</v>
      </c>
      <c r="S15" s="60">
        <v>15197</v>
      </c>
      <c r="T15" s="60">
        <v>36069</v>
      </c>
      <c r="U15" s="60">
        <v>56548</v>
      </c>
      <c r="V15" s="60">
        <v>107814</v>
      </c>
      <c r="W15" s="60">
        <v>603299</v>
      </c>
      <c r="X15" s="60">
        <v>1382252</v>
      </c>
      <c r="Y15" s="60">
        <v>-778953</v>
      </c>
      <c r="Z15" s="140">
        <v>-56.35</v>
      </c>
      <c r="AA15" s="155">
        <v>1382252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675628</v>
      </c>
      <c r="D36" s="156">
        <f t="shared" si="4"/>
        <v>0</v>
      </c>
      <c r="E36" s="60">
        <f t="shared" si="4"/>
        <v>6000000</v>
      </c>
      <c r="F36" s="60">
        <f t="shared" si="4"/>
        <v>6000000</v>
      </c>
      <c r="G36" s="60">
        <f t="shared" si="4"/>
        <v>391011</v>
      </c>
      <c r="H36" s="60">
        <f t="shared" si="4"/>
        <v>595577</v>
      </c>
      <c r="I36" s="60">
        <f t="shared" si="4"/>
        <v>664348</v>
      </c>
      <c r="J36" s="60">
        <f t="shared" si="4"/>
        <v>1650936</v>
      </c>
      <c r="K36" s="60">
        <f t="shared" si="4"/>
        <v>1076169</v>
      </c>
      <c r="L36" s="60">
        <f t="shared" si="4"/>
        <v>0</v>
      </c>
      <c r="M36" s="60">
        <f t="shared" si="4"/>
        <v>152731</v>
      </c>
      <c r="N36" s="60">
        <f t="shared" si="4"/>
        <v>1228900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400992</v>
      </c>
      <c r="V36" s="60">
        <f t="shared" si="4"/>
        <v>400992</v>
      </c>
      <c r="W36" s="60">
        <f t="shared" si="4"/>
        <v>3280828</v>
      </c>
      <c r="X36" s="60">
        <f t="shared" si="4"/>
        <v>6000000</v>
      </c>
      <c r="Y36" s="60">
        <f t="shared" si="4"/>
        <v>-2719172</v>
      </c>
      <c r="Z36" s="140">
        <f aca="true" t="shared" si="5" ref="Z36:Z49">+IF(X36&lt;&gt;0,+(Y36/X36)*100,0)</f>
        <v>-45.31953333333333</v>
      </c>
      <c r="AA36" s="155">
        <f>AA6+AA21</f>
        <v>6000000</v>
      </c>
    </row>
    <row r="37" spans="1:27" ht="12.75">
      <c r="A37" s="291" t="s">
        <v>206</v>
      </c>
      <c r="B37" s="142"/>
      <c r="C37" s="62">
        <f t="shared" si="4"/>
        <v>5800318</v>
      </c>
      <c r="D37" s="156">
        <f t="shared" si="4"/>
        <v>0</v>
      </c>
      <c r="E37" s="60">
        <f t="shared" si="4"/>
        <v>0</v>
      </c>
      <c r="F37" s="60">
        <f t="shared" si="4"/>
        <v>2612478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1701754</v>
      </c>
      <c r="N37" s="60">
        <f t="shared" si="4"/>
        <v>1701754</v>
      </c>
      <c r="O37" s="60">
        <f t="shared" si="4"/>
        <v>910724</v>
      </c>
      <c r="P37" s="60">
        <f t="shared" si="4"/>
        <v>0</v>
      </c>
      <c r="Q37" s="60">
        <f t="shared" si="4"/>
        <v>1315789</v>
      </c>
      <c r="R37" s="60">
        <f t="shared" si="4"/>
        <v>2226513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3928267</v>
      </c>
      <c r="X37" s="60">
        <f t="shared" si="4"/>
        <v>2612478</v>
      </c>
      <c r="Y37" s="60">
        <f t="shared" si="4"/>
        <v>1315789</v>
      </c>
      <c r="Z37" s="140">
        <f t="shared" si="5"/>
        <v>50.36555331757818</v>
      </c>
      <c r="AA37" s="155">
        <f>AA7+AA22</f>
        <v>2612478</v>
      </c>
    </row>
    <row r="38" spans="1:27" ht="12.75">
      <c r="A38" s="291" t="s">
        <v>207</v>
      </c>
      <c r="B38" s="142"/>
      <c r="C38" s="62">
        <f t="shared" si="4"/>
        <v>1170521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12418885</v>
      </c>
      <c r="D39" s="156">
        <f t="shared" si="4"/>
        <v>0</v>
      </c>
      <c r="E39" s="60">
        <f t="shared" si="4"/>
        <v>7927000</v>
      </c>
      <c r="F39" s="60">
        <f t="shared" si="4"/>
        <v>7927000</v>
      </c>
      <c r="G39" s="60">
        <f t="shared" si="4"/>
        <v>456449</v>
      </c>
      <c r="H39" s="60">
        <f t="shared" si="4"/>
        <v>0</v>
      </c>
      <c r="I39" s="60">
        <f t="shared" si="4"/>
        <v>0</v>
      </c>
      <c r="J39" s="60">
        <f t="shared" si="4"/>
        <v>456449</v>
      </c>
      <c r="K39" s="60">
        <f t="shared" si="4"/>
        <v>0</v>
      </c>
      <c r="L39" s="60">
        <f t="shared" si="4"/>
        <v>0</v>
      </c>
      <c r="M39" s="60">
        <f t="shared" si="4"/>
        <v>1080608</v>
      </c>
      <c r="N39" s="60">
        <f t="shared" si="4"/>
        <v>1080608</v>
      </c>
      <c r="O39" s="60">
        <f t="shared" si="4"/>
        <v>0</v>
      </c>
      <c r="P39" s="60">
        <f t="shared" si="4"/>
        <v>1013974</v>
      </c>
      <c r="Q39" s="60">
        <f t="shared" si="4"/>
        <v>1698426</v>
      </c>
      <c r="R39" s="60">
        <f t="shared" si="4"/>
        <v>2712400</v>
      </c>
      <c r="S39" s="60">
        <f t="shared" si="4"/>
        <v>539296</v>
      </c>
      <c r="T39" s="60">
        <f t="shared" si="4"/>
        <v>534578</v>
      </c>
      <c r="U39" s="60">
        <f t="shared" si="4"/>
        <v>2986294</v>
      </c>
      <c r="V39" s="60">
        <f t="shared" si="4"/>
        <v>4060168</v>
      </c>
      <c r="W39" s="60">
        <f t="shared" si="4"/>
        <v>8309625</v>
      </c>
      <c r="X39" s="60">
        <f t="shared" si="4"/>
        <v>7927000</v>
      </c>
      <c r="Y39" s="60">
        <f t="shared" si="4"/>
        <v>382625</v>
      </c>
      <c r="Z39" s="140">
        <f t="shared" si="5"/>
        <v>4.8268575753753</v>
      </c>
      <c r="AA39" s="155">
        <f>AA9+AA24</f>
        <v>7927000</v>
      </c>
    </row>
    <row r="40" spans="1:27" ht="12.75">
      <c r="A40" s="291" t="s">
        <v>209</v>
      </c>
      <c r="B40" s="142"/>
      <c r="C40" s="62">
        <f t="shared" si="4"/>
        <v>21771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20087123</v>
      </c>
      <c r="D41" s="294">
        <f t="shared" si="6"/>
        <v>0</v>
      </c>
      <c r="E41" s="295">
        <f t="shared" si="6"/>
        <v>13927000</v>
      </c>
      <c r="F41" s="295">
        <f t="shared" si="6"/>
        <v>16539478</v>
      </c>
      <c r="G41" s="295">
        <f t="shared" si="6"/>
        <v>847460</v>
      </c>
      <c r="H41" s="295">
        <f t="shared" si="6"/>
        <v>595577</v>
      </c>
      <c r="I41" s="295">
        <f t="shared" si="6"/>
        <v>664348</v>
      </c>
      <c r="J41" s="295">
        <f t="shared" si="6"/>
        <v>2107385</v>
      </c>
      <c r="K41" s="295">
        <f t="shared" si="6"/>
        <v>1076169</v>
      </c>
      <c r="L41" s="295">
        <f t="shared" si="6"/>
        <v>0</v>
      </c>
      <c r="M41" s="295">
        <f t="shared" si="6"/>
        <v>2935093</v>
      </c>
      <c r="N41" s="295">
        <f t="shared" si="6"/>
        <v>4011262</v>
      </c>
      <c r="O41" s="295">
        <f t="shared" si="6"/>
        <v>910724</v>
      </c>
      <c r="P41" s="295">
        <f t="shared" si="6"/>
        <v>1013974</v>
      </c>
      <c r="Q41" s="295">
        <f t="shared" si="6"/>
        <v>3014215</v>
      </c>
      <c r="R41" s="295">
        <f t="shared" si="6"/>
        <v>4938913</v>
      </c>
      <c r="S41" s="295">
        <f t="shared" si="6"/>
        <v>539296</v>
      </c>
      <c r="T41" s="295">
        <f t="shared" si="6"/>
        <v>534578</v>
      </c>
      <c r="U41" s="295">
        <f t="shared" si="6"/>
        <v>3387286</v>
      </c>
      <c r="V41" s="295">
        <f t="shared" si="6"/>
        <v>4461160</v>
      </c>
      <c r="W41" s="295">
        <f t="shared" si="6"/>
        <v>15518720</v>
      </c>
      <c r="X41" s="295">
        <f t="shared" si="6"/>
        <v>16539478</v>
      </c>
      <c r="Y41" s="295">
        <f t="shared" si="6"/>
        <v>-1020758</v>
      </c>
      <c r="Z41" s="296">
        <f t="shared" si="5"/>
        <v>-6.17164580405742</v>
      </c>
      <c r="AA41" s="297">
        <f>SUM(AA36:AA40)</f>
        <v>16539478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233000</v>
      </c>
      <c r="F42" s="54">
        <f t="shared" si="7"/>
        <v>233000</v>
      </c>
      <c r="G42" s="54">
        <f t="shared" si="7"/>
        <v>0</v>
      </c>
      <c r="H42" s="54">
        <f t="shared" si="7"/>
        <v>210660</v>
      </c>
      <c r="I42" s="54">
        <f t="shared" si="7"/>
        <v>172101</v>
      </c>
      <c r="J42" s="54">
        <f t="shared" si="7"/>
        <v>382761</v>
      </c>
      <c r="K42" s="54">
        <f t="shared" si="7"/>
        <v>146260</v>
      </c>
      <c r="L42" s="54">
        <f t="shared" si="7"/>
        <v>69649</v>
      </c>
      <c r="M42" s="54">
        <f t="shared" si="7"/>
        <v>0</v>
      </c>
      <c r="N42" s="54">
        <f t="shared" si="7"/>
        <v>215909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598670</v>
      </c>
      <c r="X42" s="54">
        <f t="shared" si="7"/>
        <v>233000</v>
      </c>
      <c r="Y42" s="54">
        <f t="shared" si="7"/>
        <v>365670</v>
      </c>
      <c r="Z42" s="184">
        <f t="shared" si="5"/>
        <v>156.93991416309012</v>
      </c>
      <c r="AA42" s="130">
        <f aca="true" t="shared" si="8" ref="AA42:AA48">AA12+AA27</f>
        <v>233000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1028513</v>
      </c>
      <c r="D45" s="129">
        <f t="shared" si="7"/>
        <v>0</v>
      </c>
      <c r="E45" s="54">
        <f t="shared" si="7"/>
        <v>0</v>
      </c>
      <c r="F45" s="54">
        <f t="shared" si="7"/>
        <v>1382252</v>
      </c>
      <c r="G45" s="54">
        <f t="shared" si="7"/>
        <v>0</v>
      </c>
      <c r="H45" s="54">
        <f t="shared" si="7"/>
        <v>15117</v>
      </c>
      <c r="I45" s="54">
        <f t="shared" si="7"/>
        <v>59701</v>
      </c>
      <c r="J45" s="54">
        <f t="shared" si="7"/>
        <v>74818</v>
      </c>
      <c r="K45" s="54">
        <f t="shared" si="7"/>
        <v>34229</v>
      </c>
      <c r="L45" s="54">
        <f t="shared" si="7"/>
        <v>14073</v>
      </c>
      <c r="M45" s="54">
        <f t="shared" si="7"/>
        <v>195133</v>
      </c>
      <c r="N45" s="54">
        <f t="shared" si="7"/>
        <v>243435</v>
      </c>
      <c r="O45" s="54">
        <f t="shared" si="7"/>
        <v>26995</v>
      </c>
      <c r="P45" s="54">
        <f t="shared" si="7"/>
        <v>136879</v>
      </c>
      <c r="Q45" s="54">
        <f t="shared" si="7"/>
        <v>13358</v>
      </c>
      <c r="R45" s="54">
        <f t="shared" si="7"/>
        <v>177232</v>
      </c>
      <c r="S45" s="54">
        <f t="shared" si="7"/>
        <v>15197</v>
      </c>
      <c r="T45" s="54">
        <f t="shared" si="7"/>
        <v>36069</v>
      </c>
      <c r="U45" s="54">
        <f t="shared" si="7"/>
        <v>56548</v>
      </c>
      <c r="V45" s="54">
        <f t="shared" si="7"/>
        <v>107814</v>
      </c>
      <c r="W45" s="54">
        <f t="shared" si="7"/>
        <v>603299</v>
      </c>
      <c r="X45" s="54">
        <f t="shared" si="7"/>
        <v>1382252</v>
      </c>
      <c r="Y45" s="54">
        <f t="shared" si="7"/>
        <v>-778953</v>
      </c>
      <c r="Z45" s="184">
        <f t="shared" si="5"/>
        <v>-56.35390652355721</v>
      </c>
      <c r="AA45" s="130">
        <f t="shared" si="8"/>
        <v>1382252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21115636</v>
      </c>
      <c r="D49" s="218">
        <f t="shared" si="9"/>
        <v>0</v>
      </c>
      <c r="E49" s="220">
        <f t="shared" si="9"/>
        <v>14160000</v>
      </c>
      <c r="F49" s="220">
        <f t="shared" si="9"/>
        <v>18154730</v>
      </c>
      <c r="G49" s="220">
        <f t="shared" si="9"/>
        <v>847460</v>
      </c>
      <c r="H49" s="220">
        <f t="shared" si="9"/>
        <v>821354</v>
      </c>
      <c r="I49" s="220">
        <f t="shared" si="9"/>
        <v>896150</v>
      </c>
      <c r="J49" s="220">
        <f t="shared" si="9"/>
        <v>2564964</v>
      </c>
      <c r="K49" s="220">
        <f t="shared" si="9"/>
        <v>1256658</v>
      </c>
      <c r="L49" s="220">
        <f t="shared" si="9"/>
        <v>83722</v>
      </c>
      <c r="M49" s="220">
        <f t="shared" si="9"/>
        <v>3130226</v>
      </c>
      <c r="N49" s="220">
        <f t="shared" si="9"/>
        <v>4470606</v>
      </c>
      <c r="O49" s="220">
        <f t="shared" si="9"/>
        <v>937719</v>
      </c>
      <c r="P49" s="220">
        <f t="shared" si="9"/>
        <v>1150853</v>
      </c>
      <c r="Q49" s="220">
        <f t="shared" si="9"/>
        <v>3027573</v>
      </c>
      <c r="R49" s="220">
        <f t="shared" si="9"/>
        <v>5116145</v>
      </c>
      <c r="S49" s="220">
        <f t="shared" si="9"/>
        <v>554493</v>
      </c>
      <c r="T49" s="220">
        <f t="shared" si="9"/>
        <v>570647</v>
      </c>
      <c r="U49" s="220">
        <f t="shared" si="9"/>
        <v>3443834</v>
      </c>
      <c r="V49" s="220">
        <f t="shared" si="9"/>
        <v>4568974</v>
      </c>
      <c r="W49" s="220">
        <f t="shared" si="9"/>
        <v>16720689</v>
      </c>
      <c r="X49" s="220">
        <f t="shared" si="9"/>
        <v>18154730</v>
      </c>
      <c r="Y49" s="220">
        <f t="shared" si="9"/>
        <v>-1434041</v>
      </c>
      <c r="Z49" s="221">
        <f t="shared" si="5"/>
        <v>-7.898993815936674</v>
      </c>
      <c r="AA49" s="222">
        <f>SUM(AA41:AA48)</f>
        <v>18154730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9677806</v>
      </c>
      <c r="D51" s="129">
        <f t="shared" si="10"/>
        <v>0</v>
      </c>
      <c r="E51" s="54">
        <f t="shared" si="10"/>
        <v>10390595</v>
      </c>
      <c r="F51" s="54">
        <f t="shared" si="10"/>
        <v>12723691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12723691</v>
      </c>
      <c r="Y51" s="54">
        <f t="shared" si="10"/>
        <v>-12723691</v>
      </c>
      <c r="Z51" s="184">
        <f>+IF(X51&lt;&gt;0,+(Y51/X51)*100,0)</f>
        <v>-100</v>
      </c>
      <c r="AA51" s="130">
        <f>SUM(AA57:AA61)</f>
        <v>12723691</v>
      </c>
    </row>
    <row r="52" spans="1:27" ht="12.75">
      <c r="A52" s="310" t="s">
        <v>205</v>
      </c>
      <c r="B52" s="142"/>
      <c r="C52" s="62">
        <v>478728</v>
      </c>
      <c r="D52" s="156"/>
      <c r="E52" s="60">
        <v>850000</v>
      </c>
      <c r="F52" s="60">
        <v>850000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850000</v>
      </c>
      <c r="Y52" s="60">
        <v>-850000</v>
      </c>
      <c r="Z52" s="140">
        <v>-100</v>
      </c>
      <c r="AA52" s="155">
        <v>850000</v>
      </c>
    </row>
    <row r="53" spans="1:27" ht="12.75">
      <c r="A53" s="310" t="s">
        <v>206</v>
      </c>
      <c r="B53" s="142"/>
      <c r="C53" s="62">
        <v>2946619</v>
      </c>
      <c r="D53" s="156"/>
      <c r="E53" s="60">
        <v>3076894</v>
      </c>
      <c r="F53" s="60">
        <v>3076894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3076894</v>
      </c>
      <c r="Y53" s="60">
        <v>-3076894</v>
      </c>
      <c r="Z53" s="140">
        <v>-100</v>
      </c>
      <c r="AA53" s="155">
        <v>3076894</v>
      </c>
    </row>
    <row r="54" spans="1:27" ht="12.75">
      <c r="A54" s="310" t="s">
        <v>207</v>
      </c>
      <c r="B54" s="142"/>
      <c r="C54" s="62">
        <v>1389341</v>
      </c>
      <c r="D54" s="156"/>
      <c r="E54" s="60">
        <v>1651306</v>
      </c>
      <c r="F54" s="60">
        <v>1651306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1651306</v>
      </c>
      <c r="Y54" s="60">
        <v>-1651306</v>
      </c>
      <c r="Z54" s="140">
        <v>-100</v>
      </c>
      <c r="AA54" s="155">
        <v>1651306</v>
      </c>
    </row>
    <row r="55" spans="1:27" ht="12.75">
      <c r="A55" s="310" t="s">
        <v>208</v>
      </c>
      <c r="B55" s="142"/>
      <c r="C55" s="62">
        <v>414528</v>
      </c>
      <c r="D55" s="156"/>
      <c r="E55" s="60">
        <v>777573</v>
      </c>
      <c r="F55" s="60">
        <v>777573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777573</v>
      </c>
      <c r="Y55" s="60">
        <v>-777573</v>
      </c>
      <c r="Z55" s="140">
        <v>-100</v>
      </c>
      <c r="AA55" s="155">
        <v>777573</v>
      </c>
    </row>
    <row r="56" spans="1:27" ht="12.75">
      <c r="A56" s="310" t="s">
        <v>209</v>
      </c>
      <c r="B56" s="142"/>
      <c r="C56" s="62"/>
      <c r="D56" s="156"/>
      <c r="E56" s="60">
        <v>2133025</v>
      </c>
      <c r="F56" s="60">
        <v>2133025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2133025</v>
      </c>
      <c r="Y56" s="60">
        <v>-2133025</v>
      </c>
      <c r="Z56" s="140">
        <v>-100</v>
      </c>
      <c r="AA56" s="155">
        <v>2133025</v>
      </c>
    </row>
    <row r="57" spans="1:27" ht="12.75">
      <c r="A57" s="138" t="s">
        <v>210</v>
      </c>
      <c r="B57" s="142"/>
      <c r="C57" s="293">
        <f aca="true" t="shared" si="11" ref="C57:Y57">SUM(C52:C56)</f>
        <v>5229216</v>
      </c>
      <c r="D57" s="294">
        <f t="shared" si="11"/>
        <v>0</v>
      </c>
      <c r="E57" s="295">
        <f t="shared" si="11"/>
        <v>8488798</v>
      </c>
      <c r="F57" s="295">
        <f t="shared" si="11"/>
        <v>8488798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8488798</v>
      </c>
      <c r="Y57" s="295">
        <f t="shared" si="11"/>
        <v>-8488798</v>
      </c>
      <c r="Z57" s="296">
        <f>+IF(X57&lt;&gt;0,+(Y57/X57)*100,0)</f>
        <v>-100</v>
      </c>
      <c r="AA57" s="297">
        <f>SUM(AA52:AA56)</f>
        <v>8488798</v>
      </c>
    </row>
    <row r="58" spans="1:27" ht="12.75">
      <c r="A58" s="311" t="s">
        <v>211</v>
      </c>
      <c r="B58" s="136"/>
      <c r="C58" s="62">
        <v>729771</v>
      </c>
      <c r="D58" s="156"/>
      <c r="E58" s="60">
        <v>1351294</v>
      </c>
      <c r="F58" s="60">
        <v>1351294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1351294</v>
      </c>
      <c r="Y58" s="60">
        <v>-1351294</v>
      </c>
      <c r="Z58" s="140">
        <v>-100</v>
      </c>
      <c r="AA58" s="155">
        <v>1351294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3718819</v>
      </c>
      <c r="D61" s="156"/>
      <c r="E61" s="60">
        <v>550503</v>
      </c>
      <c r="F61" s="60">
        <v>2883599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2883599</v>
      </c>
      <c r="Y61" s="60">
        <v>-2883599</v>
      </c>
      <c r="Z61" s="140">
        <v>-100</v>
      </c>
      <c r="AA61" s="155">
        <v>2883599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642908</v>
      </c>
      <c r="H66" s="275">
        <v>789432</v>
      </c>
      <c r="I66" s="275">
        <v>1223211</v>
      </c>
      <c r="J66" s="275">
        <v>2655551</v>
      </c>
      <c r="K66" s="275">
        <v>1139980</v>
      </c>
      <c r="L66" s="275">
        <v>467480</v>
      </c>
      <c r="M66" s="275">
        <v>1371094</v>
      </c>
      <c r="N66" s="275">
        <v>2978554</v>
      </c>
      <c r="O66" s="275">
        <v>592108</v>
      </c>
      <c r="P66" s="275">
        <v>1191479</v>
      </c>
      <c r="Q66" s="275">
        <v>327165</v>
      </c>
      <c r="R66" s="275">
        <v>2110752</v>
      </c>
      <c r="S66" s="275">
        <v>588719</v>
      </c>
      <c r="T66" s="275">
        <v>624449</v>
      </c>
      <c r="U66" s="275">
        <v>1436134</v>
      </c>
      <c r="V66" s="275">
        <v>2649302</v>
      </c>
      <c r="W66" s="275">
        <v>10394159</v>
      </c>
      <c r="X66" s="275"/>
      <c r="Y66" s="275">
        <v>10394159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10390595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10390595</v>
      </c>
      <c r="F69" s="220">
        <f t="shared" si="12"/>
        <v>0</v>
      </c>
      <c r="G69" s="220">
        <f t="shared" si="12"/>
        <v>642908</v>
      </c>
      <c r="H69" s="220">
        <f t="shared" si="12"/>
        <v>789432</v>
      </c>
      <c r="I69" s="220">
        <f t="shared" si="12"/>
        <v>1223211</v>
      </c>
      <c r="J69" s="220">
        <f t="shared" si="12"/>
        <v>2655551</v>
      </c>
      <c r="K69" s="220">
        <f t="shared" si="12"/>
        <v>1139980</v>
      </c>
      <c r="L69" s="220">
        <f t="shared" si="12"/>
        <v>467480</v>
      </c>
      <c r="M69" s="220">
        <f t="shared" si="12"/>
        <v>1371094</v>
      </c>
      <c r="N69" s="220">
        <f t="shared" si="12"/>
        <v>2978554</v>
      </c>
      <c r="O69" s="220">
        <f t="shared" si="12"/>
        <v>592108</v>
      </c>
      <c r="P69" s="220">
        <f t="shared" si="12"/>
        <v>1191479</v>
      </c>
      <c r="Q69" s="220">
        <f t="shared" si="12"/>
        <v>327165</v>
      </c>
      <c r="R69" s="220">
        <f t="shared" si="12"/>
        <v>2110752</v>
      </c>
      <c r="S69" s="220">
        <f t="shared" si="12"/>
        <v>588719</v>
      </c>
      <c r="T69" s="220">
        <f t="shared" si="12"/>
        <v>624449</v>
      </c>
      <c r="U69" s="220">
        <f t="shared" si="12"/>
        <v>1436134</v>
      </c>
      <c r="V69" s="220">
        <f t="shared" si="12"/>
        <v>2649302</v>
      </c>
      <c r="W69" s="220">
        <f t="shared" si="12"/>
        <v>10394159</v>
      </c>
      <c r="X69" s="220">
        <f t="shared" si="12"/>
        <v>0</v>
      </c>
      <c r="Y69" s="220">
        <f t="shared" si="12"/>
        <v>10394159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20087123</v>
      </c>
      <c r="D5" s="357">
        <f t="shared" si="0"/>
        <v>0</v>
      </c>
      <c r="E5" s="356">
        <f t="shared" si="0"/>
        <v>13927000</v>
      </c>
      <c r="F5" s="358">
        <f t="shared" si="0"/>
        <v>16539478</v>
      </c>
      <c r="G5" s="358">
        <f t="shared" si="0"/>
        <v>847460</v>
      </c>
      <c r="H5" s="356">
        <f t="shared" si="0"/>
        <v>595577</v>
      </c>
      <c r="I5" s="356">
        <f t="shared" si="0"/>
        <v>664348</v>
      </c>
      <c r="J5" s="358">
        <f t="shared" si="0"/>
        <v>2107385</v>
      </c>
      <c r="K5" s="358">
        <f t="shared" si="0"/>
        <v>1076169</v>
      </c>
      <c r="L5" s="356">
        <f t="shared" si="0"/>
        <v>0</v>
      </c>
      <c r="M5" s="356">
        <f t="shared" si="0"/>
        <v>2935093</v>
      </c>
      <c r="N5" s="358">
        <f t="shared" si="0"/>
        <v>4011262</v>
      </c>
      <c r="O5" s="358">
        <f t="shared" si="0"/>
        <v>910724</v>
      </c>
      <c r="P5" s="356">
        <f t="shared" si="0"/>
        <v>1013974</v>
      </c>
      <c r="Q5" s="356">
        <f t="shared" si="0"/>
        <v>3014215</v>
      </c>
      <c r="R5" s="358">
        <f t="shared" si="0"/>
        <v>4938913</v>
      </c>
      <c r="S5" s="358">
        <f t="shared" si="0"/>
        <v>539296</v>
      </c>
      <c r="T5" s="356">
        <f t="shared" si="0"/>
        <v>534578</v>
      </c>
      <c r="U5" s="356">
        <f t="shared" si="0"/>
        <v>3387286</v>
      </c>
      <c r="V5" s="358">
        <f t="shared" si="0"/>
        <v>4461160</v>
      </c>
      <c r="W5" s="358">
        <f t="shared" si="0"/>
        <v>15518720</v>
      </c>
      <c r="X5" s="356">
        <f t="shared" si="0"/>
        <v>16539478</v>
      </c>
      <c r="Y5" s="358">
        <f t="shared" si="0"/>
        <v>-1020758</v>
      </c>
      <c r="Z5" s="359">
        <f>+IF(X5&lt;&gt;0,+(Y5/X5)*100,0)</f>
        <v>-6.17164580405742</v>
      </c>
      <c r="AA5" s="360">
        <f>+AA6+AA8+AA11+AA13+AA15</f>
        <v>16539478</v>
      </c>
    </row>
    <row r="6" spans="1:27" ht="12.75">
      <c r="A6" s="361" t="s">
        <v>205</v>
      </c>
      <c r="B6" s="142"/>
      <c r="C6" s="60">
        <f>+C7</f>
        <v>675628</v>
      </c>
      <c r="D6" s="340">
        <f aca="true" t="shared" si="1" ref="D6:AA6">+D7</f>
        <v>0</v>
      </c>
      <c r="E6" s="60">
        <f t="shared" si="1"/>
        <v>6000000</v>
      </c>
      <c r="F6" s="59">
        <f t="shared" si="1"/>
        <v>6000000</v>
      </c>
      <c r="G6" s="59">
        <f t="shared" si="1"/>
        <v>391011</v>
      </c>
      <c r="H6" s="60">
        <f t="shared" si="1"/>
        <v>595577</v>
      </c>
      <c r="I6" s="60">
        <f t="shared" si="1"/>
        <v>664348</v>
      </c>
      <c r="J6" s="59">
        <f t="shared" si="1"/>
        <v>1650936</v>
      </c>
      <c r="K6" s="59">
        <f t="shared" si="1"/>
        <v>1076169</v>
      </c>
      <c r="L6" s="60">
        <f t="shared" si="1"/>
        <v>0</v>
      </c>
      <c r="M6" s="60">
        <f t="shared" si="1"/>
        <v>152731</v>
      </c>
      <c r="N6" s="59">
        <f t="shared" si="1"/>
        <v>1228900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400992</v>
      </c>
      <c r="V6" s="59">
        <f t="shared" si="1"/>
        <v>400992</v>
      </c>
      <c r="W6" s="59">
        <f t="shared" si="1"/>
        <v>3280828</v>
      </c>
      <c r="X6" s="60">
        <f t="shared" si="1"/>
        <v>6000000</v>
      </c>
      <c r="Y6" s="59">
        <f t="shared" si="1"/>
        <v>-2719172</v>
      </c>
      <c r="Z6" s="61">
        <f>+IF(X6&lt;&gt;0,+(Y6/X6)*100,0)</f>
        <v>-45.31953333333333</v>
      </c>
      <c r="AA6" s="62">
        <f t="shared" si="1"/>
        <v>6000000</v>
      </c>
    </row>
    <row r="7" spans="1:27" ht="12.75">
      <c r="A7" s="291" t="s">
        <v>229</v>
      </c>
      <c r="B7" s="142"/>
      <c r="C7" s="60">
        <v>675628</v>
      </c>
      <c r="D7" s="340"/>
      <c r="E7" s="60">
        <v>6000000</v>
      </c>
      <c r="F7" s="59">
        <v>6000000</v>
      </c>
      <c r="G7" s="59">
        <v>391011</v>
      </c>
      <c r="H7" s="60">
        <v>595577</v>
      </c>
      <c r="I7" s="60">
        <v>664348</v>
      </c>
      <c r="J7" s="59">
        <v>1650936</v>
      </c>
      <c r="K7" s="59">
        <v>1076169</v>
      </c>
      <c r="L7" s="60"/>
      <c r="M7" s="60">
        <v>152731</v>
      </c>
      <c r="N7" s="59">
        <v>1228900</v>
      </c>
      <c r="O7" s="59"/>
      <c r="P7" s="60"/>
      <c r="Q7" s="60"/>
      <c r="R7" s="59"/>
      <c r="S7" s="59"/>
      <c r="T7" s="60"/>
      <c r="U7" s="60">
        <v>400992</v>
      </c>
      <c r="V7" s="59">
        <v>400992</v>
      </c>
      <c r="W7" s="59">
        <v>3280828</v>
      </c>
      <c r="X7" s="60">
        <v>6000000</v>
      </c>
      <c r="Y7" s="59">
        <v>-2719172</v>
      </c>
      <c r="Z7" s="61">
        <v>-45.32</v>
      </c>
      <c r="AA7" s="62">
        <v>6000000</v>
      </c>
    </row>
    <row r="8" spans="1:27" ht="12.75">
      <c r="A8" s="361" t="s">
        <v>206</v>
      </c>
      <c r="B8" s="142"/>
      <c r="C8" s="60">
        <f aca="true" t="shared" si="2" ref="C8:Y8">SUM(C9:C10)</f>
        <v>5800318</v>
      </c>
      <c r="D8" s="340">
        <f t="shared" si="2"/>
        <v>0</v>
      </c>
      <c r="E8" s="60">
        <f t="shared" si="2"/>
        <v>0</v>
      </c>
      <c r="F8" s="59">
        <f t="shared" si="2"/>
        <v>2612478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1701754</v>
      </c>
      <c r="N8" s="59">
        <f t="shared" si="2"/>
        <v>1701754</v>
      </c>
      <c r="O8" s="59">
        <f t="shared" si="2"/>
        <v>910724</v>
      </c>
      <c r="P8" s="60">
        <f t="shared" si="2"/>
        <v>0</v>
      </c>
      <c r="Q8" s="60">
        <f t="shared" si="2"/>
        <v>1315789</v>
      </c>
      <c r="R8" s="59">
        <f t="shared" si="2"/>
        <v>2226513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3928267</v>
      </c>
      <c r="X8" s="60">
        <f t="shared" si="2"/>
        <v>2612478</v>
      </c>
      <c r="Y8" s="59">
        <f t="shared" si="2"/>
        <v>1315789</v>
      </c>
      <c r="Z8" s="61">
        <f>+IF(X8&lt;&gt;0,+(Y8/X8)*100,0)</f>
        <v>50.36555331757818</v>
      </c>
      <c r="AA8" s="62">
        <f>SUM(AA9:AA10)</f>
        <v>2612478</v>
      </c>
    </row>
    <row r="9" spans="1:27" ht="12.75">
      <c r="A9" s="291" t="s">
        <v>230</v>
      </c>
      <c r="B9" s="142"/>
      <c r="C9" s="60">
        <v>5800318</v>
      </c>
      <c r="D9" s="340"/>
      <c r="E9" s="60"/>
      <c r="F9" s="59">
        <v>2612478</v>
      </c>
      <c r="G9" s="59"/>
      <c r="H9" s="60"/>
      <c r="I9" s="60"/>
      <c r="J9" s="59"/>
      <c r="K9" s="59"/>
      <c r="L9" s="60"/>
      <c r="M9" s="60">
        <v>1701754</v>
      </c>
      <c r="N9" s="59">
        <v>1701754</v>
      </c>
      <c r="O9" s="59">
        <v>910724</v>
      </c>
      <c r="P9" s="60"/>
      <c r="Q9" s="60">
        <v>1315789</v>
      </c>
      <c r="R9" s="59">
        <v>2226513</v>
      </c>
      <c r="S9" s="59"/>
      <c r="T9" s="60"/>
      <c r="U9" s="60"/>
      <c r="V9" s="59"/>
      <c r="W9" s="59">
        <v>3928267</v>
      </c>
      <c r="X9" s="60">
        <v>2612478</v>
      </c>
      <c r="Y9" s="59">
        <v>1315789</v>
      </c>
      <c r="Z9" s="61">
        <v>50.37</v>
      </c>
      <c r="AA9" s="62">
        <v>2612478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1170521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1170521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12418885</v>
      </c>
      <c r="D13" s="341">
        <f aca="true" t="shared" si="4" ref="D13:AA13">+D14</f>
        <v>0</v>
      </c>
      <c r="E13" s="275">
        <f t="shared" si="4"/>
        <v>7927000</v>
      </c>
      <c r="F13" s="342">
        <f t="shared" si="4"/>
        <v>7927000</v>
      </c>
      <c r="G13" s="342">
        <f t="shared" si="4"/>
        <v>456449</v>
      </c>
      <c r="H13" s="275">
        <f t="shared" si="4"/>
        <v>0</v>
      </c>
      <c r="I13" s="275">
        <f t="shared" si="4"/>
        <v>0</v>
      </c>
      <c r="J13" s="342">
        <f t="shared" si="4"/>
        <v>456449</v>
      </c>
      <c r="K13" s="342">
        <f t="shared" si="4"/>
        <v>0</v>
      </c>
      <c r="L13" s="275">
        <f t="shared" si="4"/>
        <v>0</v>
      </c>
      <c r="M13" s="275">
        <f t="shared" si="4"/>
        <v>1080608</v>
      </c>
      <c r="N13" s="342">
        <f t="shared" si="4"/>
        <v>1080608</v>
      </c>
      <c r="O13" s="342">
        <f t="shared" si="4"/>
        <v>0</v>
      </c>
      <c r="P13" s="275">
        <f t="shared" si="4"/>
        <v>1013974</v>
      </c>
      <c r="Q13" s="275">
        <f t="shared" si="4"/>
        <v>1698426</v>
      </c>
      <c r="R13" s="342">
        <f t="shared" si="4"/>
        <v>2712400</v>
      </c>
      <c r="S13" s="342">
        <f t="shared" si="4"/>
        <v>539296</v>
      </c>
      <c r="T13" s="275">
        <f t="shared" si="4"/>
        <v>534578</v>
      </c>
      <c r="U13" s="275">
        <f t="shared" si="4"/>
        <v>2986294</v>
      </c>
      <c r="V13" s="342">
        <f t="shared" si="4"/>
        <v>4060168</v>
      </c>
      <c r="W13" s="342">
        <f t="shared" si="4"/>
        <v>8309625</v>
      </c>
      <c r="X13" s="275">
        <f t="shared" si="4"/>
        <v>7927000</v>
      </c>
      <c r="Y13" s="342">
        <f t="shared" si="4"/>
        <v>382625</v>
      </c>
      <c r="Z13" s="335">
        <f>+IF(X13&lt;&gt;0,+(Y13/X13)*100,0)</f>
        <v>4.8268575753753</v>
      </c>
      <c r="AA13" s="273">
        <f t="shared" si="4"/>
        <v>7927000</v>
      </c>
    </row>
    <row r="14" spans="1:27" ht="12.75">
      <c r="A14" s="291" t="s">
        <v>233</v>
      </c>
      <c r="B14" s="136"/>
      <c r="C14" s="60">
        <v>12418885</v>
      </c>
      <c r="D14" s="340"/>
      <c r="E14" s="60">
        <v>7927000</v>
      </c>
      <c r="F14" s="59">
        <v>7927000</v>
      </c>
      <c r="G14" s="59">
        <v>456449</v>
      </c>
      <c r="H14" s="60"/>
      <c r="I14" s="60"/>
      <c r="J14" s="59">
        <v>456449</v>
      </c>
      <c r="K14" s="59"/>
      <c r="L14" s="60"/>
      <c r="M14" s="60">
        <v>1080608</v>
      </c>
      <c r="N14" s="59">
        <v>1080608</v>
      </c>
      <c r="O14" s="59"/>
      <c r="P14" s="60">
        <v>1013974</v>
      </c>
      <c r="Q14" s="60">
        <v>1698426</v>
      </c>
      <c r="R14" s="59">
        <v>2712400</v>
      </c>
      <c r="S14" s="59">
        <v>539296</v>
      </c>
      <c r="T14" s="60">
        <v>534578</v>
      </c>
      <c r="U14" s="60">
        <v>2986294</v>
      </c>
      <c r="V14" s="59">
        <v>4060168</v>
      </c>
      <c r="W14" s="59">
        <v>8309625</v>
      </c>
      <c r="X14" s="60">
        <v>7927000</v>
      </c>
      <c r="Y14" s="59">
        <v>382625</v>
      </c>
      <c r="Z14" s="61">
        <v>4.83</v>
      </c>
      <c r="AA14" s="62">
        <v>7927000</v>
      </c>
    </row>
    <row r="15" spans="1:27" ht="12.75">
      <c r="A15" s="361" t="s">
        <v>209</v>
      </c>
      <c r="B15" s="136"/>
      <c r="C15" s="60">
        <f aca="true" t="shared" si="5" ref="C15:Y15">SUM(C16:C20)</f>
        <v>21771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21771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233000</v>
      </c>
      <c r="F22" s="345">
        <f t="shared" si="6"/>
        <v>233000</v>
      </c>
      <c r="G22" s="345">
        <f t="shared" si="6"/>
        <v>0</v>
      </c>
      <c r="H22" s="343">
        <f t="shared" si="6"/>
        <v>210660</v>
      </c>
      <c r="I22" s="343">
        <f t="shared" si="6"/>
        <v>172101</v>
      </c>
      <c r="J22" s="345">
        <f t="shared" si="6"/>
        <v>382761</v>
      </c>
      <c r="K22" s="345">
        <f t="shared" si="6"/>
        <v>146260</v>
      </c>
      <c r="L22" s="343">
        <f t="shared" si="6"/>
        <v>69649</v>
      </c>
      <c r="M22" s="343">
        <f t="shared" si="6"/>
        <v>0</v>
      </c>
      <c r="N22" s="345">
        <f t="shared" si="6"/>
        <v>215909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598670</v>
      </c>
      <c r="X22" s="343">
        <f t="shared" si="6"/>
        <v>233000</v>
      </c>
      <c r="Y22" s="345">
        <f t="shared" si="6"/>
        <v>365670</v>
      </c>
      <c r="Z22" s="336">
        <f>+IF(X22&lt;&gt;0,+(Y22/X22)*100,0)</f>
        <v>156.93991416309012</v>
      </c>
      <c r="AA22" s="350">
        <f>SUM(AA23:AA32)</f>
        <v>233000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>
        <v>210660</v>
      </c>
      <c r="I25" s="60">
        <v>172101</v>
      </c>
      <c r="J25" s="59">
        <v>382761</v>
      </c>
      <c r="K25" s="59">
        <v>146260</v>
      </c>
      <c r="L25" s="60">
        <v>69649</v>
      </c>
      <c r="M25" s="60"/>
      <c r="N25" s="59">
        <v>215909</v>
      </c>
      <c r="O25" s="59"/>
      <c r="P25" s="60"/>
      <c r="Q25" s="60"/>
      <c r="R25" s="59"/>
      <c r="S25" s="59"/>
      <c r="T25" s="60"/>
      <c r="U25" s="60"/>
      <c r="V25" s="59"/>
      <c r="W25" s="59">
        <v>598670</v>
      </c>
      <c r="X25" s="60"/>
      <c r="Y25" s="59">
        <v>598670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233000</v>
      </c>
      <c r="F26" s="364">
        <v>233000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233000</v>
      </c>
      <c r="Y26" s="364">
        <v>-233000</v>
      </c>
      <c r="Z26" s="365">
        <v>-100</v>
      </c>
      <c r="AA26" s="366">
        <v>233000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1028513</v>
      </c>
      <c r="D40" s="344">
        <f t="shared" si="9"/>
        <v>0</v>
      </c>
      <c r="E40" s="343">
        <f t="shared" si="9"/>
        <v>0</v>
      </c>
      <c r="F40" s="345">
        <f t="shared" si="9"/>
        <v>1382252</v>
      </c>
      <c r="G40" s="345">
        <f t="shared" si="9"/>
        <v>0</v>
      </c>
      <c r="H40" s="343">
        <f t="shared" si="9"/>
        <v>15117</v>
      </c>
      <c r="I40" s="343">
        <f t="shared" si="9"/>
        <v>59701</v>
      </c>
      <c r="J40" s="345">
        <f t="shared" si="9"/>
        <v>74818</v>
      </c>
      <c r="K40" s="345">
        <f t="shared" si="9"/>
        <v>34229</v>
      </c>
      <c r="L40" s="343">
        <f t="shared" si="9"/>
        <v>14073</v>
      </c>
      <c r="M40" s="343">
        <f t="shared" si="9"/>
        <v>195133</v>
      </c>
      <c r="N40" s="345">
        <f t="shared" si="9"/>
        <v>243435</v>
      </c>
      <c r="O40" s="345">
        <f t="shared" si="9"/>
        <v>26995</v>
      </c>
      <c r="P40" s="343">
        <f t="shared" si="9"/>
        <v>136879</v>
      </c>
      <c r="Q40" s="343">
        <f t="shared" si="9"/>
        <v>13358</v>
      </c>
      <c r="R40" s="345">
        <f t="shared" si="9"/>
        <v>177232</v>
      </c>
      <c r="S40" s="345">
        <f t="shared" si="9"/>
        <v>15197</v>
      </c>
      <c r="T40" s="343">
        <f t="shared" si="9"/>
        <v>36069</v>
      </c>
      <c r="U40" s="343">
        <f t="shared" si="9"/>
        <v>56548</v>
      </c>
      <c r="V40" s="345">
        <f t="shared" si="9"/>
        <v>107814</v>
      </c>
      <c r="W40" s="345">
        <f t="shared" si="9"/>
        <v>603299</v>
      </c>
      <c r="X40" s="343">
        <f t="shared" si="9"/>
        <v>1382252</v>
      </c>
      <c r="Y40" s="345">
        <f t="shared" si="9"/>
        <v>-778953</v>
      </c>
      <c r="Z40" s="336">
        <f>+IF(X40&lt;&gt;0,+(Y40/X40)*100,0)</f>
        <v>-56.35390652355721</v>
      </c>
      <c r="AA40" s="350">
        <f>SUM(AA41:AA49)</f>
        <v>1382252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>
        <v>21356</v>
      </c>
      <c r="L43" s="305"/>
      <c r="M43" s="305">
        <v>1272</v>
      </c>
      <c r="N43" s="370">
        <v>22628</v>
      </c>
      <c r="O43" s="370"/>
      <c r="P43" s="305">
        <v>74624</v>
      </c>
      <c r="Q43" s="305"/>
      <c r="R43" s="370">
        <v>74624</v>
      </c>
      <c r="S43" s="370"/>
      <c r="T43" s="305"/>
      <c r="U43" s="305"/>
      <c r="V43" s="370"/>
      <c r="W43" s="370">
        <v>97252</v>
      </c>
      <c r="X43" s="305"/>
      <c r="Y43" s="370">
        <v>97252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>
        <v>15117</v>
      </c>
      <c r="I44" s="54">
        <v>59701</v>
      </c>
      <c r="J44" s="53">
        <v>74818</v>
      </c>
      <c r="K44" s="53">
        <v>12873</v>
      </c>
      <c r="L44" s="54">
        <v>14073</v>
      </c>
      <c r="M44" s="54">
        <v>193861</v>
      </c>
      <c r="N44" s="53">
        <v>220807</v>
      </c>
      <c r="O44" s="53">
        <v>26995</v>
      </c>
      <c r="P44" s="54">
        <v>62255</v>
      </c>
      <c r="Q44" s="54">
        <v>13358</v>
      </c>
      <c r="R44" s="53">
        <v>102608</v>
      </c>
      <c r="S44" s="53">
        <v>15197</v>
      </c>
      <c r="T44" s="54">
        <v>36069</v>
      </c>
      <c r="U44" s="54">
        <v>56548</v>
      </c>
      <c r="V44" s="53">
        <v>107814</v>
      </c>
      <c r="W44" s="53">
        <v>506047</v>
      </c>
      <c r="X44" s="54"/>
      <c r="Y44" s="53">
        <v>506047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885000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885000</v>
      </c>
      <c r="Y47" s="53">
        <v>-885000</v>
      </c>
      <c r="Z47" s="94">
        <v>-100</v>
      </c>
      <c r="AA47" s="95">
        <v>885000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1028513</v>
      </c>
      <c r="D49" s="368"/>
      <c r="E49" s="54"/>
      <c r="F49" s="53">
        <v>497252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497252</v>
      </c>
      <c r="Y49" s="53">
        <v>-497252</v>
      </c>
      <c r="Z49" s="94">
        <v>-100</v>
      </c>
      <c r="AA49" s="95">
        <v>497252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21115636</v>
      </c>
      <c r="D60" s="346">
        <f t="shared" si="14"/>
        <v>0</v>
      </c>
      <c r="E60" s="219">
        <f t="shared" si="14"/>
        <v>14160000</v>
      </c>
      <c r="F60" s="264">
        <f t="shared" si="14"/>
        <v>18154730</v>
      </c>
      <c r="G60" s="264">
        <f t="shared" si="14"/>
        <v>847460</v>
      </c>
      <c r="H60" s="219">
        <f t="shared" si="14"/>
        <v>821354</v>
      </c>
      <c r="I60" s="219">
        <f t="shared" si="14"/>
        <v>896150</v>
      </c>
      <c r="J60" s="264">
        <f t="shared" si="14"/>
        <v>2564964</v>
      </c>
      <c r="K60" s="264">
        <f t="shared" si="14"/>
        <v>1256658</v>
      </c>
      <c r="L60" s="219">
        <f t="shared" si="14"/>
        <v>83722</v>
      </c>
      <c r="M60" s="219">
        <f t="shared" si="14"/>
        <v>3130226</v>
      </c>
      <c r="N60" s="264">
        <f t="shared" si="14"/>
        <v>4470606</v>
      </c>
      <c r="O60" s="264">
        <f t="shared" si="14"/>
        <v>937719</v>
      </c>
      <c r="P60" s="219">
        <f t="shared" si="14"/>
        <v>1150853</v>
      </c>
      <c r="Q60" s="219">
        <f t="shared" si="14"/>
        <v>3027573</v>
      </c>
      <c r="R60" s="264">
        <f t="shared" si="14"/>
        <v>5116145</v>
      </c>
      <c r="S60" s="264">
        <f t="shared" si="14"/>
        <v>554493</v>
      </c>
      <c r="T60" s="219">
        <f t="shared" si="14"/>
        <v>570647</v>
      </c>
      <c r="U60" s="219">
        <f t="shared" si="14"/>
        <v>3443834</v>
      </c>
      <c r="V60" s="264">
        <f t="shared" si="14"/>
        <v>4568974</v>
      </c>
      <c r="W60" s="264">
        <f t="shared" si="14"/>
        <v>16720689</v>
      </c>
      <c r="X60" s="219">
        <f t="shared" si="14"/>
        <v>18154730</v>
      </c>
      <c r="Y60" s="264">
        <f t="shared" si="14"/>
        <v>-1434041</v>
      </c>
      <c r="Z60" s="337">
        <f>+IF(X60&lt;&gt;0,+(Y60/X60)*100,0)</f>
        <v>-7.898993815936674</v>
      </c>
      <c r="AA60" s="232">
        <f>+AA57+AA54+AA51+AA40+AA37+AA34+AA22+AA5</f>
        <v>18154730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2017-08-01T09:46:55Z</dcterms:created>
  <dcterms:modified xsi:type="dcterms:W3CDTF">2017-08-01T09:46:58Z</dcterms:modified>
  <cp:category/>
  <cp:version/>
  <cp:contentType/>
  <cp:contentStatus/>
</cp:coreProperties>
</file>